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omments1.xml" ContentType="application/vnd.openxmlformats-officedocument.spreadsheetml.comments+xml"/>
  <Override PartName="/xl/comments2.xml" ContentType="application/vnd.openxmlformats-officedocument.spreadsheetml.comments+xml"/>
  <Override PartName="/xl/drawings/drawing1.xml" ContentType="application/vnd.openxmlformats-officedocument.drawing+xml"/>
  <Override PartName="/xl/comments3.xml" ContentType="application/vnd.openxmlformats-officedocument.spreadsheetml.comment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defaultThemeVersion="124226"/>
  <bookViews>
    <workbookView xWindow="-165" yWindow="-105" windowWidth="15480" windowHeight="6135" tabRatio="745"/>
  </bookViews>
  <sheets>
    <sheet name="Transformation" sheetId="7" r:id="rId1"/>
    <sheet name="Final Aggregate" sheetId="9" r:id="rId2"/>
    <sheet name="Aggregate Worksheet" sheetId="4" state="hidden" r:id="rId3"/>
    <sheet name="VOR Summary" sheetId="8" state="hidden" r:id="rId4"/>
    <sheet name="SB Calculation" sheetId="15" state="hidden" r:id="rId5"/>
  </sheets>
  <definedNames>
    <definedName name="_xlnm.Print_Area" localSheetId="2">'Aggregate Worksheet'!$A$1:$P$99</definedName>
    <definedName name="_xlnm.Print_Titles" localSheetId="3">'VOR Summary'!$A:$A,'VOR Summary'!$5:$5</definedName>
    <definedName name="TableName">"Dummy"</definedName>
  </definedNames>
  <calcPr calcId="145621" fullCalcOnLoad="1"/>
</workbook>
</file>

<file path=xl/calcChain.xml><?xml version="1.0" encoding="utf-8"?>
<calcChain xmlns="http://schemas.openxmlformats.org/spreadsheetml/2006/main">
  <c r="C94" i="9" l="1"/>
  <c r="C95" i="9"/>
  <c r="C96" i="9"/>
  <c r="C93" i="9"/>
  <c r="D93" i="9"/>
  <c r="D94" i="9"/>
  <c r="D95" i="9"/>
  <c r="D96" i="9"/>
  <c r="D92" i="9" s="1"/>
  <c r="AP2" i="8"/>
  <c r="D87" i="4"/>
  <c r="D88" i="4"/>
  <c r="D89" i="4"/>
  <c r="D90" i="4"/>
  <c r="E7" i="7"/>
  <c r="P76" i="4"/>
  <c r="P11" i="4"/>
  <c r="R11" i="4" s="1"/>
  <c r="N50" i="15"/>
  <c r="M50" i="15"/>
  <c r="L50" i="15"/>
  <c r="K50" i="15"/>
  <c r="J50" i="15"/>
  <c r="I50" i="15"/>
  <c r="C86" i="4"/>
  <c r="G86" i="4"/>
  <c r="H86" i="4" s="1"/>
  <c r="B11" i="4"/>
  <c r="B12" i="4"/>
  <c r="B13" i="4"/>
  <c r="B14" i="4"/>
  <c r="C14" i="9" s="1"/>
  <c r="B15" i="4"/>
  <c r="B16" i="4"/>
  <c r="B17" i="4"/>
  <c r="B18" i="4"/>
  <c r="C18" i="9" s="1"/>
  <c r="B19" i="4"/>
  <c r="B20" i="4"/>
  <c r="B21" i="4"/>
  <c r="B22" i="4"/>
  <c r="C22" i="9" s="1"/>
  <c r="B23" i="4"/>
  <c r="B24" i="4"/>
  <c r="B25" i="4"/>
  <c r="B26" i="4"/>
  <c r="C26" i="9" s="1"/>
  <c r="B27" i="4"/>
  <c r="B28" i="4"/>
  <c r="B29" i="4"/>
  <c r="B30" i="4"/>
  <c r="B31" i="4"/>
  <c r="B32" i="4"/>
  <c r="B33" i="4"/>
  <c r="B34" i="4"/>
  <c r="B35" i="4"/>
  <c r="B36" i="4"/>
  <c r="B37" i="4"/>
  <c r="B38" i="4"/>
  <c r="B39" i="4"/>
  <c r="B40" i="4"/>
  <c r="B41" i="4"/>
  <c r="B42" i="4"/>
  <c r="C48" i="9" s="1"/>
  <c r="B43" i="4"/>
  <c r="B44" i="4"/>
  <c r="B45" i="4"/>
  <c r="B46" i="4"/>
  <c r="C52" i="9" s="1"/>
  <c r="B47" i="4"/>
  <c r="B48" i="4"/>
  <c r="B49" i="4"/>
  <c r="B50" i="4"/>
  <c r="C56" i="9" s="1"/>
  <c r="B51" i="4"/>
  <c r="B52" i="4"/>
  <c r="B53" i="4"/>
  <c r="B54" i="4"/>
  <c r="C61" i="9" s="1"/>
  <c r="B55" i="4"/>
  <c r="B56" i="4"/>
  <c r="B57" i="4"/>
  <c r="B58" i="4"/>
  <c r="C65" i="9" s="1"/>
  <c r="B59" i="4"/>
  <c r="B60" i="4"/>
  <c r="B61" i="4"/>
  <c r="B62" i="4"/>
  <c r="C69" i="9" s="1"/>
  <c r="B63" i="4"/>
  <c r="B64" i="4"/>
  <c r="B65" i="4"/>
  <c r="B66" i="4"/>
  <c r="C73" i="9" s="1"/>
  <c r="B67" i="4"/>
  <c r="B68" i="4"/>
  <c r="B69" i="4"/>
  <c r="B70" i="4"/>
  <c r="D70" i="4" s="1"/>
  <c r="E77" i="9" s="1"/>
  <c r="C11" i="4"/>
  <c r="C12" i="4"/>
  <c r="C13" i="4"/>
  <c r="C14" i="4"/>
  <c r="D14" i="4" s="1"/>
  <c r="E14" i="9" s="1"/>
  <c r="C15" i="4"/>
  <c r="C16" i="4"/>
  <c r="C17" i="4"/>
  <c r="C18" i="4"/>
  <c r="D18" i="4" s="1"/>
  <c r="E18" i="9" s="1"/>
  <c r="C19" i="4"/>
  <c r="C20" i="4"/>
  <c r="C21" i="4"/>
  <c r="C22" i="4"/>
  <c r="D22" i="4" s="1"/>
  <c r="E22" i="9" s="1"/>
  <c r="C23" i="4"/>
  <c r="C24" i="4"/>
  <c r="C25" i="4"/>
  <c r="C26" i="4"/>
  <c r="D26" i="4" s="1"/>
  <c r="E26" i="9" s="1"/>
  <c r="C27" i="4"/>
  <c r="C28" i="4"/>
  <c r="C29" i="4"/>
  <c r="C30" i="4"/>
  <c r="D30" i="4" s="1"/>
  <c r="E31" i="9" s="1"/>
  <c r="C31" i="4"/>
  <c r="C32" i="4"/>
  <c r="C33" i="4"/>
  <c r="C34" i="4"/>
  <c r="D34" i="4" s="1"/>
  <c r="E35" i="9" s="1"/>
  <c r="C35" i="4"/>
  <c r="C36" i="4"/>
  <c r="C37" i="4"/>
  <c r="C38" i="4"/>
  <c r="D38" i="4" s="1"/>
  <c r="E39" i="9" s="1"/>
  <c r="C39" i="4"/>
  <c r="C40" i="4"/>
  <c r="C41" i="4"/>
  <c r="C42" i="4"/>
  <c r="D42" i="4" s="1"/>
  <c r="C43" i="4"/>
  <c r="C44" i="4"/>
  <c r="C45" i="4"/>
  <c r="C46" i="4"/>
  <c r="D46" i="4" s="1"/>
  <c r="C47" i="4"/>
  <c r="C48" i="4"/>
  <c r="C49" i="4"/>
  <c r="C50" i="4"/>
  <c r="D50" i="4" s="1"/>
  <c r="C51" i="4"/>
  <c r="C52" i="4"/>
  <c r="C53" i="4"/>
  <c r="C54" i="4"/>
  <c r="D54" i="4" s="1"/>
  <c r="E61" i="9" s="1"/>
  <c r="C55" i="4"/>
  <c r="C56" i="4"/>
  <c r="C57" i="4"/>
  <c r="C58" i="4"/>
  <c r="C59" i="4"/>
  <c r="C60" i="4"/>
  <c r="C61" i="4"/>
  <c r="C62" i="4"/>
  <c r="D62" i="4" s="1"/>
  <c r="E69" i="9" s="1"/>
  <c r="C63" i="4"/>
  <c r="C64" i="4"/>
  <c r="C65" i="4"/>
  <c r="C66" i="4"/>
  <c r="D66" i="4" s="1"/>
  <c r="E73" i="9" s="1"/>
  <c r="C67" i="4"/>
  <c r="C68" i="4"/>
  <c r="C69" i="4"/>
  <c r="C70" i="4"/>
  <c r="F86" i="4"/>
  <c r="B86" i="4"/>
  <c r="F76" i="4"/>
  <c r="E76" i="4"/>
  <c r="E79" i="4"/>
  <c r="E78" i="4"/>
  <c r="E77" i="4"/>
  <c r="E27" i="7"/>
  <c r="E26" i="7"/>
  <c r="E25" i="7"/>
  <c r="E24" i="7"/>
  <c r="I11" i="4"/>
  <c r="I12" i="4"/>
  <c r="I13" i="4"/>
  <c r="I14" i="4"/>
  <c r="I15" i="4"/>
  <c r="I16" i="4"/>
  <c r="I17" i="4"/>
  <c r="I18" i="4"/>
  <c r="I19" i="4"/>
  <c r="I20" i="4"/>
  <c r="I21" i="4"/>
  <c r="I22" i="4"/>
  <c r="I23" i="4"/>
  <c r="I24" i="4"/>
  <c r="I25" i="4"/>
  <c r="I26" i="4"/>
  <c r="I27" i="4"/>
  <c r="I28" i="4"/>
  <c r="I29" i="4"/>
  <c r="I30" i="4"/>
  <c r="I31" i="4"/>
  <c r="I32" i="4"/>
  <c r="I33" i="4"/>
  <c r="I34" i="4"/>
  <c r="I35" i="4"/>
  <c r="I36" i="4"/>
  <c r="I37" i="4"/>
  <c r="I38" i="4"/>
  <c r="I39" i="4"/>
  <c r="I40" i="4"/>
  <c r="I41" i="4"/>
  <c r="I42" i="4"/>
  <c r="I43" i="4"/>
  <c r="I44" i="4"/>
  <c r="I45" i="4"/>
  <c r="I46" i="4"/>
  <c r="I47" i="4"/>
  <c r="I48" i="4"/>
  <c r="I49" i="4"/>
  <c r="I50" i="4"/>
  <c r="I51" i="4"/>
  <c r="I52" i="4"/>
  <c r="I53" i="4"/>
  <c r="I54" i="4"/>
  <c r="I55" i="4"/>
  <c r="I56" i="4"/>
  <c r="I57" i="4"/>
  <c r="I58" i="4"/>
  <c r="I59" i="4"/>
  <c r="I60" i="4"/>
  <c r="I61" i="4"/>
  <c r="I62" i="4"/>
  <c r="I63" i="4"/>
  <c r="I64" i="4"/>
  <c r="I65" i="4"/>
  <c r="I66" i="4"/>
  <c r="I67" i="4"/>
  <c r="I68" i="4"/>
  <c r="I69" i="4"/>
  <c r="I70" i="4"/>
  <c r="J70" i="4" s="1"/>
  <c r="H23" i="4"/>
  <c r="H24" i="4"/>
  <c r="H25" i="4"/>
  <c r="H26" i="4"/>
  <c r="I26" i="9" s="1"/>
  <c r="H27" i="4"/>
  <c r="H28" i="4"/>
  <c r="H29" i="4"/>
  <c r="H30" i="4"/>
  <c r="H31" i="4"/>
  <c r="H32" i="4"/>
  <c r="H33" i="4"/>
  <c r="H34" i="4"/>
  <c r="H35" i="4"/>
  <c r="H36" i="4"/>
  <c r="H37" i="4"/>
  <c r="H38" i="4"/>
  <c r="H39" i="4"/>
  <c r="H40" i="4"/>
  <c r="H41" i="4"/>
  <c r="H42" i="4"/>
  <c r="H43" i="4"/>
  <c r="H44" i="4"/>
  <c r="H45" i="4"/>
  <c r="H46" i="4"/>
  <c r="H47" i="4"/>
  <c r="H48" i="4"/>
  <c r="H49" i="4"/>
  <c r="H50" i="4"/>
  <c r="H51" i="4"/>
  <c r="H52" i="4"/>
  <c r="H53" i="4"/>
  <c r="H54" i="4"/>
  <c r="H55" i="4"/>
  <c r="H56" i="4"/>
  <c r="H57" i="4"/>
  <c r="H58" i="4"/>
  <c r="I65" i="9" s="1"/>
  <c r="H59" i="4"/>
  <c r="H60" i="4"/>
  <c r="H61" i="4"/>
  <c r="H62" i="4"/>
  <c r="I69" i="9" s="1"/>
  <c r="H63" i="4"/>
  <c r="H64" i="4"/>
  <c r="H65" i="4"/>
  <c r="H66" i="4"/>
  <c r="I73" i="9" s="1"/>
  <c r="H67" i="4"/>
  <c r="H68" i="4"/>
  <c r="H69" i="4"/>
  <c r="H11" i="4"/>
  <c r="J11" i="4" s="1"/>
  <c r="H12" i="4"/>
  <c r="H13" i="4"/>
  <c r="H14" i="4"/>
  <c r="H15" i="4"/>
  <c r="J15" i="4" s="1"/>
  <c r="H16" i="4"/>
  <c r="H17" i="4"/>
  <c r="H18" i="4"/>
  <c r="H19" i="4"/>
  <c r="J19" i="4" s="1"/>
  <c r="H20" i="4"/>
  <c r="H21" i="4"/>
  <c r="H22" i="4"/>
  <c r="H70" i="4"/>
  <c r="F70" i="4"/>
  <c r="F22" i="4"/>
  <c r="D97" i="7"/>
  <c r="E39" i="7"/>
  <c r="D50" i="7"/>
  <c r="E50" i="7"/>
  <c r="H93" i="9"/>
  <c r="H94" i="9"/>
  <c r="H95" i="9"/>
  <c r="H96" i="9"/>
  <c r="L54" i="4"/>
  <c r="L55" i="4"/>
  <c r="L56" i="4"/>
  <c r="K58" i="4"/>
  <c r="L58" i="4"/>
  <c r="K59" i="4"/>
  <c r="L59" i="4"/>
  <c r="K60" i="4"/>
  <c r="M60" i="4" s="1"/>
  <c r="L60" i="4"/>
  <c r="K61" i="4"/>
  <c r="L61" i="4"/>
  <c r="K62" i="4"/>
  <c r="M62" i="4" s="1"/>
  <c r="L62" i="4"/>
  <c r="K63" i="4"/>
  <c r="L63" i="4"/>
  <c r="K64" i="4"/>
  <c r="M64" i="4" s="1"/>
  <c r="L64" i="4"/>
  <c r="K65" i="4"/>
  <c r="L65" i="4"/>
  <c r="K66" i="4"/>
  <c r="M66" i="4" s="1"/>
  <c r="L66" i="4"/>
  <c r="K67" i="4"/>
  <c r="L67" i="4"/>
  <c r="K68" i="4"/>
  <c r="M68" i="4" s="1"/>
  <c r="L68" i="4"/>
  <c r="K69" i="4"/>
  <c r="L69" i="4"/>
  <c r="L57" i="4"/>
  <c r="M57" i="4" s="1"/>
  <c r="N64" i="9" s="1"/>
  <c r="K57" i="4"/>
  <c r="K53" i="4"/>
  <c r="L53" i="4"/>
  <c r="K52" i="4"/>
  <c r="M52" i="4" s="1"/>
  <c r="L52" i="4"/>
  <c r="L51" i="4"/>
  <c r="K51" i="4"/>
  <c r="K48" i="4"/>
  <c r="M48" i="4" s="1"/>
  <c r="L48" i="4"/>
  <c r="K49" i="4"/>
  <c r="L49" i="4"/>
  <c r="K50" i="4"/>
  <c r="L56" i="9" s="1"/>
  <c r="L50" i="4"/>
  <c r="L47" i="4"/>
  <c r="K47" i="4"/>
  <c r="L46" i="4"/>
  <c r="K46" i="4"/>
  <c r="K45" i="4"/>
  <c r="L45" i="4"/>
  <c r="K42" i="4"/>
  <c r="L48" i="9" s="1"/>
  <c r="L42" i="4"/>
  <c r="K43" i="4"/>
  <c r="L43" i="4"/>
  <c r="K44" i="4"/>
  <c r="M44" i="4" s="1"/>
  <c r="L44" i="4"/>
  <c r="K41" i="4"/>
  <c r="L41" i="4"/>
  <c r="L40" i="4"/>
  <c r="M40" i="4" s="1"/>
  <c r="K40" i="4"/>
  <c r="K30" i="4"/>
  <c r="L30" i="4"/>
  <c r="K31" i="4"/>
  <c r="M31" i="4" s="1"/>
  <c r="L31" i="4"/>
  <c r="K32" i="4"/>
  <c r="L32" i="4"/>
  <c r="K33" i="4"/>
  <c r="M33" i="4" s="1"/>
  <c r="L33" i="4"/>
  <c r="K34" i="4"/>
  <c r="L34" i="4"/>
  <c r="K35" i="4"/>
  <c r="M35" i="4" s="1"/>
  <c r="L35" i="4"/>
  <c r="K36" i="4"/>
  <c r="L36" i="4"/>
  <c r="K37" i="4"/>
  <c r="M37" i="4" s="1"/>
  <c r="L37" i="4"/>
  <c r="K38" i="4"/>
  <c r="L38" i="4"/>
  <c r="K39" i="4"/>
  <c r="M39" i="4" s="1"/>
  <c r="L39" i="4"/>
  <c r="L29" i="4"/>
  <c r="K29" i="4"/>
  <c r="L28" i="4"/>
  <c r="K28" i="4"/>
  <c r="K24" i="4"/>
  <c r="L24" i="4"/>
  <c r="K25" i="4"/>
  <c r="L25" i="4"/>
  <c r="K26" i="4"/>
  <c r="L26" i="4"/>
  <c r="K27" i="4"/>
  <c r="M27" i="4" s="1"/>
  <c r="L27" i="4"/>
  <c r="L23" i="4"/>
  <c r="K23" i="4"/>
  <c r="L22" i="4"/>
  <c r="M22" i="4" s="1"/>
  <c r="K22" i="4"/>
  <c r="K14" i="4"/>
  <c r="L14" i="4"/>
  <c r="K15" i="4"/>
  <c r="L15" i="4"/>
  <c r="K16" i="4"/>
  <c r="L16" i="4"/>
  <c r="K17" i="4"/>
  <c r="L17" i="4"/>
  <c r="K18" i="4"/>
  <c r="L18" i="4"/>
  <c r="K19" i="4"/>
  <c r="M19" i="4" s="1"/>
  <c r="L19" i="4"/>
  <c r="K20" i="4"/>
  <c r="L20" i="4"/>
  <c r="K21" i="4"/>
  <c r="L21" i="4"/>
  <c r="L13" i="4"/>
  <c r="K13" i="4"/>
  <c r="L12" i="4"/>
  <c r="M12" i="4" s="1"/>
  <c r="K12" i="4"/>
  <c r="L11" i="4"/>
  <c r="K11" i="4"/>
  <c r="K54" i="4"/>
  <c r="M54" i="4" s="1"/>
  <c r="K55" i="4"/>
  <c r="K56" i="4"/>
  <c r="H90" i="4"/>
  <c r="I90" i="4"/>
  <c r="E90" i="4"/>
  <c r="H89" i="4"/>
  <c r="I89" i="4" s="1"/>
  <c r="J95" i="9" s="1"/>
  <c r="H88" i="4"/>
  <c r="I88" i="4"/>
  <c r="J94" i="9" s="1"/>
  <c r="E88" i="4"/>
  <c r="H87" i="4"/>
  <c r="I87" i="4" s="1"/>
  <c r="J93" i="9" s="1"/>
  <c r="E87" i="4"/>
  <c r="F93" i="9" s="1"/>
  <c r="O70" i="4"/>
  <c r="N70" i="4"/>
  <c r="E11" i="4"/>
  <c r="E12" i="4"/>
  <c r="E13" i="4"/>
  <c r="E14" i="4"/>
  <c r="E15" i="4"/>
  <c r="E16" i="4"/>
  <c r="E17" i="4"/>
  <c r="E18" i="4"/>
  <c r="E19" i="4"/>
  <c r="E20" i="4"/>
  <c r="E21" i="4"/>
  <c r="E22" i="4"/>
  <c r="E23" i="4"/>
  <c r="E24" i="4"/>
  <c r="E25" i="4"/>
  <c r="E26" i="4"/>
  <c r="E27" i="4"/>
  <c r="E28" i="4"/>
  <c r="E29" i="4"/>
  <c r="E30" i="4"/>
  <c r="E31" i="4"/>
  <c r="E32" i="4"/>
  <c r="E33" i="4"/>
  <c r="E34" i="4"/>
  <c r="E35" i="4"/>
  <c r="E36" i="4"/>
  <c r="E37" i="4"/>
  <c r="E38" i="4"/>
  <c r="E39" i="4"/>
  <c r="E40" i="4"/>
  <c r="F46" i="9" s="1"/>
  <c r="E41" i="4"/>
  <c r="E42" i="4"/>
  <c r="E43" i="4"/>
  <c r="E44" i="4"/>
  <c r="F50" i="9" s="1"/>
  <c r="E45" i="4"/>
  <c r="E46" i="4"/>
  <c r="E47" i="4"/>
  <c r="E48" i="4"/>
  <c r="F54" i="9" s="1"/>
  <c r="E49" i="4"/>
  <c r="E50" i="4"/>
  <c r="E51" i="4"/>
  <c r="E52" i="4"/>
  <c r="F58" i="9" s="1"/>
  <c r="E53" i="4"/>
  <c r="E54" i="4"/>
  <c r="E55" i="4"/>
  <c r="E56" i="4"/>
  <c r="E57" i="4"/>
  <c r="E58" i="4"/>
  <c r="E59" i="4"/>
  <c r="E60" i="4"/>
  <c r="E61" i="4"/>
  <c r="E62" i="4"/>
  <c r="E63" i="4"/>
  <c r="E64" i="4"/>
  <c r="E65" i="4"/>
  <c r="E66" i="4"/>
  <c r="E67" i="4"/>
  <c r="E68" i="4"/>
  <c r="E69" i="4"/>
  <c r="L79" i="4"/>
  <c r="L78" i="4"/>
  <c r="L77" i="4"/>
  <c r="L76" i="4"/>
  <c r="K79" i="4"/>
  <c r="K78" i="4"/>
  <c r="K77" i="4"/>
  <c r="K76" i="4"/>
  <c r="F57" i="4"/>
  <c r="D59" i="4"/>
  <c r="F59" i="4"/>
  <c r="G59" i="4"/>
  <c r="J59" i="4"/>
  <c r="M59" i="4"/>
  <c r="N59" i="4"/>
  <c r="O59" i="4"/>
  <c r="D60" i="4"/>
  <c r="F60" i="4"/>
  <c r="J60" i="4"/>
  <c r="N60" i="4"/>
  <c r="O60" i="4"/>
  <c r="D61" i="4"/>
  <c r="F61" i="4"/>
  <c r="G61" i="4"/>
  <c r="J61" i="4"/>
  <c r="M61" i="4"/>
  <c r="N61" i="4"/>
  <c r="O61" i="4"/>
  <c r="F62" i="4"/>
  <c r="G62" i="4" s="1"/>
  <c r="H69" i="9" s="1"/>
  <c r="N62" i="4"/>
  <c r="O62" i="4"/>
  <c r="D63" i="4"/>
  <c r="E70" i="9" s="1"/>
  <c r="F63" i="4"/>
  <c r="G63" i="4"/>
  <c r="J63" i="4"/>
  <c r="M63" i="4"/>
  <c r="N63" i="4"/>
  <c r="O63" i="4"/>
  <c r="D64" i="4"/>
  <c r="F64" i="4"/>
  <c r="G64" i="4" s="1"/>
  <c r="H71" i="9" s="1"/>
  <c r="J64" i="4"/>
  <c r="N64" i="4"/>
  <c r="O64" i="4"/>
  <c r="D65" i="4"/>
  <c r="F65" i="4"/>
  <c r="G65" i="4"/>
  <c r="J65" i="4"/>
  <c r="M65" i="4"/>
  <c r="N65" i="4"/>
  <c r="O65" i="4"/>
  <c r="F66" i="4"/>
  <c r="G66" i="4" s="1"/>
  <c r="J66" i="4"/>
  <c r="K73" i="9" s="1"/>
  <c r="N66" i="4"/>
  <c r="O66" i="4"/>
  <c r="D67" i="4"/>
  <c r="F67" i="4"/>
  <c r="G67" i="4"/>
  <c r="J67" i="4"/>
  <c r="M67" i="4"/>
  <c r="N67" i="4"/>
  <c r="O67" i="4"/>
  <c r="D68" i="4"/>
  <c r="F68" i="4"/>
  <c r="J68" i="4"/>
  <c r="N68" i="4"/>
  <c r="O68" i="4"/>
  <c r="D69" i="4"/>
  <c r="F69" i="4"/>
  <c r="G69" i="4"/>
  <c r="J69" i="4"/>
  <c r="M69" i="4"/>
  <c r="N69" i="4"/>
  <c r="O69" i="4"/>
  <c r="O58" i="4"/>
  <c r="O57" i="4"/>
  <c r="F58" i="4"/>
  <c r="N58" i="4"/>
  <c r="O65" i="9" s="1"/>
  <c r="N57" i="4"/>
  <c r="D57" i="4"/>
  <c r="G57" i="4"/>
  <c r="J57" i="4"/>
  <c r="K64" i="9" s="1"/>
  <c r="B98" i="4"/>
  <c r="B97" i="4"/>
  <c r="B99" i="4"/>
  <c r="H78" i="4"/>
  <c r="N12" i="4"/>
  <c r="N13" i="4"/>
  <c r="N14" i="4"/>
  <c r="N15" i="4"/>
  <c r="N16" i="4"/>
  <c r="O16" i="9" s="1"/>
  <c r="N17" i="4"/>
  <c r="N18" i="4"/>
  <c r="N19" i="4"/>
  <c r="N20" i="4"/>
  <c r="O20" i="9" s="1"/>
  <c r="N21" i="4"/>
  <c r="N22" i="4"/>
  <c r="N23" i="4"/>
  <c r="N24" i="4"/>
  <c r="O24" i="9" s="1"/>
  <c r="N25" i="4"/>
  <c r="N26" i="4"/>
  <c r="N27" i="4"/>
  <c r="N28" i="4"/>
  <c r="N29" i="4"/>
  <c r="N30" i="4"/>
  <c r="N31" i="4"/>
  <c r="N32" i="4"/>
  <c r="N33" i="4"/>
  <c r="N34" i="4"/>
  <c r="N35" i="4"/>
  <c r="N36" i="4"/>
  <c r="N37" i="4"/>
  <c r="N38" i="4"/>
  <c r="N39" i="4"/>
  <c r="N40" i="4"/>
  <c r="N41" i="4"/>
  <c r="N42" i="4"/>
  <c r="N43" i="4"/>
  <c r="N44" i="4"/>
  <c r="N45" i="4"/>
  <c r="N46" i="4"/>
  <c r="N47" i="4"/>
  <c r="N48" i="4"/>
  <c r="N49" i="4"/>
  <c r="N50" i="4"/>
  <c r="N51" i="4"/>
  <c r="N52" i="4"/>
  <c r="N53" i="4"/>
  <c r="N54" i="4"/>
  <c r="N55" i="4"/>
  <c r="N56" i="4"/>
  <c r="F54" i="4"/>
  <c r="F55" i="4"/>
  <c r="F56" i="4"/>
  <c r="F28" i="4"/>
  <c r="F29" i="4"/>
  <c r="G29" i="4" s="1"/>
  <c r="F30" i="4"/>
  <c r="F31" i="4"/>
  <c r="F32" i="4"/>
  <c r="F33" i="4"/>
  <c r="G33" i="4" s="1"/>
  <c r="F34" i="4"/>
  <c r="F35" i="4"/>
  <c r="F36" i="4"/>
  <c r="F37" i="4"/>
  <c r="G37" i="4" s="1"/>
  <c r="F38" i="4"/>
  <c r="F39" i="4"/>
  <c r="F12" i="4"/>
  <c r="F13" i="4"/>
  <c r="G13" i="4" s="1"/>
  <c r="F14" i="4"/>
  <c r="F15" i="4"/>
  <c r="F16" i="4"/>
  <c r="F17" i="4"/>
  <c r="G17" i="4" s="1"/>
  <c r="F18" i="4"/>
  <c r="F19" i="4"/>
  <c r="G19" i="4" s="1"/>
  <c r="F20" i="4"/>
  <c r="F21" i="4"/>
  <c r="G21" i="4" s="1"/>
  <c r="F23" i="4"/>
  <c r="F24" i="4"/>
  <c r="G24" i="9" s="1"/>
  <c r="F25" i="4"/>
  <c r="F26" i="4"/>
  <c r="F27" i="4"/>
  <c r="F40" i="4"/>
  <c r="F41" i="4"/>
  <c r="F42" i="4"/>
  <c r="F43" i="4"/>
  <c r="G43" i="4" s="1"/>
  <c r="H49" i="9" s="1"/>
  <c r="F44" i="4"/>
  <c r="F45" i="4"/>
  <c r="F46" i="4"/>
  <c r="F47" i="4"/>
  <c r="G47" i="4" s="1"/>
  <c r="H53" i="9" s="1"/>
  <c r="F48" i="4"/>
  <c r="F49" i="4"/>
  <c r="F50" i="4"/>
  <c r="F51" i="4"/>
  <c r="G51" i="4" s="1"/>
  <c r="H57" i="9" s="1"/>
  <c r="F52" i="4"/>
  <c r="F53" i="4"/>
  <c r="O12" i="4"/>
  <c r="O13" i="4"/>
  <c r="O14" i="4"/>
  <c r="O15" i="4"/>
  <c r="O16" i="4"/>
  <c r="O17" i="4"/>
  <c r="O18" i="4"/>
  <c r="O19" i="4"/>
  <c r="O20" i="4"/>
  <c r="O21" i="4"/>
  <c r="O23" i="4"/>
  <c r="O24" i="4"/>
  <c r="O25" i="4"/>
  <c r="O26" i="4"/>
  <c r="O27" i="4"/>
  <c r="C76" i="4"/>
  <c r="B76" i="4"/>
  <c r="C4" i="4" s="1"/>
  <c r="G76" i="4"/>
  <c r="H83" i="9" s="1"/>
  <c r="H76" i="4"/>
  <c r="I76" i="4"/>
  <c r="J76" i="4" s="1"/>
  <c r="M76" i="4"/>
  <c r="N76" i="4"/>
  <c r="O77" i="4"/>
  <c r="O78" i="4"/>
  <c r="O79" i="4"/>
  <c r="C77" i="4"/>
  <c r="B77" i="4"/>
  <c r="D77" i="4"/>
  <c r="F77" i="4"/>
  <c r="H77" i="4"/>
  <c r="H80" i="4" s="1"/>
  <c r="I87" i="9" s="1"/>
  <c r="I77" i="4"/>
  <c r="M77" i="4"/>
  <c r="N77" i="4"/>
  <c r="C78" i="4"/>
  <c r="B78" i="4"/>
  <c r="F78" i="4"/>
  <c r="G78" i="4"/>
  <c r="I78" i="4"/>
  <c r="J78" i="4"/>
  <c r="N78" i="4"/>
  <c r="N80" i="4" s="1"/>
  <c r="C79" i="4"/>
  <c r="B79" i="4"/>
  <c r="D79" i="4" s="1"/>
  <c r="F79" i="4"/>
  <c r="G79" i="4" s="1"/>
  <c r="H79" i="4"/>
  <c r="I79" i="4"/>
  <c r="J79" i="4"/>
  <c r="K86" i="9" s="1"/>
  <c r="M79" i="4"/>
  <c r="N79" i="4"/>
  <c r="B80" i="4"/>
  <c r="K80" i="4"/>
  <c r="D40" i="4"/>
  <c r="D41" i="4"/>
  <c r="D43" i="4"/>
  <c r="D44" i="4"/>
  <c r="D45" i="4"/>
  <c r="D47" i="4"/>
  <c r="D48" i="4"/>
  <c r="E54" i="9" s="1"/>
  <c r="D49" i="4"/>
  <c r="D51" i="4"/>
  <c r="D52" i="4"/>
  <c r="D53" i="4"/>
  <c r="G41" i="4"/>
  <c r="G42" i="4"/>
  <c r="G45" i="4"/>
  <c r="G46" i="4"/>
  <c r="H52" i="9" s="1"/>
  <c r="G49" i="4"/>
  <c r="G50" i="4"/>
  <c r="G53" i="4"/>
  <c r="J40" i="4"/>
  <c r="K46" i="9" s="1"/>
  <c r="J41" i="4"/>
  <c r="J43" i="4"/>
  <c r="J44" i="4"/>
  <c r="J45" i="4"/>
  <c r="J47" i="4"/>
  <c r="J48" i="4"/>
  <c r="J49" i="4"/>
  <c r="J51" i="4"/>
  <c r="J52" i="4"/>
  <c r="J53" i="4"/>
  <c r="M41" i="4"/>
  <c r="M42" i="4"/>
  <c r="N48" i="9" s="1"/>
  <c r="M43" i="4"/>
  <c r="M45" i="4"/>
  <c r="M46" i="4"/>
  <c r="M47" i="4"/>
  <c r="M49" i="4"/>
  <c r="M50" i="4"/>
  <c r="M51" i="4"/>
  <c r="M53" i="4"/>
  <c r="O40" i="4"/>
  <c r="O41" i="4"/>
  <c r="O42" i="4"/>
  <c r="O43" i="4"/>
  <c r="O44" i="4"/>
  <c r="O45" i="4"/>
  <c r="O47" i="4"/>
  <c r="O48" i="4"/>
  <c r="O49" i="4"/>
  <c r="O50" i="4"/>
  <c r="O52" i="4"/>
  <c r="O53" i="4"/>
  <c r="D55" i="4"/>
  <c r="D56" i="4"/>
  <c r="G54" i="4"/>
  <c r="G55" i="4"/>
  <c r="J55" i="4"/>
  <c r="J56" i="4"/>
  <c r="M55" i="4"/>
  <c r="M56" i="4"/>
  <c r="O54" i="4"/>
  <c r="O55" i="4"/>
  <c r="O56" i="4"/>
  <c r="D11" i="4"/>
  <c r="M11" i="4"/>
  <c r="O28" i="4"/>
  <c r="O29" i="4"/>
  <c r="P30" i="9" s="1"/>
  <c r="P28" i="9" s="1"/>
  <c r="O30" i="4"/>
  <c r="O31" i="4"/>
  <c r="O32" i="4"/>
  <c r="O33" i="4"/>
  <c r="P34" i="9" s="1"/>
  <c r="O34" i="4"/>
  <c r="O35" i="4"/>
  <c r="O36" i="4"/>
  <c r="O37" i="4"/>
  <c r="P38" i="9" s="1"/>
  <c r="O38" i="4"/>
  <c r="O39" i="4"/>
  <c r="D12" i="4"/>
  <c r="D13" i="4"/>
  <c r="D15" i="4"/>
  <c r="D16" i="4"/>
  <c r="D17" i="4"/>
  <c r="D19" i="4"/>
  <c r="D20" i="4"/>
  <c r="D21" i="4"/>
  <c r="D23" i="4"/>
  <c r="D24" i="4"/>
  <c r="E24" i="9" s="1"/>
  <c r="D25" i="4"/>
  <c r="D27" i="4"/>
  <c r="G12" i="4"/>
  <c r="G14" i="4"/>
  <c r="G16" i="4"/>
  <c r="G18" i="4"/>
  <c r="G20" i="4"/>
  <c r="G22" i="4"/>
  <c r="G23" i="4"/>
  <c r="G24" i="4"/>
  <c r="G25" i="4"/>
  <c r="G26" i="4"/>
  <c r="G27" i="4"/>
  <c r="J12" i="4"/>
  <c r="J13" i="4"/>
  <c r="J16" i="4"/>
  <c r="K16" i="9" s="1"/>
  <c r="J17" i="4"/>
  <c r="J20" i="4"/>
  <c r="J21" i="4"/>
  <c r="J23" i="4"/>
  <c r="J24" i="4"/>
  <c r="J25" i="4"/>
  <c r="M13" i="4"/>
  <c r="M14" i="4"/>
  <c r="M16" i="4"/>
  <c r="M17" i="4"/>
  <c r="M18" i="4"/>
  <c r="M20" i="4"/>
  <c r="M21" i="4"/>
  <c r="M23" i="4"/>
  <c r="M24" i="4"/>
  <c r="M25" i="4"/>
  <c r="N25" i="9" s="1"/>
  <c r="M26" i="4"/>
  <c r="J27" i="4"/>
  <c r="D28" i="4"/>
  <c r="D29" i="4"/>
  <c r="D31" i="4"/>
  <c r="D32" i="4"/>
  <c r="D33" i="4"/>
  <c r="D35" i="4"/>
  <c r="D36" i="4"/>
  <c r="D37" i="4"/>
  <c r="D39" i="4"/>
  <c r="G28" i="4"/>
  <c r="H29" i="9" s="1"/>
  <c r="G30" i="4"/>
  <c r="G32" i="4"/>
  <c r="G34" i="4"/>
  <c r="G36" i="4"/>
  <c r="H37" i="9" s="1"/>
  <c r="G38" i="4"/>
  <c r="J28" i="4"/>
  <c r="J29" i="4"/>
  <c r="J31" i="4"/>
  <c r="J32" i="4"/>
  <c r="J33" i="4"/>
  <c r="J35" i="4"/>
  <c r="J36" i="4"/>
  <c r="K37" i="9" s="1"/>
  <c r="J37" i="4"/>
  <c r="J39" i="4"/>
  <c r="M28" i="4"/>
  <c r="M29" i="4"/>
  <c r="M30" i="4"/>
  <c r="M32" i="4"/>
  <c r="M34" i="4"/>
  <c r="M36" i="4"/>
  <c r="N37" i="9" s="1"/>
  <c r="M38" i="4"/>
  <c r="D4" i="4"/>
  <c r="E4" i="4" s="1"/>
  <c r="D86" i="4"/>
  <c r="E86" i="4" s="1"/>
  <c r="F92" i="9" s="1"/>
  <c r="H92" i="9"/>
  <c r="C64" i="9"/>
  <c r="D64" i="9"/>
  <c r="E64" i="9"/>
  <c r="F64" i="9"/>
  <c r="G64" i="9"/>
  <c r="H64" i="9"/>
  <c r="I64" i="9"/>
  <c r="J64" i="9"/>
  <c r="L64" i="9"/>
  <c r="M64" i="9"/>
  <c r="O64" i="9"/>
  <c r="P64" i="9"/>
  <c r="Q64" i="9"/>
  <c r="F65" i="9"/>
  <c r="J65" i="9"/>
  <c r="M65" i="9"/>
  <c r="P65" i="9"/>
  <c r="Q65" i="9"/>
  <c r="D75" i="9"/>
  <c r="J12" i="9"/>
  <c r="J13" i="9"/>
  <c r="J15" i="9"/>
  <c r="J16" i="9"/>
  <c r="J17" i="9"/>
  <c r="J19" i="9"/>
  <c r="J20" i="9"/>
  <c r="J21" i="9"/>
  <c r="J23" i="9"/>
  <c r="J24" i="9"/>
  <c r="J25" i="9"/>
  <c r="J27" i="9"/>
  <c r="E93" i="9"/>
  <c r="I93" i="9"/>
  <c r="E94" i="9"/>
  <c r="F94" i="9"/>
  <c r="I94" i="9"/>
  <c r="I95" i="9"/>
  <c r="E96" i="9"/>
  <c r="F96" i="9"/>
  <c r="I96" i="9"/>
  <c r="J96" i="9"/>
  <c r="Q12" i="9"/>
  <c r="Q13" i="9"/>
  <c r="Q14" i="9"/>
  <c r="Q15" i="9"/>
  <c r="Q16" i="9"/>
  <c r="Q17" i="9"/>
  <c r="Q18" i="9"/>
  <c r="Q19" i="9"/>
  <c r="Q20" i="9"/>
  <c r="Q21" i="9"/>
  <c r="Q22" i="9"/>
  <c r="Q23" i="9"/>
  <c r="Q24" i="9"/>
  <c r="Q25" i="9"/>
  <c r="Q26" i="9"/>
  <c r="Q27" i="9"/>
  <c r="Q11" i="9"/>
  <c r="M61" i="9"/>
  <c r="M62" i="9"/>
  <c r="M63" i="9"/>
  <c r="M66" i="9"/>
  <c r="M67" i="9"/>
  <c r="M68" i="9"/>
  <c r="M69" i="9"/>
  <c r="M70" i="9"/>
  <c r="M71" i="9"/>
  <c r="M72" i="9"/>
  <c r="M73" i="9"/>
  <c r="M74" i="9"/>
  <c r="M75" i="9"/>
  <c r="M76" i="9"/>
  <c r="L61" i="9"/>
  <c r="L62" i="9"/>
  <c r="L63" i="9"/>
  <c r="L66" i="9"/>
  <c r="L67" i="9"/>
  <c r="L68" i="9"/>
  <c r="L69" i="9"/>
  <c r="L70" i="9"/>
  <c r="L71" i="9"/>
  <c r="L72" i="9"/>
  <c r="L73" i="9"/>
  <c r="L74" i="9"/>
  <c r="L75" i="9"/>
  <c r="L76" i="9"/>
  <c r="J61" i="9"/>
  <c r="J60" i="9" s="1"/>
  <c r="J62" i="9"/>
  <c r="J63" i="9"/>
  <c r="J66" i="9"/>
  <c r="J67" i="9"/>
  <c r="J68" i="9"/>
  <c r="J69" i="9"/>
  <c r="J70" i="9"/>
  <c r="J71" i="9"/>
  <c r="J72" i="9"/>
  <c r="J73" i="9"/>
  <c r="J74" i="9"/>
  <c r="J75" i="9"/>
  <c r="J76" i="9"/>
  <c r="I61" i="9"/>
  <c r="I62" i="9"/>
  <c r="I63" i="9"/>
  <c r="I66" i="9"/>
  <c r="I67" i="9"/>
  <c r="I68" i="9"/>
  <c r="I70" i="9"/>
  <c r="I71" i="9"/>
  <c r="I72" i="9"/>
  <c r="I74" i="9"/>
  <c r="I75" i="9"/>
  <c r="I76" i="9"/>
  <c r="G61" i="9"/>
  <c r="G62" i="9"/>
  <c r="G66" i="9"/>
  <c r="G67" i="9"/>
  <c r="G68" i="9"/>
  <c r="G69" i="9"/>
  <c r="G70" i="9"/>
  <c r="G72" i="9"/>
  <c r="G73" i="9"/>
  <c r="G74" i="9"/>
  <c r="G75" i="9"/>
  <c r="G76" i="9"/>
  <c r="F61" i="9"/>
  <c r="F60" i="9" s="1"/>
  <c r="F62" i="9"/>
  <c r="F63" i="9"/>
  <c r="F66" i="9"/>
  <c r="F67" i="9"/>
  <c r="F68" i="9"/>
  <c r="F69" i="9"/>
  <c r="F70" i="9"/>
  <c r="F71" i="9"/>
  <c r="F72" i="9"/>
  <c r="F73" i="9"/>
  <c r="F74" i="9"/>
  <c r="F75" i="9"/>
  <c r="F76" i="9"/>
  <c r="D62" i="9"/>
  <c r="D63" i="9"/>
  <c r="D66" i="9"/>
  <c r="D67" i="9"/>
  <c r="D68" i="9"/>
  <c r="D70" i="9"/>
  <c r="D71" i="9"/>
  <c r="D72" i="9"/>
  <c r="D74" i="9"/>
  <c r="D76" i="9"/>
  <c r="C62" i="9"/>
  <c r="C63" i="9"/>
  <c r="C66" i="9"/>
  <c r="C67" i="9"/>
  <c r="C68" i="9"/>
  <c r="C70" i="9"/>
  <c r="C71" i="9"/>
  <c r="C72" i="9"/>
  <c r="C74" i="9"/>
  <c r="C75" i="9"/>
  <c r="C76" i="9"/>
  <c r="M29" i="9"/>
  <c r="M30" i="9"/>
  <c r="M31" i="9"/>
  <c r="M28" i="9" s="1"/>
  <c r="M32" i="9"/>
  <c r="M33" i="9"/>
  <c r="M34" i="9"/>
  <c r="M35" i="9"/>
  <c r="M36" i="9"/>
  <c r="M37" i="9"/>
  <c r="M38" i="9"/>
  <c r="M39" i="9"/>
  <c r="M40" i="9"/>
  <c r="L29" i="9"/>
  <c r="L30" i="9"/>
  <c r="L31" i="9"/>
  <c r="L32" i="9"/>
  <c r="L33" i="9"/>
  <c r="L34" i="9"/>
  <c r="L35" i="9"/>
  <c r="L36" i="9"/>
  <c r="L37" i="9"/>
  <c r="L38" i="9"/>
  <c r="L39" i="9"/>
  <c r="L40" i="9"/>
  <c r="J29" i="9"/>
  <c r="J30" i="9"/>
  <c r="J32" i="9"/>
  <c r="J33" i="9"/>
  <c r="J34" i="9"/>
  <c r="J36" i="9"/>
  <c r="J37" i="9"/>
  <c r="J38" i="9"/>
  <c r="J40" i="9"/>
  <c r="I29" i="9"/>
  <c r="I30" i="9"/>
  <c r="I31" i="9"/>
  <c r="I28" i="9" s="1"/>
  <c r="I32" i="9"/>
  <c r="I33" i="9"/>
  <c r="I34" i="9"/>
  <c r="I35" i="9"/>
  <c r="I36" i="9"/>
  <c r="I37" i="9"/>
  <c r="I38" i="9"/>
  <c r="I39" i="9"/>
  <c r="I40" i="9"/>
  <c r="G29" i="9"/>
  <c r="G30" i="9"/>
  <c r="G31" i="9"/>
  <c r="G33" i="9"/>
  <c r="G34" i="9"/>
  <c r="G35" i="9"/>
  <c r="G37" i="9"/>
  <c r="G38" i="9"/>
  <c r="G39" i="9"/>
  <c r="F29" i="9"/>
  <c r="F30" i="9"/>
  <c r="F31" i="9"/>
  <c r="F32" i="9"/>
  <c r="F33" i="9"/>
  <c r="F34" i="9"/>
  <c r="F35" i="9"/>
  <c r="F36" i="9"/>
  <c r="F37" i="9"/>
  <c r="F38" i="9"/>
  <c r="F39" i="9"/>
  <c r="F40" i="9"/>
  <c r="F28" i="9"/>
  <c r="D29" i="9"/>
  <c r="D30" i="9"/>
  <c r="D31" i="9"/>
  <c r="D32" i="9"/>
  <c r="D33" i="9"/>
  <c r="D34" i="9"/>
  <c r="D35" i="9"/>
  <c r="D36" i="9"/>
  <c r="D37" i="9"/>
  <c r="D38" i="9"/>
  <c r="D39" i="9"/>
  <c r="D40" i="9"/>
  <c r="C29" i="9"/>
  <c r="C30" i="9"/>
  <c r="C31" i="9"/>
  <c r="C28" i="9" s="1"/>
  <c r="C32" i="9"/>
  <c r="C33" i="9"/>
  <c r="C34" i="9"/>
  <c r="C35" i="9"/>
  <c r="C36" i="9"/>
  <c r="C37" i="9"/>
  <c r="C38" i="9"/>
  <c r="C39" i="9"/>
  <c r="C40" i="9"/>
  <c r="M12" i="9"/>
  <c r="M13" i="9"/>
  <c r="M14" i="9"/>
  <c r="M15" i="9"/>
  <c r="M16" i="9"/>
  <c r="M17" i="9"/>
  <c r="M18" i="9"/>
  <c r="M19" i="9"/>
  <c r="M20" i="9"/>
  <c r="M21" i="9"/>
  <c r="M22" i="9"/>
  <c r="M23" i="9"/>
  <c r="M24" i="9"/>
  <c r="M25" i="9"/>
  <c r="M26" i="9"/>
  <c r="M27" i="9"/>
  <c r="M11" i="9"/>
  <c r="L12" i="9"/>
  <c r="L13" i="9"/>
  <c r="L14" i="9"/>
  <c r="L15" i="9"/>
  <c r="L16" i="9"/>
  <c r="L17" i="9"/>
  <c r="L18" i="9"/>
  <c r="L19" i="9"/>
  <c r="L20" i="9"/>
  <c r="L21" i="9"/>
  <c r="L22" i="9"/>
  <c r="L23" i="9"/>
  <c r="L24" i="9"/>
  <c r="L25" i="9"/>
  <c r="L26" i="9"/>
  <c r="L27" i="9"/>
  <c r="I12" i="9"/>
  <c r="I11" i="9" s="1"/>
  <c r="I13" i="9"/>
  <c r="I14" i="9"/>
  <c r="I15" i="9"/>
  <c r="I16" i="9"/>
  <c r="I17" i="9"/>
  <c r="I18" i="9"/>
  <c r="I19" i="9"/>
  <c r="I20" i="9"/>
  <c r="I21" i="9"/>
  <c r="I22" i="9"/>
  <c r="I23" i="9"/>
  <c r="I24" i="9"/>
  <c r="I25" i="9"/>
  <c r="I27" i="9"/>
  <c r="G12" i="9"/>
  <c r="G13" i="9"/>
  <c r="G11" i="9" s="1"/>
  <c r="G14" i="9"/>
  <c r="G15" i="9"/>
  <c r="G16" i="9"/>
  <c r="G17" i="9"/>
  <c r="G18" i="9"/>
  <c r="G19" i="9"/>
  <c r="G20" i="9"/>
  <c r="G21" i="9"/>
  <c r="G22" i="9"/>
  <c r="G23" i="9"/>
  <c r="G25" i="9"/>
  <c r="G26" i="9"/>
  <c r="G27" i="9"/>
  <c r="F12" i="9"/>
  <c r="F13" i="9"/>
  <c r="F14" i="9"/>
  <c r="F11" i="9" s="1"/>
  <c r="F15" i="9"/>
  <c r="F16" i="9"/>
  <c r="F17" i="9"/>
  <c r="F18" i="9"/>
  <c r="F19" i="9"/>
  <c r="F20" i="9"/>
  <c r="F21" i="9"/>
  <c r="F22" i="9"/>
  <c r="F23" i="9"/>
  <c r="F24" i="9"/>
  <c r="F25" i="9"/>
  <c r="F26" i="9"/>
  <c r="F27" i="9"/>
  <c r="M46" i="9"/>
  <c r="M45" i="9" s="1"/>
  <c r="M47" i="9"/>
  <c r="M48" i="9"/>
  <c r="M49" i="9"/>
  <c r="M50" i="9"/>
  <c r="M51" i="9"/>
  <c r="M52" i="9"/>
  <c r="M53" i="9"/>
  <c r="M54" i="9"/>
  <c r="M55" i="9"/>
  <c r="M56" i="9"/>
  <c r="M57" i="9"/>
  <c r="M58" i="9"/>
  <c r="M59" i="9"/>
  <c r="L46" i="9"/>
  <c r="L47" i="9"/>
  <c r="L49" i="9"/>
  <c r="L50" i="9"/>
  <c r="L51" i="9"/>
  <c r="L52" i="9"/>
  <c r="L53" i="9"/>
  <c r="L54" i="9"/>
  <c r="L55" i="9"/>
  <c r="L57" i="9"/>
  <c r="L58" i="9"/>
  <c r="L59" i="9"/>
  <c r="J46" i="9"/>
  <c r="J47" i="9"/>
  <c r="J49" i="9"/>
  <c r="J50" i="9"/>
  <c r="J51" i="9"/>
  <c r="J53" i="9"/>
  <c r="J54" i="9"/>
  <c r="J55" i="9"/>
  <c r="J57" i="9"/>
  <c r="J58" i="9"/>
  <c r="J59" i="9"/>
  <c r="I46" i="9"/>
  <c r="I45" i="9" s="1"/>
  <c r="I47" i="9"/>
  <c r="I48" i="9"/>
  <c r="I49" i="9"/>
  <c r="I50" i="9"/>
  <c r="I51" i="9"/>
  <c r="I52" i="9"/>
  <c r="I53" i="9"/>
  <c r="I54" i="9"/>
  <c r="I55" i="9"/>
  <c r="I56" i="9"/>
  <c r="I57" i="9"/>
  <c r="I58" i="9"/>
  <c r="I59" i="9"/>
  <c r="G46" i="9"/>
  <c r="G47" i="9"/>
  <c r="G48" i="9"/>
  <c r="G49" i="9"/>
  <c r="G50" i="9"/>
  <c r="G51" i="9"/>
  <c r="G52" i="9"/>
  <c r="G53" i="9"/>
  <c r="G54" i="9"/>
  <c r="G55" i="9"/>
  <c r="G56" i="9"/>
  <c r="G57" i="9"/>
  <c r="G58" i="9"/>
  <c r="G59" i="9"/>
  <c r="G45" i="9"/>
  <c r="F47" i="9"/>
  <c r="F48" i="9"/>
  <c r="F45" i="9" s="1"/>
  <c r="H45" i="9" s="1"/>
  <c r="F49" i="9"/>
  <c r="F51" i="9"/>
  <c r="F52" i="9"/>
  <c r="F53" i="9"/>
  <c r="F55" i="9"/>
  <c r="F56" i="9"/>
  <c r="F57" i="9"/>
  <c r="F59" i="9"/>
  <c r="D46" i="9"/>
  <c r="D47" i="9"/>
  <c r="D49" i="9"/>
  <c r="D50" i="9"/>
  <c r="D51" i="9"/>
  <c r="D53" i="9"/>
  <c r="D54" i="9"/>
  <c r="D55" i="9"/>
  <c r="D57" i="9"/>
  <c r="D58" i="9"/>
  <c r="D59" i="9"/>
  <c r="C46" i="9"/>
  <c r="C45" i="9" s="1"/>
  <c r="C47" i="9"/>
  <c r="C49" i="9"/>
  <c r="C50" i="9"/>
  <c r="C51" i="9"/>
  <c r="C53" i="9"/>
  <c r="C54" i="9"/>
  <c r="C55" i="9"/>
  <c r="C57" i="9"/>
  <c r="C58" i="9"/>
  <c r="C59" i="9"/>
  <c r="P12" i="9"/>
  <c r="P13" i="9"/>
  <c r="P14" i="9"/>
  <c r="P15" i="9"/>
  <c r="P16" i="9"/>
  <c r="P17" i="9"/>
  <c r="P18" i="9"/>
  <c r="P19" i="9"/>
  <c r="P20" i="9"/>
  <c r="P21" i="9"/>
  <c r="P22" i="9"/>
  <c r="P23" i="9"/>
  <c r="P24" i="9"/>
  <c r="P25" i="9"/>
  <c r="P26" i="9"/>
  <c r="P27" i="9"/>
  <c r="P11" i="9"/>
  <c r="O13" i="9"/>
  <c r="O14" i="9"/>
  <c r="O15" i="9"/>
  <c r="O17" i="9"/>
  <c r="O18" i="9"/>
  <c r="O19" i="9"/>
  <c r="O21" i="9"/>
  <c r="O22" i="9"/>
  <c r="O23" i="9"/>
  <c r="O25" i="9"/>
  <c r="O26" i="9"/>
  <c r="O27" i="9"/>
  <c r="D12" i="9"/>
  <c r="D13" i="9"/>
  <c r="D15" i="9"/>
  <c r="D16" i="9"/>
  <c r="D17" i="9"/>
  <c r="D19" i="9"/>
  <c r="D20" i="9"/>
  <c r="D21" i="9"/>
  <c r="D23" i="9"/>
  <c r="D24" i="9"/>
  <c r="D25" i="9"/>
  <c r="D27" i="9"/>
  <c r="C12" i="9"/>
  <c r="C11" i="9" s="1"/>
  <c r="C13" i="9"/>
  <c r="C15" i="9"/>
  <c r="C16" i="9"/>
  <c r="C17" i="9"/>
  <c r="C19" i="9"/>
  <c r="C20" i="9"/>
  <c r="C21" i="9"/>
  <c r="C23" i="9"/>
  <c r="C24" i="9"/>
  <c r="C25" i="9"/>
  <c r="C27" i="9"/>
  <c r="D83" i="9"/>
  <c r="F83" i="9"/>
  <c r="G83" i="9"/>
  <c r="I83" i="9"/>
  <c r="J83" i="9"/>
  <c r="K83" i="9"/>
  <c r="L83" i="9"/>
  <c r="M83" i="9"/>
  <c r="N83" i="9"/>
  <c r="O83" i="9"/>
  <c r="Q83" i="9"/>
  <c r="D84" i="9"/>
  <c r="E84" i="9"/>
  <c r="F84" i="9"/>
  <c r="G84" i="9"/>
  <c r="I84" i="9"/>
  <c r="J84" i="9"/>
  <c r="L84" i="9"/>
  <c r="M84" i="9"/>
  <c r="N84" i="9"/>
  <c r="O84" i="9"/>
  <c r="P84" i="9"/>
  <c r="Q84" i="9"/>
  <c r="F85" i="9"/>
  <c r="G85" i="9"/>
  <c r="H85" i="9"/>
  <c r="I85" i="9"/>
  <c r="J85" i="9"/>
  <c r="K85" i="9"/>
  <c r="L85" i="9"/>
  <c r="M85" i="9"/>
  <c r="O85" i="9"/>
  <c r="P85" i="9"/>
  <c r="Q85" i="9"/>
  <c r="D86" i="9"/>
  <c r="E86" i="9"/>
  <c r="F86" i="9"/>
  <c r="G86" i="9"/>
  <c r="H86" i="9"/>
  <c r="I86" i="9"/>
  <c r="J86" i="9"/>
  <c r="L86" i="9"/>
  <c r="M86" i="9"/>
  <c r="N86" i="9"/>
  <c r="O86" i="9"/>
  <c r="P86" i="9"/>
  <c r="Q86" i="9"/>
  <c r="L87" i="9"/>
  <c r="O87" i="9"/>
  <c r="C84" i="9"/>
  <c r="C85" i="9"/>
  <c r="C86" i="9"/>
  <c r="C87" i="9"/>
  <c r="C83" i="9"/>
  <c r="E46" i="9"/>
  <c r="E47" i="9"/>
  <c r="E48" i="9"/>
  <c r="E49" i="9"/>
  <c r="E50" i="9"/>
  <c r="E51" i="9"/>
  <c r="E52" i="9"/>
  <c r="E53" i="9"/>
  <c r="E55" i="9"/>
  <c r="E56" i="9"/>
  <c r="E57" i="9"/>
  <c r="E58" i="9"/>
  <c r="E59" i="9"/>
  <c r="H47" i="9"/>
  <c r="H48" i="9"/>
  <c r="H51" i="9"/>
  <c r="H55" i="9"/>
  <c r="H56" i="9"/>
  <c r="H59" i="9"/>
  <c r="K47" i="9"/>
  <c r="K49" i="9"/>
  <c r="K50" i="9"/>
  <c r="K51" i="9"/>
  <c r="K53" i="9"/>
  <c r="K54" i="9"/>
  <c r="K55" i="9"/>
  <c r="K57" i="9"/>
  <c r="K58" i="9"/>
  <c r="K59" i="9"/>
  <c r="N46" i="9"/>
  <c r="N47" i="9"/>
  <c r="N49" i="9"/>
  <c r="N50" i="9"/>
  <c r="N51" i="9"/>
  <c r="N52" i="9"/>
  <c r="N53" i="9"/>
  <c r="N54" i="9"/>
  <c r="N55" i="9"/>
  <c r="N56" i="9"/>
  <c r="N57" i="9"/>
  <c r="N58" i="9"/>
  <c r="N59" i="9"/>
  <c r="O46" i="9"/>
  <c r="O47" i="9"/>
  <c r="O48" i="9"/>
  <c r="O49" i="9"/>
  <c r="O50" i="9"/>
  <c r="O51" i="9"/>
  <c r="O52" i="9"/>
  <c r="O53" i="9"/>
  <c r="O54" i="9"/>
  <c r="O55" i="9"/>
  <c r="O56" i="9"/>
  <c r="O57" i="9"/>
  <c r="O58" i="9"/>
  <c r="O59" i="9"/>
  <c r="O45" i="9"/>
  <c r="P46" i="9"/>
  <c r="P47" i="9"/>
  <c r="P45" i="9" s="1"/>
  <c r="P48" i="9"/>
  <c r="P49" i="9"/>
  <c r="P50" i="9"/>
  <c r="P51" i="9"/>
  <c r="P52" i="9"/>
  <c r="P53" i="9"/>
  <c r="P54" i="9"/>
  <c r="P55" i="9"/>
  <c r="P56" i="9"/>
  <c r="P57" i="9"/>
  <c r="P58" i="9"/>
  <c r="P59" i="9"/>
  <c r="Q46" i="9"/>
  <c r="Q45" i="9" s="1"/>
  <c r="Q47" i="9"/>
  <c r="Q48" i="9"/>
  <c r="Q49" i="9"/>
  <c r="Q50" i="9"/>
  <c r="Q51" i="9"/>
  <c r="Q52" i="9"/>
  <c r="Q53" i="9"/>
  <c r="Q54" i="9"/>
  <c r="Q55" i="9"/>
  <c r="Q56" i="9"/>
  <c r="Q57" i="9"/>
  <c r="Q58" i="9"/>
  <c r="Q59" i="9"/>
  <c r="E62" i="9"/>
  <c r="E63" i="9"/>
  <c r="E66" i="9"/>
  <c r="E67" i="9"/>
  <c r="E68" i="9"/>
  <c r="E71" i="9"/>
  <c r="E72" i="9"/>
  <c r="E74" i="9"/>
  <c r="E75" i="9"/>
  <c r="E76" i="9"/>
  <c r="H61" i="9"/>
  <c r="H62" i="9"/>
  <c r="H66" i="9"/>
  <c r="H68" i="9"/>
  <c r="H70" i="9"/>
  <c r="H72" i="9"/>
  <c r="H73" i="9"/>
  <c r="H74" i="9"/>
  <c r="H76" i="9"/>
  <c r="K62" i="9"/>
  <c r="K63" i="9"/>
  <c r="K66" i="9"/>
  <c r="K67" i="9"/>
  <c r="K68" i="9"/>
  <c r="K70" i="9"/>
  <c r="K71" i="9"/>
  <c r="K72" i="9"/>
  <c r="K74" i="9"/>
  <c r="K75" i="9"/>
  <c r="K76" i="9"/>
  <c r="N61" i="9"/>
  <c r="N62" i="9"/>
  <c r="N63" i="9"/>
  <c r="N66" i="9"/>
  <c r="N67" i="9"/>
  <c r="N68" i="9"/>
  <c r="N69" i="9"/>
  <c r="N70" i="9"/>
  <c r="N71" i="9"/>
  <c r="N72" i="9"/>
  <c r="N73" i="9"/>
  <c r="N74" i="9"/>
  <c r="N75" i="9"/>
  <c r="N76" i="9"/>
  <c r="O61" i="9"/>
  <c r="O60" i="9" s="1"/>
  <c r="O62" i="9"/>
  <c r="O63" i="9"/>
  <c r="O66" i="9"/>
  <c r="O67" i="9"/>
  <c r="O68" i="9"/>
  <c r="O69" i="9"/>
  <c r="O70" i="9"/>
  <c r="O71" i="9"/>
  <c r="O72" i="9"/>
  <c r="O73" i="9"/>
  <c r="O74" i="9"/>
  <c r="O75" i="9"/>
  <c r="O76" i="9"/>
  <c r="P61" i="9"/>
  <c r="P62" i="9"/>
  <c r="P63" i="9"/>
  <c r="P66" i="9"/>
  <c r="P67" i="9"/>
  <c r="P68" i="9"/>
  <c r="P69" i="9"/>
  <c r="P70" i="9"/>
  <c r="P71" i="9"/>
  <c r="P72" i="9"/>
  <c r="P73" i="9"/>
  <c r="P74" i="9"/>
  <c r="P75" i="9"/>
  <c r="P76" i="9"/>
  <c r="P60" i="9"/>
  <c r="Q61" i="9"/>
  <c r="Q62" i="9"/>
  <c r="Q60" i="9" s="1"/>
  <c r="Q63" i="9"/>
  <c r="Q66" i="9"/>
  <c r="Q67" i="9"/>
  <c r="Q68" i="9"/>
  <c r="Q69" i="9"/>
  <c r="Q70" i="9"/>
  <c r="Q71" i="9"/>
  <c r="Q72" i="9"/>
  <c r="Q73" i="9"/>
  <c r="Q74" i="9"/>
  <c r="Q75" i="9"/>
  <c r="Q76" i="9"/>
  <c r="D77" i="9"/>
  <c r="I77" i="9"/>
  <c r="J77" i="9"/>
  <c r="K77" i="9"/>
  <c r="O77" i="9"/>
  <c r="P77" i="9"/>
  <c r="Q77" i="9"/>
  <c r="D10" i="9"/>
  <c r="E10" i="9"/>
  <c r="F10" i="9"/>
  <c r="I10" i="9"/>
  <c r="J10" i="9"/>
  <c r="K10" i="9"/>
  <c r="L10" i="9"/>
  <c r="M10" i="9"/>
  <c r="N10" i="9"/>
  <c r="E12" i="9"/>
  <c r="E13" i="9"/>
  <c r="E15" i="9"/>
  <c r="E16" i="9"/>
  <c r="E17" i="9"/>
  <c r="E19" i="9"/>
  <c r="E20" i="9"/>
  <c r="E21" i="9"/>
  <c r="E23" i="9"/>
  <c r="E25" i="9"/>
  <c r="E27" i="9"/>
  <c r="H12" i="9"/>
  <c r="H13" i="9"/>
  <c r="H14" i="9"/>
  <c r="H16" i="9"/>
  <c r="H17" i="9"/>
  <c r="H18" i="9"/>
  <c r="H19" i="9"/>
  <c r="H20" i="9"/>
  <c r="H21" i="9"/>
  <c r="H22" i="9"/>
  <c r="H23" i="9"/>
  <c r="H24" i="9"/>
  <c r="H25" i="9"/>
  <c r="H26" i="9"/>
  <c r="H27" i="9"/>
  <c r="K12" i="9"/>
  <c r="K13" i="9"/>
  <c r="K15" i="9"/>
  <c r="K17" i="9"/>
  <c r="K19" i="9"/>
  <c r="K20" i="9"/>
  <c r="K21" i="9"/>
  <c r="K23" i="9"/>
  <c r="K24" i="9"/>
  <c r="K25" i="9"/>
  <c r="N12" i="9"/>
  <c r="N13" i="9"/>
  <c r="N14" i="9"/>
  <c r="N16" i="9"/>
  <c r="N17" i="9"/>
  <c r="N18" i="9"/>
  <c r="N19" i="9"/>
  <c r="N20" i="9"/>
  <c r="N21" i="9"/>
  <c r="N22" i="9"/>
  <c r="N23" i="9"/>
  <c r="N24" i="9"/>
  <c r="N26" i="9"/>
  <c r="N27" i="9"/>
  <c r="K27" i="9"/>
  <c r="E29" i="9"/>
  <c r="E30" i="9"/>
  <c r="E32" i="9"/>
  <c r="E33" i="9"/>
  <c r="E34" i="9"/>
  <c r="E36" i="9"/>
  <c r="E37" i="9"/>
  <c r="E38" i="9"/>
  <c r="E40" i="9"/>
  <c r="H30" i="9"/>
  <c r="H31" i="9"/>
  <c r="H33" i="9"/>
  <c r="H34" i="9"/>
  <c r="H35" i="9"/>
  <c r="H38" i="9"/>
  <c r="H39" i="9"/>
  <c r="K29" i="9"/>
  <c r="K30" i="9"/>
  <c r="K32" i="9"/>
  <c r="K33" i="9"/>
  <c r="K34" i="9"/>
  <c r="K36" i="9"/>
  <c r="K38" i="9"/>
  <c r="K40" i="9"/>
  <c r="N29" i="9"/>
  <c r="N30" i="9"/>
  <c r="N31" i="9"/>
  <c r="N32" i="9"/>
  <c r="N33" i="9"/>
  <c r="N34" i="9"/>
  <c r="N35" i="9"/>
  <c r="N36" i="9"/>
  <c r="N38" i="9"/>
  <c r="N39" i="9"/>
  <c r="N40" i="9"/>
  <c r="O29" i="9"/>
  <c r="O30" i="9"/>
  <c r="O28" i="9" s="1"/>
  <c r="O31" i="9"/>
  <c r="O32" i="9"/>
  <c r="O33" i="9"/>
  <c r="O34" i="9"/>
  <c r="O35" i="9"/>
  <c r="O36" i="9"/>
  <c r="O37" i="9"/>
  <c r="O38" i="9"/>
  <c r="O39" i="9"/>
  <c r="O40" i="9"/>
  <c r="P29" i="9"/>
  <c r="P31" i="9"/>
  <c r="P32" i="9"/>
  <c r="P33" i="9"/>
  <c r="P35" i="9"/>
  <c r="P36" i="9"/>
  <c r="P37" i="9"/>
  <c r="P39" i="9"/>
  <c r="P40" i="9"/>
  <c r="Q29" i="9"/>
  <c r="Q30" i="9"/>
  <c r="Q28" i="9" s="1"/>
  <c r="Q31" i="9"/>
  <c r="Q32" i="9"/>
  <c r="Q33" i="9"/>
  <c r="Q34" i="9"/>
  <c r="Q35" i="9"/>
  <c r="Q36" i="9"/>
  <c r="Q37" i="9"/>
  <c r="Q38" i="9"/>
  <c r="Q39" i="9"/>
  <c r="Q40" i="9"/>
  <c r="C10" i="9"/>
  <c r="E5" i="9"/>
  <c r="D5" i="9"/>
  <c r="C5" i="9"/>
  <c r="G77" i="9"/>
  <c r="B4" i="7"/>
  <c r="C2" i="9" s="1"/>
  <c r="E92" i="9"/>
  <c r="N4" i="15"/>
  <c r="M4" i="15"/>
  <c r="L4" i="15"/>
  <c r="K4" i="15"/>
  <c r="J4" i="15"/>
  <c r="I4" i="15"/>
  <c r="B9" i="15"/>
  <c r="E9" i="15"/>
  <c r="D7" i="7"/>
  <c r="F7" i="7" s="1"/>
  <c r="E13" i="7"/>
  <c r="E14" i="7"/>
  <c r="E11" i="7" s="1"/>
  <c r="E15" i="7"/>
  <c r="E17" i="7"/>
  <c r="F17" i="7" s="1"/>
  <c r="E20" i="7"/>
  <c r="E21" i="7"/>
  <c r="E18" i="7"/>
  <c r="F18" i="7" s="1"/>
  <c r="E22" i="7"/>
  <c r="F22" i="7" s="1"/>
  <c r="D13" i="7"/>
  <c r="F13" i="7" s="1"/>
  <c r="D14" i="7"/>
  <c r="D11" i="7" s="1"/>
  <c r="D3" i="7" s="1"/>
  <c r="D15" i="7"/>
  <c r="F15" i="7" s="1"/>
  <c r="D17" i="7"/>
  <c r="D20" i="7"/>
  <c r="D21" i="7"/>
  <c r="D24" i="7"/>
  <c r="D25" i="7"/>
  <c r="D26" i="7"/>
  <c r="D27" i="7"/>
  <c r="D18" i="7"/>
  <c r="D22" i="7"/>
  <c r="F27" i="7"/>
  <c r="F26" i="7"/>
  <c r="E58" i="7"/>
  <c r="D58" i="7"/>
  <c r="F58" i="7"/>
  <c r="F24" i="7"/>
  <c r="F25" i="7"/>
  <c r="E55" i="7"/>
  <c r="E56" i="7"/>
  <c r="E57" i="7"/>
  <c r="F57" i="7" s="1"/>
  <c r="E59" i="7"/>
  <c r="E60" i="7"/>
  <c r="D55" i="7"/>
  <c r="D54" i="7" s="1"/>
  <c r="D56" i="7"/>
  <c r="D57" i="7"/>
  <c r="D59" i="7"/>
  <c r="F59" i="7" s="1"/>
  <c r="D60" i="7"/>
  <c r="D90" i="7"/>
  <c r="D89" i="7" s="1"/>
  <c r="D91" i="7"/>
  <c r="D92" i="7"/>
  <c r="F92" i="7" s="1"/>
  <c r="D110" i="7"/>
  <c r="E90" i="7"/>
  <c r="E89" i="7" s="1"/>
  <c r="F89" i="7" s="1"/>
  <c r="E91" i="7"/>
  <c r="E92" i="7"/>
  <c r="E72" i="7"/>
  <c r="F72" i="7" s="1"/>
  <c r="D72" i="7"/>
  <c r="D39" i="7"/>
  <c r="D36" i="7"/>
  <c r="E36" i="7"/>
  <c r="E32" i="7" s="1"/>
  <c r="F32" i="7" s="1"/>
  <c r="E35" i="7"/>
  <c r="D35" i="7"/>
  <c r="E33" i="7"/>
  <c r="D33" i="7"/>
  <c r="F33" i="7" s="1"/>
  <c r="D101" i="7"/>
  <c r="E85" i="7"/>
  <c r="E84" i="7"/>
  <c r="E82" i="7"/>
  <c r="F82" i="7" s="1"/>
  <c r="D85" i="7"/>
  <c r="D84" i="7"/>
  <c r="D82" i="7"/>
  <c r="E77" i="7"/>
  <c r="F77" i="7" s="1"/>
  <c r="E76" i="7"/>
  <c r="E75" i="7"/>
  <c r="E74" i="7"/>
  <c r="E73" i="7"/>
  <c r="F73" i="7" s="1"/>
  <c r="D77" i="7"/>
  <c r="D76" i="7"/>
  <c r="D75" i="7"/>
  <c r="D74" i="7"/>
  <c r="D73" i="7"/>
  <c r="E67" i="7"/>
  <c r="E66" i="7"/>
  <c r="E65" i="7"/>
  <c r="E64" i="7" s="1"/>
  <c r="F64" i="7" s="1"/>
  <c r="D67" i="7"/>
  <c r="D66" i="7"/>
  <c r="D65" i="7"/>
  <c r="D64" i="7" s="1"/>
  <c r="E49" i="7"/>
  <c r="F49" i="7" s="1"/>
  <c r="E48" i="7"/>
  <c r="E47" i="7"/>
  <c r="F47" i="7" s="1"/>
  <c r="E46" i="7"/>
  <c r="F46" i="7" s="1"/>
  <c r="E45" i="7"/>
  <c r="E43" i="7" s="1"/>
  <c r="F43" i="7" s="1"/>
  <c r="E44" i="7"/>
  <c r="D49" i="7"/>
  <c r="D48" i="7"/>
  <c r="D47" i="7"/>
  <c r="D46" i="7"/>
  <c r="D45" i="7"/>
  <c r="D44" i="7"/>
  <c r="D43" i="7" s="1"/>
  <c r="E38" i="7"/>
  <c r="F38" i="7" s="1"/>
  <c r="E37" i="7"/>
  <c r="E34" i="7"/>
  <c r="F34" i="7" s="1"/>
  <c r="D38" i="7"/>
  <c r="D37" i="7"/>
  <c r="F37" i="7" s="1"/>
  <c r="D34" i="7"/>
  <c r="F91" i="7"/>
  <c r="F90" i="7"/>
  <c r="F85" i="7"/>
  <c r="F84" i="7"/>
  <c r="F83" i="7"/>
  <c r="D81" i="7"/>
  <c r="F76" i="7"/>
  <c r="F75" i="7"/>
  <c r="F74" i="7"/>
  <c r="D71" i="7"/>
  <c r="F67" i="7"/>
  <c r="F66" i="7"/>
  <c r="F65" i="7"/>
  <c r="F60" i="7"/>
  <c r="F56" i="7"/>
  <c r="F55" i="7"/>
  <c r="F50" i="7"/>
  <c r="F48" i="7"/>
  <c r="F44" i="7"/>
  <c r="F39" i="7"/>
  <c r="F35" i="7"/>
  <c r="D32" i="7"/>
  <c r="F21" i="7"/>
  <c r="F20" i="7"/>
  <c r="F14" i="7"/>
  <c r="D109" i="7"/>
  <c r="C60" i="9" l="1"/>
  <c r="F11" i="7"/>
  <c r="E3" i="7"/>
  <c r="F3" i="7" s="1"/>
  <c r="K60" i="9"/>
  <c r="H11" i="9"/>
  <c r="G58" i="4"/>
  <c r="H65" i="9" s="1"/>
  <c r="G65" i="9"/>
  <c r="D65" i="9"/>
  <c r="D58" i="4"/>
  <c r="E65" i="9" s="1"/>
  <c r="I92" i="9"/>
  <c r="I86" i="4"/>
  <c r="J92" i="9" s="1"/>
  <c r="E89" i="4"/>
  <c r="F95" i="9" s="1"/>
  <c r="E95" i="9"/>
  <c r="E71" i="7"/>
  <c r="F71" i="7" s="1"/>
  <c r="E54" i="7"/>
  <c r="F54" i="7" s="1"/>
  <c r="D26" i="9"/>
  <c r="D22" i="9"/>
  <c r="D18" i="9"/>
  <c r="D14" i="9"/>
  <c r="D11" i="9" s="1"/>
  <c r="E11" i="9" s="1"/>
  <c r="D56" i="9"/>
  <c r="D52" i="9"/>
  <c r="D48" i="9"/>
  <c r="D45" i="9" s="1"/>
  <c r="E45" i="9" s="1"/>
  <c r="L45" i="9"/>
  <c r="N45" i="9" s="1"/>
  <c r="D28" i="9"/>
  <c r="E28" i="9" s="1"/>
  <c r="L28" i="9"/>
  <c r="N28" i="9" s="1"/>
  <c r="D61" i="9"/>
  <c r="D60" i="9" s="1"/>
  <c r="E60" i="9" s="1"/>
  <c r="M60" i="9"/>
  <c r="G68" i="4"/>
  <c r="H75" i="9" s="1"/>
  <c r="J58" i="4"/>
  <c r="K65" i="9" s="1"/>
  <c r="J54" i="4"/>
  <c r="K61" i="9" s="1"/>
  <c r="J56" i="9"/>
  <c r="J50" i="4"/>
  <c r="K56" i="9" s="1"/>
  <c r="J52" i="9"/>
  <c r="J46" i="4"/>
  <c r="K52" i="9" s="1"/>
  <c r="J48" i="9"/>
  <c r="J45" i="9" s="1"/>
  <c r="K45" i="9" s="1"/>
  <c r="J42" i="4"/>
  <c r="K48" i="9" s="1"/>
  <c r="J39" i="9"/>
  <c r="J38" i="4"/>
  <c r="K39" i="9" s="1"/>
  <c r="J35" i="9"/>
  <c r="J34" i="4"/>
  <c r="K35" i="9" s="1"/>
  <c r="J31" i="9"/>
  <c r="J30" i="4"/>
  <c r="K31" i="9" s="1"/>
  <c r="J26" i="4"/>
  <c r="K26" i="9" s="1"/>
  <c r="J26" i="9"/>
  <c r="J22" i="4"/>
  <c r="K22" i="9" s="1"/>
  <c r="J22" i="9"/>
  <c r="J18" i="4"/>
  <c r="K18" i="9" s="1"/>
  <c r="J18" i="9"/>
  <c r="J14" i="4"/>
  <c r="K14" i="9" s="1"/>
  <c r="J14" i="9"/>
  <c r="J11" i="9" s="1"/>
  <c r="K11" i="9" s="1"/>
  <c r="G77" i="4"/>
  <c r="H84" i="9" s="1"/>
  <c r="E80" i="4"/>
  <c r="F87" i="9" s="1"/>
  <c r="F80" i="4"/>
  <c r="D78" i="4"/>
  <c r="E85" i="9" s="1"/>
  <c r="C80" i="4"/>
  <c r="F36" i="7"/>
  <c r="F45" i="7"/>
  <c r="Q10" i="9"/>
  <c r="L11" i="9"/>
  <c r="N11" i="9" s="1"/>
  <c r="G71" i="9"/>
  <c r="I60" i="9"/>
  <c r="N11" i="4"/>
  <c r="O10" i="9" s="1"/>
  <c r="O12" i="9"/>
  <c r="O11" i="9" s="1"/>
  <c r="E70" i="4"/>
  <c r="M15" i="4"/>
  <c r="N15" i="9" s="1"/>
  <c r="K70" i="4"/>
  <c r="L77" i="9" s="1"/>
  <c r="L65" i="9"/>
  <c r="L60" i="9" s="1"/>
  <c r="M58" i="4"/>
  <c r="N65" i="9" s="1"/>
  <c r="E81" i="7"/>
  <c r="F81" i="7" s="1"/>
  <c r="C77" i="9"/>
  <c r="D85" i="9"/>
  <c r="D73" i="9"/>
  <c r="D69" i="9"/>
  <c r="J77" i="4"/>
  <c r="K84" i="9" s="1"/>
  <c r="I80" i="4"/>
  <c r="O76" i="4"/>
  <c r="P83" i="9" s="1"/>
  <c r="O11" i="4"/>
  <c r="P10" i="9" s="1"/>
  <c r="G52" i="4"/>
  <c r="H58" i="9" s="1"/>
  <c r="G48" i="4"/>
  <c r="H54" i="9" s="1"/>
  <c r="G44" i="4"/>
  <c r="H50" i="9" s="1"/>
  <c r="G40" i="4"/>
  <c r="H46" i="9" s="1"/>
  <c r="G15" i="4"/>
  <c r="H15" i="9" s="1"/>
  <c r="F11" i="4"/>
  <c r="G40" i="9"/>
  <c r="G39" i="4"/>
  <c r="H40" i="9" s="1"/>
  <c r="G36" i="9"/>
  <c r="G28" i="9" s="1"/>
  <c r="H28" i="9" s="1"/>
  <c r="G35" i="4"/>
  <c r="H36" i="9" s="1"/>
  <c r="G32" i="9"/>
  <c r="G31" i="4"/>
  <c r="H32" i="9" s="1"/>
  <c r="G56" i="4"/>
  <c r="H63" i="9" s="1"/>
  <c r="G63" i="9"/>
  <c r="G60" i="9" s="1"/>
  <c r="H60" i="9" s="1"/>
  <c r="J62" i="4"/>
  <c r="K69" i="9" s="1"/>
  <c r="G60" i="4"/>
  <c r="H67" i="9" s="1"/>
  <c r="L80" i="4"/>
  <c r="M78" i="4"/>
  <c r="N85" i="9" s="1"/>
  <c r="L70" i="4"/>
  <c r="D76" i="4"/>
  <c r="E83" i="9" s="1"/>
  <c r="G11" i="4" l="1"/>
  <c r="H10" i="9" s="1"/>
  <c r="G10" i="9"/>
  <c r="D80" i="4"/>
  <c r="E87" i="9" s="1"/>
  <c r="D87" i="9"/>
  <c r="J80" i="4"/>
  <c r="K87" i="9" s="1"/>
  <c r="J87" i="9"/>
  <c r="M80" i="4"/>
  <c r="N87" i="9" s="1"/>
  <c r="M87" i="9"/>
  <c r="N60" i="9"/>
  <c r="M70" i="4"/>
  <c r="N77" i="9" s="1"/>
  <c r="M77" i="9"/>
  <c r="G70" i="4"/>
  <c r="H77" i="9" s="1"/>
  <c r="F77" i="9"/>
  <c r="G87" i="9"/>
  <c r="G80" i="4"/>
  <c r="H87" i="9" s="1"/>
  <c r="J28" i="9"/>
  <c r="K28" i="9" s="1"/>
</calcChain>
</file>

<file path=xl/comments1.xml><?xml version="1.0" encoding="utf-8"?>
<comments xmlns="http://schemas.openxmlformats.org/spreadsheetml/2006/main">
  <authors>
    <author>PA Tom Elwell</author>
  </authors>
  <commentList>
    <comment ref="E9" authorId="0">
      <text>
        <r>
          <rPr>
            <b/>
            <sz val="8"/>
            <color indexed="81"/>
            <rFont val="Tahoma"/>
          </rPr>
          <t>PA Tom Elwell:</t>
        </r>
        <r>
          <rPr>
            <sz val="8"/>
            <color indexed="81"/>
            <rFont val="Tahoma"/>
          </rPr>
          <t xml:space="preserve">
135s at Milwaukee, Philadelphia and St. Paul are attributed to PMCs only</t>
        </r>
      </text>
    </comment>
    <comment ref="P9" authorId="0">
      <text>
        <r>
          <rPr>
            <b/>
            <sz val="8"/>
            <color indexed="81"/>
            <rFont val="Tahoma"/>
          </rPr>
          <t>PA Tom Elwell:</t>
        </r>
        <r>
          <rPr>
            <sz val="8"/>
            <color indexed="81"/>
            <rFont val="Tahoma"/>
          </rPr>
          <t xml:space="preserve">
From standard MMWL VACOLS report </t>
        </r>
      </text>
    </comment>
    <comment ref="A70" authorId="0">
      <text>
        <r>
          <rPr>
            <b/>
            <sz val="8"/>
            <color indexed="81"/>
            <rFont val="Tahoma"/>
          </rPr>
          <t>PA Tom Elwell:</t>
        </r>
        <r>
          <rPr>
            <sz val="8"/>
            <color indexed="81"/>
            <rFont val="Tahoma"/>
          </rPr>
          <t xml:space="preserve">
Includes Non-Ros: AMC, Washington CO, and the St. Louis RMC</t>
        </r>
      </text>
    </comment>
  </commentList>
</comments>
</file>

<file path=xl/comments2.xml><?xml version="1.0" encoding="utf-8"?>
<comments xmlns="http://schemas.openxmlformats.org/spreadsheetml/2006/main">
  <authors>
    <author>PA Tom Elwell</author>
    <author>paiydebe</author>
  </authors>
  <commentList>
    <comment ref="B1" authorId="0">
      <text>
        <r>
          <rPr>
            <b/>
            <sz val="8"/>
            <color indexed="81"/>
            <rFont val="Tahoma"/>
          </rPr>
          <t xml:space="preserve">PAIPMCFA: Make sure  this is the date you are working the report.
</t>
        </r>
      </text>
    </comment>
    <comment ref="N5" authorId="1">
      <text>
        <r>
          <rPr>
            <sz val="8"/>
            <color indexed="81"/>
            <rFont val="Tahoma"/>
            <family val="2"/>
          </rPr>
          <t xml:space="preserve">Changed from EP 680 Group to EP 680
</t>
        </r>
      </text>
    </comment>
    <comment ref="BI5" authorId="1">
      <text>
        <r>
          <rPr>
            <sz val="8"/>
            <color indexed="81"/>
            <rFont val="Tahoma"/>
            <family val="2"/>
          </rPr>
          <t xml:space="preserve">Changed from EP 680 Group to EP 680
</t>
        </r>
      </text>
    </comment>
  </commentList>
</comments>
</file>

<file path=xl/comments3.xml><?xml version="1.0" encoding="utf-8"?>
<comments xmlns="http://schemas.openxmlformats.org/spreadsheetml/2006/main">
  <authors>
    <author>PA Tom Elwell</author>
  </authors>
  <commentList>
    <comment ref="H4" authorId="0">
      <text>
        <r>
          <rPr>
            <b/>
            <sz val="8"/>
            <color indexed="81"/>
            <rFont val="Tahoma"/>
          </rPr>
          <t>PA Tom Elwell:</t>
        </r>
        <r>
          <rPr>
            <sz val="8"/>
            <color indexed="81"/>
            <rFont val="Tahoma"/>
          </rPr>
          <t xml:space="preserve">
All SB attributed to Denver</t>
        </r>
      </text>
    </comment>
    <comment ref="H50" authorId="0">
      <text>
        <r>
          <rPr>
            <b/>
            <sz val="8"/>
            <color indexed="81"/>
            <rFont val="Tahoma"/>
          </rPr>
          <t>PA Tom Elwell:</t>
        </r>
        <r>
          <rPr>
            <sz val="8"/>
            <color indexed="81"/>
            <rFont val="Tahoma"/>
          </rPr>
          <t xml:space="preserve">
All SB cases attributed to Denver</t>
        </r>
      </text>
    </comment>
  </commentList>
</comments>
</file>

<file path=xl/sharedStrings.xml><?xml version="1.0" encoding="utf-8"?>
<sst xmlns="http://schemas.openxmlformats.org/spreadsheetml/2006/main" count="731" uniqueCount="424">
  <si>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</si>
  <si>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 xml:space="preserve">Claims &gt; 125 Days </t>
  </si>
  <si>
    <r>
      <t>690</t>
    </r>
    <r>
      <rPr>
        <b/>
        <sz val="9"/>
        <rFont val="Arial"/>
        <family val="2"/>
      </rPr>
      <t xml:space="preserve"> Group</t>
    </r>
  </si>
  <si>
    <t>-</t>
  </si>
  <si>
    <t>EP 167</t>
  </si>
  <si>
    <t xml:space="preserve">Appeals </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</si>
  <si>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Arial"/>
        <family val="2"/>
      </rPr>
      <t>initial</t>
    </r>
    <r>
      <rPr>
        <sz val="10"/>
        <rFont val="Arial"/>
        <family val="2"/>
      </rPr>
      <t xml:space="preserve"> claims that establish entitlement.  </t>
    </r>
  </si>
  <si>
    <r>
      <t>Original Entitlement - Veterans</t>
    </r>
    <r>
      <rPr>
        <vertAlign val="superscript"/>
        <sz val="12"/>
        <rFont val="Arial"/>
        <family val="2"/>
      </rPr>
      <t>1</t>
    </r>
  </si>
  <si>
    <r>
      <t>Original Entitlement - Survivors</t>
    </r>
    <r>
      <rPr>
        <vertAlign val="superscript"/>
        <sz val="12"/>
        <rFont val="Arial"/>
        <family val="2"/>
      </rPr>
      <t>2</t>
    </r>
  </si>
  <si>
    <r>
      <t xml:space="preserve">1 </t>
    </r>
    <r>
      <rPr>
        <sz val="12"/>
        <rFont val="Arial"/>
        <family val="2"/>
      </rPr>
      <t xml:space="preserve">First claim filed by a Veteran for benefits (including Voc Rehab memo ratings) based upon the effects of disabilities, diseases, or injuries incurred or aggravated during active military service.  </t>
    </r>
  </si>
  <si>
    <r>
      <t xml:space="preserve">2 </t>
    </r>
    <r>
      <rPr>
        <sz val="12"/>
        <rFont val="Arial"/>
        <family val="2"/>
      </rPr>
      <t>First claim received from surviving spouses, dependent children and dependent parents based upon the Veteran's death due to service-related causes.</t>
    </r>
  </si>
  <si>
    <t>EP 137</t>
  </si>
  <si>
    <t>Terminal Digit:</t>
  </si>
  <si>
    <t>Number of cases Pending for over 125 Days</t>
  </si>
  <si>
    <t>EP120 Series</t>
  </si>
  <si>
    <t>EP180 Series</t>
  </si>
  <si>
    <t>EP190 Series</t>
  </si>
  <si>
    <t>EP 155</t>
  </si>
  <si>
    <t>EP 154</t>
  </si>
  <si>
    <t>EP 696</t>
  </si>
  <si>
    <t>EP 684</t>
  </si>
  <si>
    <t>Initial entitlement for service-connected disability (&lt;=7)</t>
  </si>
  <si>
    <t>Supplemental Entitlement</t>
  </si>
  <si>
    <t>Benefits not paid prior to the death of a Veteran or survivor based upon a pending claim at the time of death which is later granted.</t>
  </si>
  <si>
    <t>160 Group (less 167)</t>
  </si>
  <si>
    <t>Entitlement (Original and Supplemental)</t>
  </si>
  <si>
    <t>EP</t>
  </si>
  <si>
    <t>EP160 Group</t>
  </si>
  <si>
    <t>EP 165</t>
  </si>
  <si>
    <t>Accrued</t>
  </si>
  <si>
    <t>165 (PMC)</t>
  </si>
  <si>
    <t># Pending &gt;125 Days</t>
  </si>
  <si>
    <t># Pending Over 125</t>
  </si>
  <si>
    <t>% Over 125</t>
  </si>
  <si>
    <t>Pending over 125 days</t>
  </si>
  <si>
    <t>Percent Pending over 125 days</t>
  </si>
  <si>
    <t>407 (PMCs Only), 507, 937 (PMCs only)</t>
  </si>
  <si>
    <t>154, 696 (PMCs Only), 697(PMC Only)</t>
  </si>
  <si>
    <t>165(PMC)</t>
  </si>
  <si>
    <t>VACOLS +BVA</t>
  </si>
  <si>
    <t>All TDs</t>
  </si>
  <si>
    <t># Pending</t>
  </si>
  <si>
    <t>EP 095</t>
  </si>
  <si>
    <t>EP010 Series</t>
  </si>
  <si>
    <t>EP110 Series</t>
  </si>
  <si>
    <t>EP140 Series</t>
  </si>
  <si>
    <t>EP020 Series</t>
  </si>
  <si>
    <t>EP320 Series</t>
  </si>
  <si>
    <t>EP130 Group</t>
  </si>
  <si>
    <t>EP 133</t>
  </si>
  <si>
    <t>EP 135</t>
  </si>
  <si>
    <t>EP290 Group</t>
  </si>
  <si>
    <t>EP310 Group</t>
  </si>
  <si>
    <t>EP600 Series</t>
  </si>
  <si>
    <t>EP 314</t>
  </si>
  <si>
    <t>EP 682</t>
  </si>
  <si>
    <t>EP 685</t>
  </si>
  <si>
    <t>EP 690</t>
  </si>
  <si>
    <t>EP690 Group</t>
  </si>
  <si>
    <t>EP 173</t>
  </si>
  <si>
    <t>EP400 Series</t>
  </si>
  <si>
    <t>EP500 Series</t>
  </si>
  <si>
    <t>EP 510</t>
  </si>
  <si>
    <t>EP930 Series</t>
  </si>
  <si>
    <t>EP960 Series</t>
  </si>
  <si>
    <t>EP 297</t>
  </si>
  <si>
    <t>EP 607</t>
  </si>
  <si>
    <t>EP 697</t>
  </si>
  <si>
    <t>EP 407</t>
  </si>
  <si>
    <t>EP 507</t>
  </si>
  <si>
    <t>EP 937</t>
  </si>
  <si>
    <t>USA</t>
  </si>
  <si>
    <t xml:space="preserve">    313 Baltimore</t>
  </si>
  <si>
    <t xml:space="preserve">    301 Boston</t>
  </si>
  <si>
    <t xml:space="preserve">    307 Buffalo</t>
  </si>
  <si>
    <t xml:space="preserve">    325 Cleveland</t>
  </si>
  <si>
    <t xml:space="preserve">    329 Detroit</t>
  </si>
  <si>
    <t xml:space="preserve">    308 Hartford</t>
  </si>
  <si>
    <t xml:space="preserve">    326 Indianapolis</t>
  </si>
  <si>
    <t xml:space="preserve">    373 Manchester</t>
  </si>
  <si>
    <t xml:space="preserve">    306 New York</t>
  </si>
  <si>
    <t xml:space="preserve">    309 Newark</t>
  </si>
  <si>
    <t xml:space="preserve">    310 Philadelphia</t>
  </si>
  <si>
    <t xml:space="preserve">    311 Pittsburgh</t>
  </si>
  <si>
    <t xml:space="preserve">    304 Providence</t>
  </si>
  <si>
    <t xml:space="preserve">    402 Togus</t>
  </si>
  <si>
    <t xml:space="preserve">    405 White River J.</t>
  </si>
  <si>
    <t xml:space="preserve">    460 Wilmington</t>
  </si>
  <si>
    <t xml:space="preserve">    316 Atlanta</t>
  </si>
  <si>
    <t xml:space="preserve">    319 Columbia</t>
  </si>
  <si>
    <t xml:space="preserve">    315 Huntington</t>
  </si>
  <si>
    <t xml:space="preserve">    323 Jackson</t>
  </si>
  <si>
    <t xml:space="preserve">    327 Louisville</t>
  </si>
  <si>
    <t xml:space="preserve">    322 Montgomery</t>
  </si>
  <si>
    <t xml:space="preserve">    320 Nashville</t>
  </si>
  <si>
    <t xml:space="preserve">    314 Roanoke</t>
  </si>
  <si>
    <t xml:space="preserve">    355 San Juan</t>
  </si>
  <si>
    <t xml:space="preserve">    317 St. Petersburg</t>
  </si>
  <si>
    <t xml:space="preserve">    372 Washington</t>
  </si>
  <si>
    <t xml:space="preserve">    318 Winston-Salem</t>
  </si>
  <si>
    <t xml:space="preserve">    328 Chicago</t>
  </si>
  <si>
    <t xml:space="preserve">    333 Des Moines</t>
  </si>
  <si>
    <t xml:space="preserve">    437 Fargo</t>
  </si>
  <si>
    <t xml:space="preserve">    362 Houston</t>
  </si>
  <si>
    <t xml:space="preserve">    334 Lincoln</t>
  </si>
  <si>
    <t xml:space="preserve">    350 Little Rock</t>
  </si>
  <si>
    <t xml:space="preserve">    330 Milwaukee</t>
  </si>
  <si>
    <t xml:space="preserve">    351 Muskogee</t>
  </si>
  <si>
    <t xml:space="preserve">    321 New Orleans</t>
  </si>
  <si>
    <t xml:space="preserve">    438 Sioux Falls</t>
  </si>
  <si>
    <t xml:space="preserve">    331 St. Louis</t>
  </si>
  <si>
    <t xml:space="preserve">    335 St. Paul</t>
  </si>
  <si>
    <t xml:space="preserve">    349 Waco</t>
  </si>
  <si>
    <t xml:space="preserve">    452 Wichita</t>
  </si>
  <si>
    <t xml:space="preserve">    340 Albuquerque</t>
  </si>
  <si>
    <t xml:space="preserve">    463 Anchorage</t>
  </si>
  <si>
    <t xml:space="preserve">    347 Boise</t>
  </si>
  <si>
    <t xml:space="preserve">    339 Denver/Cheyenne </t>
  </si>
  <si>
    <t xml:space="preserve">    436 Ft. Harrison</t>
  </si>
  <si>
    <t xml:space="preserve">    459 Honolulu</t>
  </si>
  <si>
    <t xml:space="preserve">    344 Los Angeles</t>
  </si>
  <si>
    <t xml:space="preserve">    358 Manila</t>
  </si>
  <si>
    <t xml:space="preserve">    343 Oakland</t>
  </si>
  <si>
    <t xml:space="preserve">    345 Phoenix</t>
  </si>
  <si>
    <t xml:space="preserve">    348 Portland</t>
  </si>
  <si>
    <t xml:space="preserve">    354 Reno</t>
  </si>
  <si>
    <t xml:space="preserve">    341 Salt Lake City</t>
  </si>
  <si>
    <t xml:space="preserve">    377 San Diego</t>
  </si>
  <si>
    <t xml:space="preserve">    346 Seattle</t>
  </si>
  <si>
    <t xml:space="preserve">    101 Washington CO</t>
  </si>
  <si>
    <t xml:space="preserve">    397 Appeals Management Center</t>
  </si>
  <si>
    <t xml:space="preserve">    White River Junction VAMROC</t>
  </si>
  <si>
    <t xml:space="preserve">    Wilmington VAMROC</t>
  </si>
  <si>
    <t xml:space="preserve">    Atlanta Regional Office</t>
  </si>
  <si>
    <t xml:space="preserve">    Columbia Regional Office</t>
  </si>
  <si>
    <t xml:space="preserve">    Huntington Regional Office</t>
  </si>
  <si>
    <t xml:space="preserve">    Jackson Regional Office</t>
  </si>
  <si>
    <t xml:space="preserve">    Louisville Regional Office</t>
  </si>
  <si>
    <t xml:space="preserve">    Montgomery Regional Office</t>
  </si>
  <si>
    <t xml:space="preserve">    Nashville Regional Office</t>
  </si>
  <si>
    <t xml:space="preserve">    Roanoke Regional Office</t>
  </si>
  <si>
    <t xml:space="preserve">    San Juan Regional Office</t>
  </si>
  <si>
    <t xml:space="preserve">    St. Petersburg Regional Office</t>
  </si>
  <si>
    <t xml:space="preserve">    Washington Regional Office</t>
  </si>
  <si>
    <t xml:space="preserve">    Winston-Salem Regional Office</t>
  </si>
  <si>
    <t xml:space="preserve">    Chicago Regional Office</t>
  </si>
  <si>
    <t xml:space="preserve">    Des Moines Regional Office</t>
  </si>
  <si>
    <t xml:space="preserve">    Fargo VAMROC</t>
  </si>
  <si>
    <t xml:space="preserve">    Houston Regional Office</t>
  </si>
  <si>
    <t xml:space="preserve">    Lincoln Regional Office</t>
  </si>
  <si>
    <t xml:space="preserve">    Little Rock Regional Office</t>
  </si>
  <si>
    <t xml:space="preserve">    Milwaukee Regional Office</t>
  </si>
  <si>
    <t xml:space="preserve">    Muskogee Regional Office</t>
  </si>
  <si>
    <t xml:space="preserve">    New Orleans Regional Office</t>
  </si>
  <si>
    <t xml:space="preserve">    Sioux Falls VAMROC</t>
  </si>
  <si>
    <t xml:space="preserve">    St. Louis Regional Office</t>
  </si>
  <si>
    <t xml:space="preserve">    St. Paul Regional Office</t>
  </si>
  <si>
    <t xml:space="preserve">    Waco Regional Office</t>
  </si>
  <si>
    <t xml:space="preserve">    Wichita VAMROC</t>
  </si>
  <si>
    <t xml:space="preserve">    Albuquerque Regional Office</t>
  </si>
  <si>
    <t xml:space="preserve">    Anchorage VAMROC</t>
  </si>
  <si>
    <t xml:space="preserve">    Boise Regional Office</t>
  </si>
  <si>
    <t xml:space="preserve">      Denver Regional Office</t>
  </si>
  <si>
    <t xml:space="preserve">    Fort Harrison VAMROC</t>
  </si>
  <si>
    <t xml:space="preserve">    Honolulu VAMROC</t>
  </si>
  <si>
    <t xml:space="preserve">    Los Angeles Regional Office</t>
  </si>
  <si>
    <t xml:space="preserve">    Manila Regional Office</t>
  </si>
  <si>
    <t xml:space="preserve">    Oakland Regional Office</t>
  </si>
  <si>
    <t xml:space="preserve">    Phoenix Regional Office</t>
  </si>
  <si>
    <t xml:space="preserve">    Portland Regional Office</t>
  </si>
  <si>
    <t xml:space="preserve">    Reno Regional Office</t>
  </si>
  <si>
    <t xml:space="preserve">    Salt Lake City Regional Office</t>
  </si>
  <si>
    <t xml:space="preserve">    San Diego Regional Office</t>
  </si>
  <si>
    <t xml:space="preserve">    Seattle Regional Office</t>
  </si>
  <si>
    <t xml:space="preserve">Entitlement   </t>
  </si>
  <si>
    <t xml:space="preserve">Award Adjustment </t>
  </si>
  <si>
    <t xml:space="preserve">Program Review  </t>
  </si>
  <si>
    <t>Other</t>
  </si>
  <si>
    <t xml:space="preserve">Burial  </t>
  </si>
  <si>
    <t xml:space="preserve">Accrued  </t>
  </si>
  <si>
    <t>Appeals</t>
  </si>
  <si>
    <t>Claims Pending</t>
  </si>
  <si>
    <t>Percent Pending over 180 days</t>
  </si>
  <si>
    <t xml:space="preserve"> Pending</t>
  </si>
  <si>
    <t>Pending</t>
  </si>
  <si>
    <t>Compensation Inventory</t>
  </si>
  <si>
    <t>NA</t>
  </si>
  <si>
    <t xml:space="preserve">      Baltimore </t>
  </si>
  <si>
    <t xml:space="preserve">      Boston </t>
  </si>
  <si>
    <t xml:space="preserve">      Buffalo </t>
  </si>
  <si>
    <t xml:space="preserve">      Cleveland </t>
  </si>
  <si>
    <t xml:space="preserve">      Detroit </t>
  </si>
  <si>
    <t xml:space="preserve">      Hartford </t>
  </si>
  <si>
    <t xml:space="preserve">      Indianapolis </t>
  </si>
  <si>
    <t xml:space="preserve">      Manchester </t>
  </si>
  <si>
    <t xml:space="preserve">      New York </t>
  </si>
  <si>
    <t xml:space="preserve">      Newark </t>
  </si>
  <si>
    <t xml:space="preserve">      Philadelphia </t>
  </si>
  <si>
    <t xml:space="preserve">      Pittsburgh </t>
  </si>
  <si>
    <t xml:space="preserve">      Providence </t>
  </si>
  <si>
    <t xml:space="preserve">      Togus </t>
  </si>
  <si>
    <t xml:space="preserve">      White River Junction</t>
  </si>
  <si>
    <t xml:space="preserve">      Wilmington </t>
  </si>
  <si>
    <t xml:space="preserve">      Atlanta </t>
  </si>
  <si>
    <t xml:space="preserve">      Columbia </t>
  </si>
  <si>
    <t xml:space="preserve">      Huntington </t>
  </si>
  <si>
    <t xml:space="preserve">      Jackson </t>
  </si>
  <si>
    <t xml:space="preserve">      Louisville </t>
  </si>
  <si>
    <t xml:space="preserve">      Montgomery </t>
  </si>
  <si>
    <t xml:space="preserve">      Nashville </t>
  </si>
  <si>
    <t xml:space="preserve">      Roanoke </t>
  </si>
  <si>
    <t xml:space="preserve">      San Juan </t>
  </si>
  <si>
    <t xml:space="preserve">      St. Petersburg </t>
  </si>
  <si>
    <t xml:space="preserve">      Washington </t>
  </si>
  <si>
    <t xml:space="preserve">      Winston-Salem </t>
  </si>
  <si>
    <t xml:space="preserve">      Chicago </t>
  </si>
  <si>
    <t>Award Adjustments</t>
  </si>
  <si>
    <t>Dependency</t>
  </si>
  <si>
    <t>Survivor restored entitlement</t>
  </si>
  <si>
    <t>Hospitalization adjustment (non-rating)</t>
  </si>
  <si>
    <t>Misc determinations</t>
  </si>
  <si>
    <t>Future examination for disabilities</t>
  </si>
  <si>
    <t>Due process</t>
  </si>
  <si>
    <t xml:space="preserve">Involves the modification of benefits based not upon entitlement (in the majority of cases a rating to determine service connection and/or to assign a degree of disability is not required), but upon additional ancillary factors.  Such activity usually occurs when a Veteran or survivor is currently entitled and receiving benefits.  Some compensation award adjustment activities can be considered annual and cyclical in nature. </t>
  </si>
  <si>
    <t>Program Reviews</t>
  </si>
  <si>
    <t>Income verification for unemployability</t>
  </si>
  <si>
    <t>Review of Radiation related cases/conditions</t>
  </si>
  <si>
    <t>Review of Misc cases referred to central office</t>
  </si>
  <si>
    <t>Claims for benefits from Veterans and survivors that have never before applied for pension, as well as claims for aid and attendance, and housebound benefits.  Some pension entitlement claims require a rating decision.</t>
  </si>
  <si>
    <t>Income adjustments</t>
  </si>
  <si>
    <t>Annual eligibility verification reporting (EVRs)</t>
  </si>
  <si>
    <t xml:space="preserve">Involve the modification of benefits based upon income changes.  Such pension award adjustment activities can be considered annual and cyclical in nature. </t>
  </si>
  <si>
    <t>Income Verification Match</t>
  </si>
  <si>
    <t>EPW Write-Outs (COLA, PP, etc.)</t>
  </si>
  <si>
    <t>EPW</t>
  </si>
  <si>
    <t>Cost of Living Adjustments</t>
  </si>
  <si>
    <t>Non-entitlement reviews</t>
  </si>
  <si>
    <t xml:space="preserve">Congressional correspondence </t>
  </si>
  <si>
    <t>Internal quality reviews</t>
  </si>
  <si>
    <t>Burial</t>
  </si>
  <si>
    <t xml:space="preserve">Provides honor and assistance with the burial of Veterans through an enhanced burial benefit for those whose post-service death was due to or hastened by a service-connected disability.  The burial program also provides a lesser burial and/or plot allowance to assist with the burial of certain Veterans not entitled to the service-connected burial benefit. </t>
  </si>
  <si>
    <t>Appealed cases include compensation, pension, burial, and accrued benefits and decisions.  Retrieved from 214A reports - via VACOLS (includes BVA).</t>
  </si>
  <si>
    <t>160 group (PMC)</t>
  </si>
  <si>
    <t>Pension Inventory</t>
  </si>
  <si>
    <t>120, 180, 190</t>
  </si>
  <si>
    <t>Total Pending Issues Current Month</t>
  </si>
  <si>
    <t xml:space="preserve">    Baltimore Regional Office</t>
  </si>
  <si>
    <t xml:space="preserve">    Boston Regional Office</t>
  </si>
  <si>
    <t xml:space="preserve">    Buffalo Regional Office</t>
  </si>
  <si>
    <t xml:space="preserve">    Cleveland Regional Office</t>
  </si>
  <si>
    <t xml:space="preserve">    Detroit Regional Office</t>
  </si>
  <si>
    <t xml:space="preserve">    Hartford Regional Office</t>
  </si>
  <si>
    <t xml:space="preserve">    Indianapolis Regional Office</t>
  </si>
  <si>
    <t xml:space="preserve">    Manchester Regional Office</t>
  </si>
  <si>
    <t xml:space="preserve">    New York Regional Office</t>
  </si>
  <si>
    <t xml:space="preserve">    Newark Regional Office</t>
  </si>
  <si>
    <t xml:space="preserve">    Philadelphia Regional Office</t>
  </si>
  <si>
    <t xml:space="preserve">    Pittsburgh Regional Office</t>
  </si>
  <si>
    <t xml:space="preserve">    Providence Regional Office</t>
  </si>
  <si>
    <t xml:space="preserve">    Togus VAMROC</t>
  </si>
  <si>
    <t xml:space="preserve">      Des Moines </t>
  </si>
  <si>
    <t xml:space="preserve">      Fargo </t>
  </si>
  <si>
    <t xml:space="preserve">      Houston </t>
  </si>
  <si>
    <t xml:space="preserve">      Lincoln </t>
  </si>
  <si>
    <t xml:space="preserve">      Little Rock </t>
  </si>
  <si>
    <t>USA (PMC's)</t>
  </si>
  <si>
    <t>EP 165 (less PMC's)</t>
  </si>
  <si>
    <t>VBA VACOLS</t>
  </si>
  <si>
    <r>
      <t xml:space="preserve">All compensation and pension claims nationwide that require a rating decision (majority) which is the legal decision that obligates the Department of Veteran Affairs to the Veteran and/or beneficiary that claimed benefits.  These are the </t>
    </r>
    <r>
      <rPr>
        <b/>
        <i/>
        <sz val="10"/>
        <rFont val="Book Antiqua"/>
        <family val="1"/>
      </rPr>
      <t>initial</t>
    </r>
    <r>
      <rPr>
        <sz val="10"/>
        <rFont val="Book Antiqua"/>
        <family val="1"/>
      </rPr>
      <t xml:space="preserve"> claims that establish entitlement.  </t>
    </r>
  </si>
  <si>
    <t>COMPENSATION INVENTORY</t>
  </si>
  <si>
    <t>EASTERN AREA</t>
  </si>
  <si>
    <t>SOUTHERN AREA</t>
  </si>
  <si>
    <t xml:space="preserve">Other </t>
  </si>
  <si>
    <t>CENTRAL AREA</t>
  </si>
  <si>
    <t>WESTERN AREA</t>
  </si>
  <si>
    <t>PENSION INVENTORY</t>
  </si>
  <si>
    <t>Sum</t>
  </si>
  <si>
    <t>Review of effective date related to herbicide exposure</t>
  </si>
  <si>
    <t>Cost of Living Adjustments (COLAs) and other reviews</t>
  </si>
  <si>
    <t>Social Security number verification</t>
  </si>
  <si>
    <t xml:space="preserve">These actions are not initiated by Veterans or survivors.  All program review actions are initiated by internal VBA controls and mandates.  These actions are classified as internal controls necessary to audit, review, and ensure that benefits and entitlements are proper and the intent of laws and regulations is being followed.  </t>
  </si>
  <si>
    <t>Pre-decisional hearings</t>
  </si>
  <si>
    <t xml:space="preserve">Correspondence </t>
  </si>
  <si>
    <t>Congressional correspondence</t>
  </si>
  <si>
    <t>Freedom of Information Act (FOIA) requests</t>
  </si>
  <si>
    <t>Review, including quality assurance</t>
  </si>
  <si>
    <t>Correction of errors</t>
  </si>
  <si>
    <t>Combination of workload received from Veterans, survivors and internal sources.</t>
  </si>
  <si>
    <t xml:space="preserve">Pension   </t>
  </si>
  <si>
    <t>Entitlement</t>
  </si>
  <si>
    <t xml:space="preserve">Increased entitlement and/or reconsideration </t>
  </si>
  <si>
    <t xml:space="preserve">Initial entitlement - Veteran </t>
  </si>
  <si>
    <t xml:space="preserve">      Milwaukee </t>
  </si>
  <si>
    <t xml:space="preserve">      Muskogee </t>
  </si>
  <si>
    <t xml:space="preserve">      New Orleans </t>
  </si>
  <si>
    <t xml:space="preserve">      Sioux Falls </t>
  </si>
  <si>
    <t xml:space="preserve">      St. Louis </t>
  </si>
  <si>
    <t xml:space="preserve">      St. Paul </t>
  </si>
  <si>
    <t xml:space="preserve">      Waco </t>
  </si>
  <si>
    <t xml:space="preserve">      Wichita </t>
  </si>
  <si>
    <t xml:space="preserve">      Albuquerque </t>
  </si>
  <si>
    <t xml:space="preserve">      Anchorage </t>
  </si>
  <si>
    <t xml:space="preserve">      Boise </t>
  </si>
  <si>
    <t xml:space="preserve">      Denver </t>
  </si>
  <si>
    <t xml:space="preserve">      Fort Harrison </t>
  </si>
  <si>
    <t xml:space="preserve">      Honolulu </t>
  </si>
  <si>
    <t xml:space="preserve">      Los Angeles </t>
  </si>
  <si>
    <t xml:space="preserve">      Manila </t>
  </si>
  <si>
    <t xml:space="preserve">      Oakland </t>
  </si>
  <si>
    <t xml:space="preserve">      Phoenix </t>
  </si>
  <si>
    <t xml:space="preserve">      Portland </t>
  </si>
  <si>
    <t xml:space="preserve">      Reno </t>
  </si>
  <si>
    <t xml:space="preserve">      Salt Lake City </t>
  </si>
  <si>
    <t xml:space="preserve">      San Diego </t>
  </si>
  <si>
    <t xml:space="preserve">      Seattle </t>
  </si>
  <si>
    <t>050, 135 (adjusted), 137, 150, 155, 297 (PMC only), 607(PMC only)</t>
  </si>
  <si>
    <t xml:space="preserve">    Milwaukee </t>
  </si>
  <si>
    <t xml:space="preserve">     Other  (in transit)</t>
  </si>
  <si>
    <t xml:space="preserve">Compensation and Pension Entitlement </t>
  </si>
  <si>
    <t>Compensation</t>
  </si>
  <si>
    <t>Initial entitlement decisions for Voc Rehab</t>
  </si>
  <si>
    <t>Initial entitlement for service-connected disability (=&gt;8)</t>
  </si>
  <si>
    <t>Initial claims from surviving spouses, children or parents</t>
  </si>
  <si>
    <t>Increased evaluation and/or additional claimed conditions</t>
  </si>
  <si>
    <t>Increased entitlement due to hospitalization or surgery</t>
  </si>
  <si>
    <t>EP 967</t>
  </si>
  <si>
    <t>154, 696, 697</t>
  </si>
  <si>
    <t xml:space="preserve">      St. Paul VSC</t>
  </si>
  <si>
    <t xml:space="preserve"> Milwaukee VSC</t>
  </si>
  <si>
    <t>Philadelphia VSC</t>
  </si>
  <si>
    <t>130 (less 137), 133, 135 VSCs, 290 (less 297), 310, 600 (less 607), 450</t>
  </si>
  <si>
    <t>Other (in transit)</t>
  </si>
  <si>
    <t xml:space="preserve">      White River J.</t>
  </si>
  <si>
    <t>Spina bifida and/or birth defects reconsideration</t>
  </si>
  <si>
    <t>Initial claims from children Veterans with Spina bifida and/or birth defects</t>
  </si>
  <si>
    <t>Spina bifida and/or birth defects adjustments</t>
  </si>
  <si>
    <t>095</t>
  </si>
  <si>
    <t>010</t>
  </si>
  <si>
    <t>All Pending Claims</t>
  </si>
  <si>
    <t>Enter data to above cells from VOR</t>
  </si>
  <si>
    <t>Spina Bifida Cases</t>
  </si>
  <si>
    <t>020</t>
  </si>
  <si>
    <t>Compensation and Pension Rating Bundle</t>
  </si>
  <si>
    <t>N/A</t>
  </si>
  <si>
    <t xml:space="preserve">Initial entitlement - Survivor </t>
  </si>
  <si>
    <t>COMPENSATION, PENSION AND EDUCATION INVENTORY</t>
  </si>
  <si>
    <t>Education</t>
  </si>
  <si>
    <t>Chapter 33 Claims Pending</t>
  </si>
  <si>
    <t>Buffalo</t>
  </si>
  <si>
    <t>Atlanta</t>
  </si>
  <si>
    <t>St Louis</t>
  </si>
  <si>
    <t>Muskogee</t>
  </si>
  <si>
    <t>Current Work Items Pending</t>
  </si>
  <si>
    <t>Work Items Pending Last Week</t>
  </si>
  <si>
    <t>All Claims Pending</t>
  </si>
  <si>
    <t>Weekly Change</t>
  </si>
  <si>
    <t>EDUCATION INVENTORY</t>
  </si>
  <si>
    <t>USA (Education)</t>
  </si>
  <si>
    <t>Percent Change</t>
  </si>
  <si>
    <t>Type</t>
  </si>
  <si>
    <t>All</t>
  </si>
  <si>
    <t>Ch 33</t>
  </si>
  <si>
    <t xml:space="preserve">Additional Compensation, Pension and Education Workload </t>
  </si>
  <si>
    <t>*All Claims Pending</t>
  </si>
  <si>
    <t>COMPENSATION AND PENSION INVENTORY</t>
  </si>
  <si>
    <t>Note: sheet is protected. However no password is used</t>
  </si>
  <si>
    <t>1) To unprotect just go to Tools and Unprotect.</t>
  </si>
  <si>
    <t>2) Protection is to reduce accidental changes to formulas</t>
  </si>
  <si>
    <t xml:space="preserve">3) You can format any cell and change the Edu Pending </t>
  </si>
  <si>
    <t>Chapter 33 is the new Post-9/11GI Bill.  "All" represents all Education Benefit Programs Including  Chapter 33 claims.</t>
  </si>
  <si>
    <t>*Chapter 33 is the new Post-9/11GI Bill.  "All" represents all Education Benefit Programs including Chapter 33 claims.</t>
  </si>
  <si>
    <t xml:space="preserve">Rating Bundle consists of EP series: </t>
  </si>
  <si>
    <t>Rating Pending</t>
  </si>
  <si>
    <t>Rating P &gt; 125</t>
  </si>
  <si>
    <t>numbers in green without unprotecting sheet.</t>
  </si>
  <si>
    <t>4) Remember to protect again if you need to change anything.</t>
  </si>
  <si>
    <t>% Pending &gt; 125</t>
  </si>
  <si>
    <t>Instructions:</t>
  </si>
  <si>
    <t>2)</t>
  </si>
  <si>
    <t>3)</t>
  </si>
  <si>
    <t>4)</t>
  </si>
  <si>
    <t>1)</t>
  </si>
  <si>
    <t>Measure is all pending and Pend &gt; 125 Days</t>
  </si>
  <si>
    <t>Pull VOR EP 410, 420, and 450</t>
  </si>
  <si>
    <t>Date is prior Saturday</t>
  </si>
  <si>
    <t>Enter data on lines # 6 through # 8 above</t>
  </si>
  <si>
    <t xml:space="preserve">     Cheyenne</t>
  </si>
  <si>
    <t xml:space="preserve">      339 Denver</t>
  </si>
  <si>
    <t xml:space="preserve">      442 Cheyenne</t>
  </si>
  <si>
    <t xml:space="preserve">      Cheyenne</t>
  </si>
  <si>
    <t xml:space="preserve">      EP 410 </t>
  </si>
  <si>
    <t xml:space="preserve">     EP 420</t>
  </si>
  <si>
    <t xml:space="preserve">      EP 450</t>
  </si>
  <si>
    <t>407, 507, 937, 967</t>
  </si>
  <si>
    <t>EP150 Group</t>
  </si>
  <si>
    <t xml:space="preserve">More information on Chapter 33 Education Payments made for Spring 2010 enrollment is available at the following URL: </t>
  </si>
  <si>
    <t xml:space="preserve">http://www.gibill.va.gov/spring2010.htm </t>
  </si>
  <si>
    <t xml:space="preserve">EP680 </t>
  </si>
  <si>
    <t>EP 681</t>
  </si>
  <si>
    <t>EP 687</t>
  </si>
  <si>
    <r>
      <t xml:space="preserve">Nehmer review cases based upon new Agent Orange presumptives </t>
    </r>
    <r>
      <rPr>
        <sz val="12"/>
        <color indexed="10"/>
        <rFont val="Arial"/>
        <family val="2"/>
      </rPr>
      <t>*</t>
    </r>
  </si>
  <si>
    <t xml:space="preserve">* Revised to more accurately categorize the Agent Orange presumptive workload.  </t>
  </si>
  <si>
    <r>
      <t xml:space="preserve">Reopened or new Agent Orange claims prior to 8/30/10 </t>
    </r>
    <r>
      <rPr>
        <sz val="12"/>
        <color indexed="10"/>
        <rFont val="Arial"/>
        <family val="2"/>
      </rPr>
      <t>*</t>
    </r>
  </si>
  <si>
    <r>
      <t xml:space="preserve">Reopened or new Agent Orange claims prior to After 9/01/10 </t>
    </r>
    <r>
      <rPr>
        <sz val="12"/>
        <color indexed="10"/>
        <rFont val="Arial"/>
        <family val="2"/>
      </rPr>
      <t>*</t>
    </r>
  </si>
  <si>
    <t>EP 405</t>
  </si>
  <si>
    <t>173, 400 (less 407), 500 (less 507), 510, 930 (less 937), 960 (less 967)</t>
  </si>
  <si>
    <r>
      <t xml:space="preserve">Entitlement </t>
    </r>
    <r>
      <rPr>
        <b/>
        <sz val="10"/>
        <color indexed="10"/>
        <rFont val="Arial"/>
        <family val="2"/>
      </rPr>
      <t xml:space="preserve">* </t>
    </r>
    <r>
      <rPr>
        <b/>
        <sz val="10"/>
        <rFont val="Arial"/>
        <family val="2"/>
      </rPr>
      <t xml:space="preserve">  </t>
    </r>
  </si>
  <si>
    <r>
      <t>Agent Orange presumptives</t>
    </r>
    <r>
      <rPr>
        <sz val="12"/>
        <color indexed="10"/>
        <rFont val="Arial"/>
        <family val="2"/>
      </rPr>
      <t xml:space="preserve"> *</t>
    </r>
  </si>
  <si>
    <t xml:space="preserve">Review of Hemodialysis related cases/conditions </t>
  </si>
  <si>
    <t xml:space="preserve">Program Reviews </t>
  </si>
  <si>
    <r>
      <t>Program Review</t>
    </r>
    <r>
      <rPr>
        <b/>
        <sz val="10"/>
        <color indexed="10"/>
        <rFont val="Arial"/>
        <family val="2"/>
      </rPr>
      <t xml:space="preserve"> </t>
    </r>
  </si>
  <si>
    <t>EP 409</t>
  </si>
  <si>
    <t>010, 110, 140, 180, 020, 120, 310, 320, 681, 687, 405, 409</t>
  </si>
  <si>
    <r>
      <t>Agent Orange claims where an interim decision was provided</t>
    </r>
    <r>
      <rPr>
        <sz val="12"/>
        <color indexed="10"/>
        <rFont val="Arial"/>
        <family val="2"/>
      </rPr>
      <t>*</t>
    </r>
  </si>
  <si>
    <t xml:space="preserve">*As of 11/1/10 Agent Orange presumptive will include EP 681, EP 687 and EP 405
*As of 12/13/2010 the Agent Orange presumptive claim category will include EP 409  </t>
  </si>
  <si>
    <t xml:space="preserve"> Pending over 125 days</t>
  </si>
  <si>
    <t>(095, 010, 110)+(140, 410)+(020,320,420)+(681+687+ 405+409)</t>
  </si>
  <si>
    <t>Check:  Should match total in cell D106 of Transformation sheet</t>
  </si>
  <si>
    <t xml:space="preserve">VSC and AMC total (Cell P11) + PMCs (Cell P76) </t>
  </si>
  <si>
    <t xml:space="preserve">Report Date:    </t>
  </si>
  <si>
    <t>314, 680, 682, 684,685, 690, 690 grp (less 696, 697)</t>
  </si>
  <si>
    <t>`</t>
  </si>
  <si>
    <t>135 (at PMC), 137, 150, 155, 297, 607</t>
  </si>
  <si>
    <t>As Of August 22, 2011</t>
  </si>
</sst>
</file>

<file path=xl/styles.xml><?xml version="1.0" encoding="utf-8"?>
<styleSheet xmlns="http://schemas.openxmlformats.org/spreadsheetml/2006/main" xmlns:mc="http://schemas.openxmlformats.org/markup-compatibility/2006" xmlns:x14ac="http://schemas.microsoft.com/office/spreadsheetml/2009/9/ac" mc:Ignorable="x14ac">
  <numFmts count="5">
    <numFmt numFmtId="43" formatCode="_(* #,##0.00_);_(* \(#,##0.00\);_(* &quot;-&quot;??_);_(@_)"/>
    <numFmt numFmtId="173" formatCode="_(* #,##0_);_(* \(#,##0\);_(* &quot;-&quot;??_);_(@_)"/>
    <numFmt numFmtId="174" formatCode="0.0%"/>
    <numFmt numFmtId="177" formatCode="mm/dd/yy;@"/>
    <numFmt numFmtId="178" formatCode="[$-409]mmmm\ d\,\ yyyy;@"/>
  </numFmts>
  <fonts count="44" x14ac:knownFonts="1">
    <font>
      <sz val="10"/>
      <name val="Arial"/>
    </font>
    <font>
      <sz val="10"/>
      <name val="Arial"/>
    </font>
    <font>
      <sz val="10"/>
      <color indexed="8"/>
      <name val="Arial"/>
      <family val="2"/>
    </font>
    <font>
      <b/>
      <sz val="10"/>
      <color indexed="8"/>
      <name val="Arial"/>
      <family val="2"/>
    </font>
    <font>
      <sz val="10"/>
      <name val="Book Antiqua"/>
      <family val="1"/>
    </font>
    <font>
      <b/>
      <sz val="10"/>
      <name val="Book Antiqua"/>
      <family val="1"/>
    </font>
    <font>
      <b/>
      <sz val="16"/>
      <name val="Arial"/>
      <family val="2"/>
    </font>
    <font>
      <b/>
      <sz val="10"/>
      <color indexed="8"/>
      <name val="Book Antiqua"/>
      <family val="1"/>
    </font>
    <font>
      <sz val="10"/>
      <color indexed="8"/>
      <name val="Book Antiqua"/>
      <family val="1"/>
    </font>
    <font>
      <sz val="10"/>
      <name val="Arial"/>
      <family val="2"/>
    </font>
    <font>
      <b/>
      <sz val="10"/>
      <name val="Arial"/>
      <family val="2"/>
    </font>
    <font>
      <b/>
      <sz val="9"/>
      <name val="Arial"/>
      <family val="2"/>
    </font>
    <font>
      <sz val="8"/>
      <name val="Arial"/>
      <family val="2"/>
    </font>
    <font>
      <b/>
      <sz val="8"/>
      <name val="Arial"/>
      <family val="2"/>
    </font>
    <font>
      <b/>
      <sz val="20"/>
      <name val="Book Antiqua"/>
      <family val="1"/>
    </font>
    <font>
      <b/>
      <i/>
      <sz val="10"/>
      <name val="Book Antiqua"/>
      <family val="1"/>
    </font>
    <font>
      <sz val="8"/>
      <color indexed="81"/>
      <name val="Tahoma"/>
    </font>
    <font>
      <b/>
      <sz val="8"/>
      <color indexed="81"/>
      <name val="Tahoma"/>
    </font>
    <font>
      <sz val="8"/>
      <color indexed="10"/>
      <name val="Arial"/>
      <family val="2"/>
    </font>
    <font>
      <sz val="9"/>
      <name val="Arial"/>
      <family val="2"/>
    </font>
    <font>
      <b/>
      <sz val="9"/>
      <color indexed="10"/>
      <name val="Arial"/>
      <family val="2"/>
    </font>
    <font>
      <b/>
      <sz val="20"/>
      <name val="Arial"/>
      <family val="2"/>
    </font>
    <font>
      <b/>
      <i/>
      <sz val="10"/>
      <name val="Arial"/>
      <family val="2"/>
    </font>
    <font>
      <sz val="12"/>
      <name val="Arial"/>
      <family val="2"/>
    </font>
    <font>
      <b/>
      <sz val="12"/>
      <name val="Arial"/>
      <family val="2"/>
    </font>
    <font>
      <vertAlign val="superscript"/>
      <sz val="12"/>
      <name val="Arial"/>
      <family val="2"/>
    </font>
    <font>
      <u/>
      <sz val="10"/>
      <color indexed="12"/>
      <name val="Arial"/>
      <family val="2"/>
    </font>
    <font>
      <sz val="10"/>
      <color indexed="62"/>
      <name val="Arial"/>
      <family val="2"/>
    </font>
    <font>
      <b/>
      <sz val="10"/>
      <color indexed="62"/>
      <name val="Arial"/>
      <family val="2"/>
    </font>
    <font>
      <sz val="10"/>
      <color indexed="18"/>
      <name val="Arial"/>
    </font>
    <font>
      <b/>
      <sz val="11"/>
      <name val="Arial"/>
      <family val="2"/>
    </font>
    <font>
      <sz val="11"/>
      <name val="Arial"/>
      <family val="2"/>
    </font>
    <font>
      <sz val="10"/>
      <color indexed="23"/>
      <name val="Arial"/>
      <family val="2"/>
    </font>
    <font>
      <i/>
      <sz val="10"/>
      <name val="Arial"/>
      <family val="2"/>
    </font>
    <font>
      <sz val="10"/>
      <color indexed="23"/>
      <name val="Arial"/>
    </font>
    <font>
      <b/>
      <sz val="10"/>
      <color indexed="18"/>
      <name val="Arial"/>
      <family val="2"/>
    </font>
    <font>
      <sz val="10"/>
      <color indexed="12"/>
      <name val="Arial"/>
    </font>
    <font>
      <b/>
      <sz val="14"/>
      <name val="Arial"/>
      <family val="2"/>
    </font>
    <font>
      <u/>
      <sz val="11"/>
      <color indexed="12"/>
      <name val="Arial"/>
      <family val="2"/>
    </font>
    <font>
      <sz val="11"/>
      <name val="Arial"/>
    </font>
    <font>
      <sz val="8"/>
      <color indexed="81"/>
      <name val="Tahoma"/>
      <family val="2"/>
    </font>
    <font>
      <sz val="12"/>
      <color indexed="10"/>
      <name val="Arial"/>
      <family val="2"/>
    </font>
    <font>
      <b/>
      <sz val="10"/>
      <color indexed="10"/>
      <name val="Arial"/>
      <family val="2"/>
    </font>
    <font>
      <sz val="10"/>
      <color indexed="10"/>
      <name val="Arial"/>
      <family val="2"/>
    </font>
  </fonts>
  <fills count="9">
    <fill>
      <patternFill patternType="none"/>
    </fill>
    <fill>
      <patternFill patternType="gray125"/>
    </fill>
    <fill>
      <patternFill patternType="solid">
        <fgColor indexed="22"/>
        <bgColor indexed="64"/>
      </patternFill>
    </fill>
    <fill>
      <patternFill patternType="solid">
        <fgColor indexed="9"/>
        <bgColor indexed="64"/>
      </patternFill>
    </fill>
    <fill>
      <patternFill patternType="solid">
        <fgColor indexed="43"/>
        <bgColor indexed="64"/>
      </patternFill>
    </fill>
    <fill>
      <patternFill patternType="solid">
        <fgColor indexed="42"/>
        <bgColor indexed="64"/>
      </patternFill>
    </fill>
    <fill>
      <patternFill patternType="solid">
        <fgColor indexed="13"/>
        <bgColor indexed="64"/>
      </patternFill>
    </fill>
    <fill>
      <patternFill patternType="solid">
        <fgColor indexed="45"/>
        <bgColor indexed="64"/>
      </patternFill>
    </fill>
    <fill>
      <patternFill patternType="solid">
        <fgColor indexed="57"/>
        <bgColor indexed="64"/>
      </patternFill>
    </fill>
  </fills>
  <borders count="45">
    <border>
      <left/>
      <right/>
      <top/>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diagonal/>
    </border>
    <border>
      <left style="thin">
        <color indexed="64"/>
      </left>
      <right style="thin">
        <color indexed="64"/>
      </right>
      <top/>
      <bottom/>
      <diagonal/>
    </border>
    <border>
      <left style="thin">
        <color indexed="64"/>
      </left>
      <right style="thin">
        <color indexed="64"/>
      </right>
      <top/>
      <bottom style="thin">
        <color indexed="64"/>
      </bottom>
      <diagonal/>
    </border>
    <border>
      <left/>
      <right/>
      <top/>
      <bottom style="thin">
        <color indexed="64"/>
      </bottom>
      <diagonal/>
    </border>
    <border>
      <left/>
      <right style="thin">
        <color indexed="64"/>
      </right>
      <top/>
      <bottom/>
      <diagonal/>
    </border>
    <border>
      <left style="medium">
        <color indexed="64"/>
      </left>
      <right/>
      <top/>
      <bottom/>
      <diagonal/>
    </border>
    <border>
      <left/>
      <right style="thin">
        <color indexed="64"/>
      </right>
      <top/>
      <bottom style="thin">
        <color indexed="64"/>
      </bottom>
      <diagonal/>
    </border>
    <border>
      <left style="thin">
        <color indexed="64"/>
      </left>
      <right/>
      <top/>
      <bottom style="thin">
        <color indexed="64"/>
      </bottom>
      <diagonal/>
    </border>
    <border>
      <left style="thin">
        <color indexed="64"/>
      </left>
      <right/>
      <top style="thin">
        <color indexed="64"/>
      </top>
      <bottom/>
      <diagonal/>
    </border>
    <border>
      <left style="medium">
        <color indexed="64"/>
      </left>
      <right/>
      <top style="medium">
        <color indexed="64"/>
      </top>
      <bottom/>
      <diagonal/>
    </border>
    <border>
      <left style="medium">
        <color indexed="64"/>
      </left>
      <right/>
      <top/>
      <bottom style="thin">
        <color indexed="64"/>
      </bottom>
      <diagonal/>
    </border>
    <border>
      <left/>
      <right style="medium">
        <color indexed="64"/>
      </right>
      <top/>
      <bottom style="medium">
        <color indexed="64"/>
      </bottom>
      <diagonal/>
    </border>
    <border>
      <left/>
      <right/>
      <top/>
      <bottom style="medium">
        <color indexed="64"/>
      </bottom>
      <diagonal/>
    </border>
    <border>
      <left style="thin">
        <color indexed="64"/>
      </left>
      <right style="thin">
        <color indexed="64"/>
      </right>
      <top style="thin">
        <color indexed="64"/>
      </top>
      <bottom/>
      <diagonal/>
    </border>
    <border>
      <left/>
      <right style="medium">
        <color indexed="64"/>
      </right>
      <top style="thin">
        <color indexed="64"/>
      </top>
      <bottom style="thin">
        <color indexed="64"/>
      </bottom>
      <diagonal/>
    </border>
    <border>
      <left style="thin">
        <color indexed="64"/>
      </left>
      <right/>
      <top style="thin">
        <color indexed="64"/>
      </top>
      <bottom style="medium">
        <color indexed="64"/>
      </bottom>
      <diagonal/>
    </border>
    <border>
      <left/>
      <right/>
      <top style="thin">
        <color indexed="64"/>
      </top>
      <bottom style="medium">
        <color indexed="64"/>
      </bottom>
      <diagonal/>
    </border>
    <border>
      <left/>
      <right style="thin">
        <color indexed="64"/>
      </right>
      <top style="thin">
        <color indexed="64"/>
      </top>
      <bottom style="medium">
        <color indexed="64"/>
      </bottom>
      <diagonal/>
    </border>
    <border>
      <left/>
      <right style="medium">
        <color indexed="64"/>
      </right>
      <top style="medium">
        <color indexed="64"/>
      </top>
      <bottom style="thin">
        <color indexed="64"/>
      </bottom>
      <diagonal/>
    </border>
    <border>
      <left/>
      <right style="medium">
        <color indexed="64"/>
      </right>
      <top style="medium">
        <color indexed="64"/>
      </top>
      <bottom/>
      <diagonal/>
    </border>
    <border>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right/>
      <top style="medium">
        <color indexed="64"/>
      </top>
      <bottom style="thin">
        <color indexed="64"/>
      </bottom>
      <diagonal/>
    </border>
    <border>
      <left/>
      <right style="thin">
        <color indexed="64"/>
      </right>
      <top style="thin">
        <color indexed="64"/>
      </top>
      <bottom/>
      <diagonal/>
    </border>
    <border>
      <left style="thin">
        <color indexed="64"/>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bottom style="medium">
        <color indexed="64"/>
      </bottom>
      <diagonal/>
    </border>
    <border>
      <left style="medium">
        <color indexed="64"/>
      </left>
      <right style="thin">
        <color indexed="64"/>
      </right>
      <top style="thin">
        <color indexed="64"/>
      </top>
      <bottom style="thin">
        <color indexed="64"/>
      </bottom>
      <diagonal/>
    </border>
    <border>
      <left style="medium">
        <color indexed="64"/>
      </left>
      <right/>
      <top style="thin">
        <color indexed="64"/>
      </top>
      <bottom style="thin">
        <color indexed="64"/>
      </bottom>
      <diagonal/>
    </border>
    <border>
      <left style="medium">
        <color indexed="64"/>
      </left>
      <right style="thin">
        <color indexed="64"/>
      </right>
      <top/>
      <bottom/>
      <diagonal/>
    </border>
    <border>
      <left/>
      <right style="thin">
        <color indexed="64"/>
      </right>
      <top style="medium">
        <color indexed="64"/>
      </top>
      <bottom/>
      <diagonal/>
    </border>
    <border>
      <left/>
      <right style="thin">
        <color indexed="64"/>
      </right>
      <top/>
      <bottom style="medium">
        <color indexed="64"/>
      </bottom>
      <diagonal/>
    </border>
    <border>
      <left style="thin">
        <color indexed="64"/>
      </left>
      <right style="thin">
        <color indexed="64"/>
      </right>
      <top style="thin">
        <color indexed="64"/>
      </top>
      <bottom style="medium">
        <color indexed="64"/>
      </bottom>
      <diagonal/>
    </border>
    <border>
      <left/>
      <right/>
      <top style="thin">
        <color indexed="64"/>
      </top>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right/>
      <top style="medium">
        <color indexed="64"/>
      </top>
      <bottom style="medium">
        <color indexed="64"/>
      </bottom>
      <diagonal/>
    </border>
    <border>
      <left/>
      <right style="medium">
        <color indexed="64"/>
      </right>
      <top/>
      <bottom/>
      <diagonal/>
    </border>
    <border>
      <left style="medium">
        <color indexed="64"/>
      </left>
      <right/>
      <top style="medium">
        <color indexed="64"/>
      </top>
      <bottom style="thin">
        <color indexed="64"/>
      </bottom>
      <diagonal/>
    </border>
  </borders>
  <cellStyleXfs count="5">
    <xf numFmtId="0" fontId="0" fillId="0" borderId="0"/>
    <xf numFmtId="43" fontId="1" fillId="0" borderId="0" applyFont="0" applyFill="0" applyBorder="0" applyAlignment="0" applyProtection="0"/>
    <xf numFmtId="0" fontId="26" fillId="0" borderId="0" applyNumberFormat="0" applyFill="0" applyBorder="0" applyAlignment="0" applyProtection="0">
      <alignment vertical="top"/>
      <protection locked="0"/>
    </xf>
    <xf numFmtId="0" fontId="9" fillId="0" borderId="0"/>
    <xf numFmtId="9" fontId="1" fillId="0" borderId="0" applyFont="0" applyFill="0" applyBorder="0" applyAlignment="0" applyProtection="0"/>
  </cellStyleXfs>
  <cellXfs count="414">
    <xf numFmtId="0" fontId="0" fillId="0" borderId="0" xfId="0"/>
    <xf numFmtId="3" fontId="0" fillId="0" borderId="0" xfId="0" applyNumberFormat="1"/>
    <xf numFmtId="0" fontId="0" fillId="0" borderId="0" xfId="0" applyAlignment="1">
      <alignment wrapText="1"/>
    </xf>
    <xf numFmtId="0" fontId="4" fillId="0" borderId="0" xfId="0" applyFont="1" applyBorder="1"/>
    <xf numFmtId="4" fontId="4" fillId="0" borderId="0" xfId="0" applyNumberFormat="1" applyFont="1" applyFill="1" applyBorder="1"/>
    <xf numFmtId="0" fontId="4" fillId="0" borderId="0" xfId="0" applyFont="1" applyBorder="1" applyAlignment="1">
      <alignment vertical="center" wrapText="1"/>
    </xf>
    <xf numFmtId="4" fontId="4" fillId="0" borderId="0" xfId="0" applyNumberFormat="1" applyFont="1" applyFill="1" applyBorder="1" applyAlignment="1">
      <alignment vertical="center" wrapText="1"/>
    </xf>
    <xf numFmtId="0" fontId="4" fillId="0" borderId="1" xfId="0" applyFont="1" applyBorder="1" applyAlignment="1">
      <alignment horizontal="center" vertical="center" wrapText="1"/>
    </xf>
    <xf numFmtId="0" fontId="4" fillId="0" borderId="2" xfId="0" applyFont="1" applyBorder="1" applyAlignment="1">
      <alignment horizontal="center" vertical="center" wrapText="1"/>
    </xf>
    <xf numFmtId="0" fontId="4" fillId="0" borderId="3" xfId="0" applyFont="1" applyBorder="1" applyAlignment="1">
      <alignment horizontal="center" vertical="center" wrapText="1"/>
    </xf>
    <xf numFmtId="0" fontId="4" fillId="0" borderId="4" xfId="0" applyFont="1" applyBorder="1" applyAlignment="1">
      <alignment horizontal="center" vertical="center" wrapText="1"/>
    </xf>
    <xf numFmtId="0" fontId="5" fillId="2" borderId="2" xfId="0" applyFont="1" applyFill="1" applyBorder="1" applyAlignment="1"/>
    <xf numFmtId="0" fontId="0" fillId="0" borderId="1" xfId="0" applyBorder="1" applyAlignment="1">
      <alignment horizontal="center" wrapText="1"/>
    </xf>
    <xf numFmtId="0" fontId="5" fillId="2" borderId="4" xfId="0" applyFont="1" applyFill="1" applyBorder="1" applyAlignment="1"/>
    <xf numFmtId="4" fontId="7" fillId="0" borderId="4" xfId="0" applyNumberFormat="1" applyFont="1" applyFill="1" applyBorder="1" applyAlignment="1">
      <alignment vertical="center" wrapText="1"/>
    </xf>
    <xf numFmtId="4" fontId="8" fillId="0" borderId="5" xfId="0" applyNumberFormat="1" applyFont="1" applyFill="1" applyBorder="1" applyAlignment="1">
      <alignment vertical="center" wrapText="1"/>
    </xf>
    <xf numFmtId="4" fontId="8" fillId="0" borderId="5" xfId="0" applyNumberFormat="1" applyFont="1" applyFill="1" applyBorder="1" applyAlignment="1">
      <alignment horizontal="left" vertical="center" wrapText="1"/>
    </xf>
    <xf numFmtId="0" fontId="0" fillId="0" borderId="4" xfId="0" applyBorder="1" applyAlignment="1">
      <alignment horizontal="center" wrapText="1"/>
    </xf>
    <xf numFmtId="0" fontId="0" fillId="0" borderId="0" xfId="0" applyFill="1"/>
    <xf numFmtId="0" fontId="4" fillId="0" borderId="0" xfId="0" applyFont="1" applyFill="1" applyBorder="1"/>
    <xf numFmtId="0" fontId="4" fillId="0" borderId="1" xfId="0" applyFont="1" applyFill="1" applyBorder="1" applyAlignment="1">
      <alignment horizontal="center" vertical="center" wrapText="1"/>
    </xf>
    <xf numFmtId="0" fontId="4" fillId="0" borderId="2" xfId="0" applyFont="1" applyFill="1" applyBorder="1" applyAlignment="1">
      <alignment horizontal="center" vertical="center" wrapText="1"/>
    </xf>
    <xf numFmtId="0" fontId="4" fillId="0" borderId="3" xfId="0" applyFont="1" applyFill="1" applyBorder="1" applyAlignment="1">
      <alignment horizontal="center" vertical="center" wrapText="1"/>
    </xf>
    <xf numFmtId="0" fontId="4" fillId="0" borderId="0" xfId="0" applyFont="1" applyFill="1" applyBorder="1" applyAlignment="1">
      <alignment vertical="center" wrapText="1"/>
    </xf>
    <xf numFmtId="0" fontId="0" fillId="0" borderId="0" xfId="0" applyFill="1" applyAlignment="1">
      <alignment wrapText="1"/>
    </xf>
    <xf numFmtId="0" fontId="0" fillId="0" borderId="1" xfId="0" applyFill="1" applyBorder="1" applyAlignment="1">
      <alignment horizontal="center" wrapText="1"/>
    </xf>
    <xf numFmtId="0" fontId="0" fillId="0" borderId="4" xfId="0" applyFill="1" applyBorder="1" applyAlignment="1">
      <alignment horizontal="center" wrapText="1"/>
    </xf>
    <xf numFmtId="174" fontId="0" fillId="0" borderId="0" xfId="4" applyNumberFormat="1" applyFont="1"/>
    <xf numFmtId="4" fontId="4" fillId="0" borderId="6" xfId="0" applyNumberFormat="1" applyFont="1" applyFill="1" applyBorder="1"/>
    <xf numFmtId="4" fontId="4" fillId="0" borderId="7" xfId="0" applyNumberFormat="1" applyFont="1" applyFill="1" applyBorder="1"/>
    <xf numFmtId="173" fontId="0" fillId="0" borderId="4" xfId="1" applyNumberFormat="1" applyFont="1" applyBorder="1"/>
    <xf numFmtId="0" fontId="0" fillId="0" borderId="4" xfId="0" applyBorder="1"/>
    <xf numFmtId="3" fontId="0" fillId="0" borderId="4" xfId="0" applyNumberFormat="1" applyBorder="1"/>
    <xf numFmtId="173" fontId="0" fillId="0" borderId="4" xfId="0" applyNumberFormat="1" applyBorder="1"/>
    <xf numFmtId="174" fontId="0" fillId="0" borderId="4" xfId="4" applyNumberFormat="1" applyFont="1" applyBorder="1"/>
    <xf numFmtId="173" fontId="0" fillId="0" borderId="0" xfId="0" applyNumberFormat="1"/>
    <xf numFmtId="174" fontId="0" fillId="0" borderId="8" xfId="4" applyNumberFormat="1" applyFont="1" applyBorder="1"/>
    <xf numFmtId="3" fontId="0" fillId="0" borderId="8" xfId="0" applyNumberFormat="1" applyBorder="1"/>
    <xf numFmtId="4" fontId="8" fillId="2" borderId="5" xfId="0" applyNumberFormat="1" applyFont="1" applyFill="1" applyBorder="1" applyAlignment="1">
      <alignment vertical="center" wrapText="1"/>
    </xf>
    <xf numFmtId="174" fontId="0" fillId="2" borderId="0" xfId="4" applyNumberFormat="1" applyFont="1" applyFill="1"/>
    <xf numFmtId="3" fontId="0" fillId="2" borderId="0" xfId="0" applyNumberFormat="1" applyFill="1"/>
    <xf numFmtId="0" fontId="4" fillId="0" borderId="0" xfId="0" applyFont="1" applyBorder="1" applyAlignment="1">
      <alignment horizontal="center"/>
    </xf>
    <xf numFmtId="0" fontId="4" fillId="0" borderId="5" xfId="0" applyFont="1" applyBorder="1" applyAlignment="1">
      <alignment horizontal="center" vertical="center" wrapText="1"/>
    </xf>
    <xf numFmtId="0" fontId="4" fillId="0" borderId="0" xfId="0" applyFont="1" applyBorder="1" applyAlignment="1">
      <alignment horizontal="center" vertical="center" wrapText="1"/>
    </xf>
    <xf numFmtId="0" fontId="4" fillId="0" borderId="9" xfId="0" applyFont="1" applyBorder="1" applyAlignment="1">
      <alignment horizontal="center" vertical="center" wrapText="1"/>
    </xf>
    <xf numFmtId="4" fontId="5" fillId="0" borderId="1" xfId="0" applyNumberFormat="1" applyFont="1" applyFill="1" applyBorder="1"/>
    <xf numFmtId="173" fontId="4" fillId="0" borderId="1" xfId="1" applyNumberFormat="1" applyFont="1" applyBorder="1" applyAlignment="1">
      <alignment horizontal="center"/>
    </xf>
    <xf numFmtId="173" fontId="4" fillId="0" borderId="2" xfId="1" applyNumberFormat="1" applyFont="1" applyBorder="1" applyAlignment="1">
      <alignment horizontal="center"/>
    </xf>
    <xf numFmtId="174" fontId="4" fillId="0" borderId="3" xfId="4" applyNumberFormat="1" applyFont="1" applyBorder="1" applyAlignment="1">
      <alignment horizontal="center"/>
    </xf>
    <xf numFmtId="0" fontId="4" fillId="0" borderId="0" xfId="0" applyFont="1" applyBorder="1" applyAlignment="1">
      <alignment wrapText="1"/>
    </xf>
    <xf numFmtId="4" fontId="7" fillId="2" borderId="8" xfId="0" applyNumberFormat="1" applyFont="1" applyFill="1" applyBorder="1" applyAlignment="1">
      <alignment vertical="center" wrapText="1"/>
    </xf>
    <xf numFmtId="174" fontId="0" fillId="2" borderId="8" xfId="4" applyNumberFormat="1" applyFont="1" applyFill="1" applyBorder="1"/>
    <xf numFmtId="3" fontId="0" fillId="2" borderId="8" xfId="0" applyNumberFormat="1" applyFill="1" applyBorder="1"/>
    <xf numFmtId="173" fontId="0" fillId="0" borderId="4" xfId="0" applyNumberFormat="1" applyBorder="1" applyAlignment="1">
      <alignment horizontal="center"/>
    </xf>
    <xf numFmtId="0" fontId="12" fillId="3" borderId="0" xfId="0" applyFont="1" applyFill="1" applyBorder="1" applyAlignment="1">
      <alignment vertical="center" wrapText="1"/>
    </xf>
    <xf numFmtId="4" fontId="8" fillId="0" borderId="8" xfId="0" applyNumberFormat="1" applyFont="1" applyFill="1" applyBorder="1" applyAlignment="1">
      <alignment vertical="center" wrapText="1"/>
    </xf>
    <xf numFmtId="0" fontId="12" fillId="3" borderId="10" xfId="0" applyFont="1" applyFill="1" applyBorder="1" applyAlignment="1">
      <alignment vertical="center" wrapText="1"/>
    </xf>
    <xf numFmtId="0" fontId="13" fillId="3" borderId="10" xfId="0" applyFont="1" applyFill="1" applyBorder="1" applyAlignment="1">
      <alignment vertical="center" wrapText="1"/>
    </xf>
    <xf numFmtId="0" fontId="18" fillId="3" borderId="10" xfId="0" applyFont="1" applyFill="1" applyBorder="1" applyAlignment="1">
      <alignment vertical="center" wrapText="1"/>
    </xf>
    <xf numFmtId="0" fontId="19" fillId="3" borderId="0" xfId="0" applyFont="1" applyFill="1" applyBorder="1" applyAlignment="1">
      <alignment horizontal="right" vertical="center" wrapText="1"/>
    </xf>
    <xf numFmtId="0" fontId="11" fillId="3" borderId="0" xfId="0" applyFont="1" applyFill="1" applyBorder="1" applyAlignment="1">
      <alignment horizontal="right" vertical="center" wrapText="1"/>
    </xf>
    <xf numFmtId="3" fontId="19" fillId="2" borderId="8" xfId="1" applyNumberFormat="1" applyFont="1" applyFill="1" applyBorder="1" applyAlignment="1">
      <alignment horizontal="center" vertical="center" wrapText="1"/>
    </xf>
    <xf numFmtId="3" fontId="19" fillId="3" borderId="0" xfId="0" applyNumberFormat="1" applyFont="1" applyFill="1" applyBorder="1" applyAlignment="1">
      <alignment horizontal="right" vertical="center" wrapText="1"/>
    </xf>
    <xf numFmtId="0" fontId="19" fillId="0" borderId="0" xfId="0" applyFont="1" applyFill="1" applyBorder="1" applyAlignment="1">
      <alignment horizontal="right" vertical="center" wrapText="1"/>
    </xf>
    <xf numFmtId="3" fontId="19" fillId="2" borderId="11" xfId="1" applyNumberFormat="1" applyFont="1" applyFill="1" applyBorder="1" applyAlignment="1">
      <alignment horizontal="center" vertical="center" wrapText="1"/>
    </xf>
    <xf numFmtId="3" fontId="19" fillId="2" borderId="7" xfId="1" applyNumberFormat="1" applyFont="1" applyFill="1" applyBorder="1" applyAlignment="1">
      <alignment horizontal="center" vertical="center" wrapText="1"/>
    </xf>
    <xf numFmtId="0" fontId="12" fillId="3" borderId="0" xfId="0" applyFont="1" applyFill="1" applyBorder="1"/>
    <xf numFmtId="0" fontId="19" fillId="3" borderId="0" xfId="0" applyFont="1" applyFill="1" applyBorder="1" applyAlignment="1">
      <alignment horizontal="center" vertical="center" wrapText="1"/>
    </xf>
    <xf numFmtId="174" fontId="11" fillId="3" borderId="0" xfId="4" applyNumberFormat="1" applyFont="1" applyFill="1" applyBorder="1" applyAlignment="1">
      <alignment horizontal="center" vertical="center" wrapText="1"/>
    </xf>
    <xf numFmtId="174" fontId="20" fillId="3" borderId="0" xfId="4" applyNumberFormat="1" applyFont="1" applyFill="1" applyBorder="1" applyAlignment="1">
      <alignment horizontal="center" vertical="center" wrapText="1"/>
    </xf>
    <xf numFmtId="3" fontId="11" fillId="3" borderId="0" xfId="0" applyNumberFormat="1" applyFont="1" applyFill="1" applyBorder="1" applyAlignment="1">
      <alignment horizontal="center" vertical="center" wrapText="1"/>
    </xf>
    <xf numFmtId="3" fontId="20" fillId="3" borderId="0" xfId="0" applyNumberFormat="1" applyFont="1" applyFill="1" applyBorder="1" applyAlignment="1">
      <alignment horizontal="center" vertical="center" wrapText="1"/>
    </xf>
    <xf numFmtId="4" fontId="9" fillId="0" borderId="0" xfId="0" applyNumberFormat="1" applyFont="1" applyFill="1" applyBorder="1"/>
    <xf numFmtId="0" fontId="9" fillId="0" borderId="0" xfId="0" applyFont="1" applyBorder="1"/>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0" xfId="0" applyFont="1" applyBorder="1" applyAlignment="1">
      <alignment horizontal="center"/>
    </xf>
    <xf numFmtId="0" fontId="9" fillId="0" borderId="9" xfId="0" applyFont="1" applyBorder="1" applyAlignment="1">
      <alignment horizontal="center" vertical="center" wrapText="1"/>
    </xf>
    <xf numFmtId="4" fontId="10" fillId="0" borderId="1" xfId="0" applyNumberFormat="1" applyFont="1" applyFill="1" applyBorder="1"/>
    <xf numFmtId="173" fontId="9" fillId="0" borderId="1" xfId="1" applyNumberFormat="1" applyFont="1" applyBorder="1" applyAlignment="1">
      <alignment horizontal="center"/>
    </xf>
    <xf numFmtId="174" fontId="9" fillId="0" borderId="4" xfId="4" applyNumberFormat="1" applyFont="1" applyBorder="1" applyAlignment="1">
      <alignment horizontal="center"/>
    </xf>
    <xf numFmtId="0" fontId="10" fillId="2" borderId="4" xfId="0" applyFont="1" applyFill="1" applyBorder="1" applyAlignment="1">
      <alignment horizontal="center"/>
    </xf>
    <xf numFmtId="4" fontId="9" fillId="0" borderId="0" xfId="0" applyNumberFormat="1" applyFont="1" applyFill="1" applyBorder="1" applyAlignment="1">
      <alignment vertical="center" wrapText="1"/>
    </xf>
    <xf numFmtId="0" fontId="9" fillId="0" borderId="3" xfId="0" applyFont="1" applyBorder="1" applyAlignment="1">
      <alignment horizontal="center" vertical="center" wrapText="1"/>
    </xf>
    <xf numFmtId="0" fontId="9" fillId="0" borderId="4" xfId="0" applyFont="1" applyBorder="1" applyAlignment="1">
      <alignment horizontal="center" vertical="center" wrapText="1"/>
    </xf>
    <xf numFmtId="0" fontId="9" fillId="0" borderId="0" xfId="0" applyFont="1" applyBorder="1" applyAlignment="1">
      <alignment vertical="center" wrapText="1"/>
    </xf>
    <xf numFmtId="4" fontId="3" fillId="0" borderId="4" xfId="0" applyNumberFormat="1" applyFont="1" applyFill="1" applyBorder="1" applyAlignment="1">
      <alignment vertical="center" wrapText="1"/>
    </xf>
    <xf numFmtId="174" fontId="9" fillId="0" borderId="12" xfId="4" applyNumberFormat="1" applyFont="1" applyBorder="1" applyAlignment="1">
      <alignment horizontal="right"/>
    </xf>
    <xf numFmtId="4" fontId="3" fillId="0" borderId="13" xfId="0" applyNumberFormat="1" applyFont="1" applyFill="1" applyBorder="1" applyAlignment="1">
      <alignment vertical="center" wrapText="1"/>
    </xf>
    <xf numFmtId="173" fontId="9" fillId="0" borderId="5" xfId="1" applyNumberFormat="1" applyFont="1" applyFill="1" applyBorder="1" applyAlignment="1">
      <alignment horizontal="center"/>
    </xf>
    <xf numFmtId="174" fontId="9" fillId="0" borderId="5" xfId="4" applyNumberFormat="1" applyFont="1" applyFill="1" applyBorder="1" applyAlignment="1">
      <alignment horizontal="right"/>
    </xf>
    <xf numFmtId="4" fontId="2" fillId="0" borderId="5" xfId="0" applyNumberFormat="1" applyFont="1" applyFill="1" applyBorder="1" applyAlignment="1">
      <alignment vertical="center" wrapText="1"/>
    </xf>
    <xf numFmtId="173" fontId="9" fillId="0" borderId="5" xfId="1" applyNumberFormat="1" applyFont="1" applyBorder="1" applyAlignment="1">
      <alignment horizontal="center"/>
    </xf>
    <xf numFmtId="174" fontId="9" fillId="0" borderId="5" xfId="4" applyNumberFormat="1" applyFont="1" applyBorder="1" applyAlignment="1">
      <alignment horizontal="right"/>
    </xf>
    <xf numFmtId="173" fontId="9" fillId="0" borderId="12" xfId="1" applyNumberFormat="1" applyFont="1" applyBorder="1" applyAlignment="1">
      <alignment horizontal="center"/>
    </xf>
    <xf numFmtId="4" fontId="2" fillId="0" borderId="12" xfId="0" applyNumberFormat="1" applyFont="1" applyFill="1" applyBorder="1" applyAlignment="1">
      <alignment vertical="center" wrapText="1"/>
    </xf>
    <xf numFmtId="4" fontId="2" fillId="0" borderId="0" xfId="0" applyNumberFormat="1" applyFont="1" applyFill="1" applyBorder="1" applyAlignment="1">
      <alignment vertical="center" wrapText="1"/>
    </xf>
    <xf numFmtId="4" fontId="2" fillId="0" borderId="5" xfId="0" applyNumberFormat="1" applyFont="1" applyFill="1" applyBorder="1" applyAlignment="1">
      <alignment horizontal="left" vertical="center" wrapText="1"/>
    </xf>
    <xf numFmtId="0" fontId="9" fillId="0" borderId="0" xfId="0" applyFont="1" applyFill="1" applyBorder="1"/>
    <xf numFmtId="0" fontId="9" fillId="0" borderId="3" xfId="0" applyFont="1" applyFill="1" applyBorder="1" applyAlignment="1">
      <alignment horizontal="center" vertical="center" wrapText="1"/>
    </xf>
    <xf numFmtId="0" fontId="9" fillId="0" borderId="1" xfId="0" applyFont="1" applyFill="1" applyBorder="1" applyAlignment="1">
      <alignment horizontal="center" wrapText="1"/>
    </xf>
    <xf numFmtId="0" fontId="9" fillId="0" borderId="4" xfId="0" applyFont="1" applyFill="1" applyBorder="1" applyAlignment="1">
      <alignment horizontal="center" wrapText="1"/>
    </xf>
    <xf numFmtId="173" fontId="9" fillId="0" borderId="4" xfId="1" applyNumberFormat="1" applyFont="1" applyBorder="1"/>
    <xf numFmtId="174" fontId="9" fillId="0" borderId="4" xfId="4" applyNumberFormat="1" applyFont="1" applyBorder="1"/>
    <xf numFmtId="4" fontId="9" fillId="0" borderId="6" xfId="0" applyNumberFormat="1" applyFont="1" applyFill="1" applyBorder="1"/>
    <xf numFmtId="0" fontId="9" fillId="0" borderId="9" xfId="0" applyFont="1" applyBorder="1"/>
    <xf numFmtId="0" fontId="9" fillId="0" borderId="0" xfId="0" applyFont="1"/>
    <xf numFmtId="4" fontId="9" fillId="0" borderId="7" xfId="0" applyNumberFormat="1" applyFont="1" applyFill="1" applyBorder="1"/>
    <xf numFmtId="173" fontId="9" fillId="0" borderId="4" xfId="1" applyNumberFormat="1" applyFont="1" applyBorder="1" applyAlignment="1">
      <alignment horizontal="right"/>
    </xf>
    <xf numFmtId="173" fontId="9" fillId="0" borderId="0" xfId="0" applyNumberFormat="1" applyFont="1"/>
    <xf numFmtId="0" fontId="23" fillId="3" borderId="0" xfId="0" applyFont="1" applyFill="1" applyBorder="1" applyAlignment="1">
      <alignment vertical="center" wrapText="1"/>
    </xf>
    <xf numFmtId="0" fontId="23" fillId="3" borderId="0" xfId="0" applyFont="1" applyFill="1" applyBorder="1" applyAlignment="1">
      <alignment horizontal="left" vertical="center" wrapText="1"/>
    </xf>
    <xf numFmtId="0" fontId="11" fillId="3" borderId="0" xfId="0" applyFont="1" applyFill="1" applyBorder="1" applyAlignment="1">
      <alignment horizontal="center" vertical="center" wrapText="1"/>
    </xf>
    <xf numFmtId="0" fontId="23" fillId="0" borderId="0" xfId="0" applyFont="1" applyFill="1" applyBorder="1" applyAlignment="1">
      <alignment vertical="center" wrapText="1"/>
    </xf>
    <xf numFmtId="0" fontId="6" fillId="3" borderId="0" xfId="0" applyFont="1" applyFill="1" applyBorder="1" applyAlignment="1">
      <alignment horizontal="left" vertical="center" wrapText="1"/>
    </xf>
    <xf numFmtId="0" fontId="24" fillId="3" borderId="14" xfId="0" applyFont="1" applyFill="1" applyBorder="1" applyAlignment="1">
      <alignment vertical="center" wrapText="1"/>
    </xf>
    <xf numFmtId="0" fontId="11" fillId="2" borderId="8" xfId="0" applyFont="1" applyFill="1" applyBorder="1" applyAlignment="1">
      <alignment horizontal="center" vertical="center" wrapText="1"/>
    </xf>
    <xf numFmtId="0" fontId="24" fillId="3" borderId="0" xfId="0" applyFont="1" applyFill="1" applyBorder="1" applyAlignment="1">
      <alignment vertical="center" wrapText="1"/>
    </xf>
    <xf numFmtId="0" fontId="23" fillId="2" borderId="15" xfId="0" applyFont="1" applyFill="1" applyBorder="1" applyAlignment="1">
      <alignment horizontal="left" vertical="center" wrapText="1"/>
    </xf>
    <xf numFmtId="0" fontId="24" fillId="0" borderId="0" xfId="0" applyFont="1" applyFill="1" applyBorder="1" applyAlignment="1">
      <alignment vertical="center" wrapText="1"/>
    </xf>
    <xf numFmtId="49" fontId="23" fillId="2" borderId="10" xfId="0" applyNumberFormat="1" applyFont="1" applyFill="1" applyBorder="1" applyAlignment="1">
      <alignment horizontal="left" vertical="center" wrapText="1"/>
    </xf>
    <xf numFmtId="0" fontId="23" fillId="2" borderId="10" xfId="0"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16" xfId="0" applyFont="1" applyFill="1" applyBorder="1" applyAlignment="1">
      <alignment horizontal="left" vertical="center" wrapText="1"/>
    </xf>
    <xf numFmtId="0" fontId="23" fillId="3" borderId="14" xfId="0" applyFont="1" applyFill="1" applyBorder="1" applyAlignment="1">
      <alignment horizontal="left" vertical="center" wrapText="1"/>
    </xf>
    <xf numFmtId="0" fontId="23" fillId="2" borderId="17" xfId="0" applyFont="1" applyFill="1" applyBorder="1" applyAlignment="1">
      <alignment horizontal="left" vertical="center" wrapText="1"/>
    </xf>
    <xf numFmtId="0" fontId="23" fillId="2" borderId="16" xfId="0" applyFont="1" applyFill="1" applyBorder="1" applyAlignment="1">
      <alignment horizontal="left" vertical="center" wrapText="1"/>
    </xf>
    <xf numFmtId="0" fontId="23" fillId="0" borderId="0" xfId="0" applyFont="1" applyFill="1" applyBorder="1"/>
    <xf numFmtId="0" fontId="23" fillId="0" borderId="0" xfId="0" applyFont="1" applyFill="1" applyBorder="1" applyAlignment="1">
      <alignment horizontal="left" vertical="center" wrapText="1"/>
    </xf>
    <xf numFmtId="0" fontId="11" fillId="0" borderId="0" xfId="0" applyFont="1" applyFill="1" applyBorder="1" applyAlignment="1">
      <alignment horizontal="center" vertical="center" wrapText="1"/>
    </xf>
    <xf numFmtId="0" fontId="9" fillId="0" borderId="0" xfId="3"/>
    <xf numFmtId="0" fontId="27" fillId="0" borderId="0" xfId="3" applyFont="1"/>
    <xf numFmtId="0" fontId="9" fillId="0" borderId="0" xfId="3" applyAlignment="1">
      <alignment horizontal="right"/>
    </xf>
    <xf numFmtId="14" fontId="28" fillId="0" borderId="0" xfId="3" applyNumberFormat="1" applyFont="1"/>
    <xf numFmtId="14" fontId="9" fillId="0" borderId="0" xfId="3" applyNumberFormat="1"/>
    <xf numFmtId="0" fontId="0" fillId="4" borderId="9" xfId="0" applyFill="1" applyBorder="1"/>
    <xf numFmtId="3" fontId="30" fillId="2" borderId="11" xfId="1" applyNumberFormat="1" applyFont="1" applyFill="1" applyBorder="1" applyAlignment="1">
      <alignment horizontal="center" vertical="center" wrapText="1"/>
    </xf>
    <xf numFmtId="3" fontId="30" fillId="2" borderId="4" xfId="1" applyNumberFormat="1" applyFont="1" applyFill="1" applyBorder="1" applyAlignment="1">
      <alignment horizontal="center" vertical="center" wrapText="1"/>
    </xf>
    <xf numFmtId="174" fontId="30" fillId="2" borderId="11" xfId="4" applyNumberFormat="1" applyFont="1" applyFill="1" applyBorder="1" applyAlignment="1">
      <alignment horizontal="center" vertical="center" wrapText="1"/>
    </xf>
    <xf numFmtId="3" fontId="31" fillId="2" borderId="9" xfId="1" applyNumberFormat="1" applyFont="1" applyFill="1" applyBorder="1" applyAlignment="1">
      <alignment horizontal="center" vertical="center" wrapText="1"/>
    </xf>
    <xf numFmtId="3" fontId="31" fillId="2" borderId="6" xfId="1" applyNumberFormat="1" applyFont="1" applyFill="1" applyBorder="1" applyAlignment="1">
      <alignment horizontal="center" vertical="center" wrapText="1"/>
    </xf>
    <xf numFmtId="174" fontId="31" fillId="2" borderId="0" xfId="4" applyNumberFormat="1" applyFont="1" applyFill="1" applyBorder="1" applyAlignment="1">
      <alignment horizontal="center" vertical="center" wrapText="1"/>
    </xf>
    <xf numFmtId="174" fontId="30" fillId="2" borderId="8" xfId="4" applyNumberFormat="1" applyFont="1" applyFill="1" applyBorder="1" applyAlignment="1">
      <alignment horizontal="center" vertical="center" wrapText="1"/>
    </xf>
    <xf numFmtId="3" fontId="31" fillId="2" borderId="18" xfId="1" applyNumberFormat="1" applyFont="1" applyFill="1" applyBorder="1" applyAlignment="1">
      <alignment horizontal="center" vertical="center" wrapText="1"/>
    </xf>
    <xf numFmtId="3" fontId="30" fillId="2" borderId="7" xfId="1" applyNumberFormat="1" applyFont="1" applyFill="1" applyBorder="1" applyAlignment="1">
      <alignment horizontal="center" vertical="center" wrapText="1"/>
    </xf>
    <xf numFmtId="3" fontId="30" fillId="2" borderId="19" xfId="0" applyNumberFormat="1" applyFont="1" applyFill="1" applyBorder="1" applyAlignment="1">
      <alignment horizontal="center" vertical="center" wrapText="1"/>
    </xf>
    <xf numFmtId="0" fontId="24" fillId="3" borderId="15"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32" fillId="0" borderId="0" xfId="3" applyFont="1" applyFill="1"/>
    <xf numFmtId="0" fontId="27" fillId="0" borderId="0" xfId="3" applyFont="1" applyAlignment="1">
      <alignment horizontal="right"/>
    </xf>
    <xf numFmtId="4" fontId="2" fillId="0" borderId="18" xfId="0" applyNumberFormat="1" applyFont="1" applyFill="1" applyBorder="1" applyAlignment="1">
      <alignment vertical="center" wrapText="1"/>
    </xf>
    <xf numFmtId="4" fontId="9" fillId="0" borderId="7" xfId="0" applyNumberFormat="1" applyFont="1" applyFill="1" applyBorder="1" applyAlignment="1">
      <alignment vertical="center" wrapText="1"/>
    </xf>
    <xf numFmtId="4" fontId="9" fillId="0" borderId="18" xfId="0" applyNumberFormat="1" applyFont="1" applyFill="1" applyBorder="1"/>
    <xf numFmtId="0" fontId="9" fillId="0" borderId="2" xfId="0" applyFont="1" applyFill="1" applyBorder="1" applyAlignment="1">
      <alignment wrapText="1"/>
    </xf>
    <xf numFmtId="0" fontId="28" fillId="0" borderId="0" xfId="3" applyFont="1" applyBorder="1" applyAlignment="1"/>
    <xf numFmtId="0" fontId="29" fillId="0" borderId="18" xfId="0" applyFont="1" applyBorder="1" applyAlignment="1">
      <alignment wrapText="1"/>
    </xf>
    <xf numFmtId="0" fontId="0" fillId="0" borderId="6" xfId="0" applyBorder="1"/>
    <xf numFmtId="0" fontId="0" fillId="4" borderId="6" xfId="0" applyFill="1" applyBorder="1"/>
    <xf numFmtId="0" fontId="0" fillId="4" borderId="0" xfId="0" applyFill="1" applyBorder="1"/>
    <xf numFmtId="0" fontId="0" fillId="0" borderId="7" xfId="0" applyBorder="1"/>
    <xf numFmtId="0" fontId="33" fillId="0" borderId="20" xfId="0" applyFont="1" applyBorder="1" applyAlignment="1">
      <alignment horizontal="center"/>
    </xf>
    <xf numFmtId="0" fontId="33" fillId="0" borderId="21" xfId="0" applyFont="1" applyBorder="1" applyAlignment="1">
      <alignment horizontal="center"/>
    </xf>
    <xf numFmtId="0" fontId="33" fillId="0" borderId="22" xfId="0" applyFont="1" applyBorder="1" applyAlignment="1">
      <alignment horizontal="center"/>
    </xf>
    <xf numFmtId="0" fontId="26" fillId="0" borderId="0" xfId="2" applyAlignment="1" applyProtection="1"/>
    <xf numFmtId="0" fontId="10" fillId="0" borderId="0" xfId="3" applyFont="1" applyBorder="1" applyAlignment="1">
      <alignment horizontal="center" wrapText="1"/>
    </xf>
    <xf numFmtId="0" fontId="9" fillId="0" borderId="0" xfId="3" applyAlignment="1">
      <alignment wrapText="1"/>
    </xf>
    <xf numFmtId="0" fontId="0" fillId="4" borderId="6" xfId="0" applyFill="1" applyBorder="1" applyAlignment="1">
      <alignment wrapText="1"/>
    </xf>
    <xf numFmtId="0" fontId="0" fillId="4" borderId="0" xfId="0" applyFill="1" applyBorder="1" applyAlignment="1">
      <alignment wrapText="1"/>
    </xf>
    <xf numFmtId="0" fontId="0" fillId="4" borderId="9" xfId="0" applyFill="1" applyBorder="1" applyAlignment="1">
      <alignment wrapText="1"/>
    </xf>
    <xf numFmtId="0" fontId="12" fillId="3" borderId="15" xfId="0" applyFont="1" applyFill="1" applyBorder="1" applyAlignment="1">
      <alignment horizontal="left" vertical="center" wrapText="1"/>
    </xf>
    <xf numFmtId="0" fontId="9" fillId="3" borderId="23" xfId="0" applyFont="1" applyFill="1" applyBorder="1" applyAlignment="1">
      <alignment horizontal="center" vertical="center" wrapText="1"/>
    </xf>
    <xf numFmtId="0" fontId="9" fillId="3" borderId="24" xfId="0" applyFont="1" applyFill="1" applyBorder="1" applyAlignment="1">
      <alignment horizontal="center" vertical="center" wrapText="1"/>
    </xf>
    <xf numFmtId="0" fontId="9" fillId="3" borderId="25" xfId="0" applyFont="1" applyFill="1" applyBorder="1" applyAlignment="1">
      <alignment horizontal="center" vertical="center" wrapText="1"/>
    </xf>
    <xf numFmtId="0" fontId="9" fillId="3" borderId="26" xfId="0" applyFont="1" applyFill="1" applyBorder="1" applyAlignment="1">
      <alignment horizontal="center" vertical="center" wrapText="1"/>
    </xf>
    <xf numFmtId="0" fontId="9" fillId="3" borderId="27" xfId="0" applyFont="1" applyFill="1" applyBorder="1" applyAlignment="1">
      <alignment horizontal="center" vertical="center" wrapText="1"/>
    </xf>
    <xf numFmtId="0" fontId="9" fillId="0" borderId="25" xfId="0" applyFont="1" applyFill="1" applyBorder="1" applyAlignment="1">
      <alignment horizontal="center" vertical="center" wrapText="1"/>
    </xf>
    <xf numFmtId="0" fontId="10" fillId="3" borderId="25" xfId="0" applyFont="1" applyFill="1" applyBorder="1" applyAlignment="1">
      <alignment horizontal="center" vertical="center" wrapText="1"/>
    </xf>
    <xf numFmtId="0" fontId="30" fillId="2" borderId="4"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30" fillId="2" borderId="28" xfId="0" applyFont="1" applyFill="1" applyBorder="1" applyAlignment="1">
      <alignment horizontal="center" vertical="center" wrapText="1"/>
    </xf>
    <xf numFmtId="0" fontId="30" fillId="2" borderId="9" xfId="0" applyFont="1" applyFill="1" applyBorder="1" applyAlignment="1">
      <alignment horizontal="center" vertical="center" wrapText="1"/>
    </xf>
    <xf numFmtId="3" fontId="0" fillId="2" borderId="0" xfId="0" applyNumberFormat="1" applyFill="1" applyAlignment="1">
      <alignment horizontal="center"/>
    </xf>
    <xf numFmtId="173" fontId="0" fillId="0" borderId="4" xfId="0" applyNumberFormat="1" applyBorder="1" applyAlignment="1">
      <alignment horizontal="right"/>
    </xf>
    <xf numFmtId="0" fontId="34" fillId="0" borderId="0" xfId="0" applyFont="1" applyBorder="1"/>
    <xf numFmtId="0" fontId="34" fillId="0" borderId="9" xfId="0" applyFont="1" applyBorder="1"/>
    <xf numFmtId="0" fontId="34" fillId="0" borderId="8" xfId="0" applyFont="1" applyBorder="1"/>
    <xf numFmtId="0" fontId="34" fillId="0" borderId="11" xfId="0" applyFont="1" applyBorder="1"/>
    <xf numFmtId="4" fontId="8" fillId="0" borderId="12" xfId="0" applyNumberFormat="1" applyFont="1" applyFill="1" applyBorder="1" applyAlignment="1">
      <alignment vertical="center" wrapText="1"/>
    </xf>
    <xf numFmtId="0" fontId="9" fillId="0" borderId="4" xfId="0" applyFont="1" applyFill="1" applyBorder="1" applyAlignment="1">
      <alignment horizontal="center" vertical="center" wrapText="1"/>
    </xf>
    <xf numFmtId="49" fontId="30" fillId="2" borderId="28" xfId="0" applyNumberFormat="1" applyFont="1" applyFill="1" applyBorder="1" applyAlignment="1">
      <alignment horizontal="center" vertical="center" wrapText="1"/>
    </xf>
    <xf numFmtId="49" fontId="30" fillId="2" borderId="9" xfId="0" applyNumberFormat="1" applyFont="1" applyFill="1" applyBorder="1" applyAlignment="1">
      <alignment horizontal="center" vertical="center" wrapText="1"/>
    </xf>
    <xf numFmtId="0" fontId="11" fillId="2" borderId="11" xfId="0" applyFont="1" applyFill="1" applyBorder="1" applyAlignment="1">
      <alignment horizontal="center" vertical="center" wrapText="1"/>
    </xf>
    <xf numFmtId="0" fontId="23" fillId="2" borderId="17" xfId="0" applyFont="1" applyFill="1" applyBorder="1" applyAlignment="1">
      <alignment horizontal="left" wrapText="1"/>
    </xf>
    <xf numFmtId="173" fontId="9" fillId="0" borderId="6" xfId="1" applyNumberFormat="1" applyFont="1" applyFill="1" applyBorder="1" applyAlignment="1">
      <alignment horizontal="center"/>
    </xf>
    <xf numFmtId="173" fontId="9" fillId="0" borderId="6" xfId="1" applyNumberFormat="1" applyFont="1" applyBorder="1" applyAlignment="1">
      <alignment horizontal="center"/>
    </xf>
    <xf numFmtId="173" fontId="9" fillId="0" borderId="7" xfId="1" applyNumberFormat="1" applyFont="1" applyBorder="1" applyAlignment="1">
      <alignment horizontal="center"/>
    </xf>
    <xf numFmtId="173" fontId="9" fillId="0" borderId="5" xfId="1" applyNumberFormat="1" applyFont="1" applyBorder="1" applyAlignment="1">
      <alignment horizontal="right"/>
    </xf>
    <xf numFmtId="173" fontId="9" fillId="0" borderId="12" xfId="1" applyNumberFormat="1" applyFont="1" applyBorder="1" applyAlignment="1">
      <alignment horizontal="right"/>
    </xf>
    <xf numFmtId="173" fontId="9" fillId="0" borderId="5" xfId="1" applyNumberFormat="1" applyFont="1" applyFill="1" applyBorder="1" applyAlignment="1">
      <alignment horizontal="right"/>
    </xf>
    <xf numFmtId="3" fontId="0" fillId="2" borderId="0" xfId="0" applyNumberFormat="1" applyFill="1" applyAlignment="1"/>
    <xf numFmtId="3" fontId="0" fillId="0" borderId="0" xfId="0" applyNumberFormat="1" applyAlignment="1"/>
    <xf numFmtId="0" fontId="9" fillId="0" borderId="0" xfId="3" applyFill="1"/>
    <xf numFmtId="0" fontId="9" fillId="0" borderId="0" xfId="3" applyFill="1" applyAlignment="1">
      <alignment wrapText="1"/>
    </xf>
    <xf numFmtId="0" fontId="9" fillId="0" borderId="0" xfId="3" applyFill="1" applyAlignment="1">
      <alignment horizontal="right"/>
    </xf>
    <xf numFmtId="174" fontId="31" fillId="2" borderId="29" xfId="4" applyNumberFormat="1" applyFont="1" applyFill="1" applyBorder="1" applyAlignment="1">
      <alignment horizontal="center" vertical="center" wrapText="1"/>
    </xf>
    <xf numFmtId="174" fontId="31" fillId="2" borderId="16" xfId="4" applyNumberFormat="1" applyFont="1" applyFill="1" applyBorder="1" applyAlignment="1">
      <alignment horizontal="center" vertical="center" wrapText="1"/>
    </xf>
    <xf numFmtId="0" fontId="29" fillId="0" borderId="29" xfId="0" applyFont="1" applyBorder="1"/>
    <xf numFmtId="0" fontId="2" fillId="0" borderId="30" xfId="0" applyFont="1" applyFill="1" applyBorder="1" applyAlignment="1">
      <alignment horizontal="right" vertical="top" wrapText="1"/>
    </xf>
    <xf numFmtId="0" fontId="29" fillId="0" borderId="31" xfId="0" applyFont="1" applyBorder="1"/>
    <xf numFmtId="0" fontId="2" fillId="0" borderId="15" xfId="0" applyFont="1" applyFill="1" applyBorder="1" applyAlignment="1">
      <alignment horizontal="right" vertical="top" wrapText="1"/>
    </xf>
    <xf numFmtId="0" fontId="32" fillId="0" borderId="32" xfId="3" applyFont="1" applyFill="1" applyBorder="1" applyAlignment="1">
      <alignment horizontal="right"/>
    </xf>
    <xf numFmtId="173" fontId="32" fillId="0" borderId="16" xfId="1" applyNumberFormat="1" applyFont="1" applyFill="1" applyBorder="1"/>
    <xf numFmtId="0" fontId="2" fillId="0" borderId="33" xfId="0" applyFont="1" applyFill="1" applyBorder="1" applyAlignment="1">
      <alignment horizontal="right" vertical="top" wrapText="1"/>
    </xf>
    <xf numFmtId="0" fontId="9" fillId="0" borderId="19" xfId="3" applyFill="1" applyBorder="1"/>
    <xf numFmtId="0" fontId="33" fillId="0" borderId="34" xfId="3" applyFont="1" applyFill="1" applyBorder="1" applyAlignment="1">
      <alignment horizontal="center"/>
    </xf>
    <xf numFmtId="0" fontId="33" fillId="0" borderId="19" xfId="3" applyFont="1" applyBorder="1"/>
    <xf numFmtId="0" fontId="33" fillId="0" borderId="0" xfId="3" applyFont="1"/>
    <xf numFmtId="0" fontId="6" fillId="3" borderId="0" xfId="0" applyFont="1" applyFill="1" applyBorder="1" applyAlignment="1">
      <alignment wrapText="1"/>
    </xf>
    <xf numFmtId="0" fontId="23" fillId="3" borderId="17" xfId="0" applyFont="1" applyFill="1" applyBorder="1" applyAlignment="1">
      <alignment vertical="center" wrapText="1"/>
    </xf>
    <xf numFmtId="0" fontId="23" fillId="3" borderId="17" xfId="0" applyFont="1" applyFill="1" applyBorder="1" applyAlignment="1">
      <alignment horizontal="left" vertical="center" wrapText="1"/>
    </xf>
    <xf numFmtId="0" fontId="11" fillId="3" borderId="17" xfId="0" applyFont="1" applyFill="1" applyBorder="1" applyAlignment="1">
      <alignment horizontal="center" vertical="center" wrapText="1"/>
    </xf>
    <xf numFmtId="0" fontId="19" fillId="3" borderId="17" xfId="0" applyFont="1" applyFill="1" applyBorder="1" applyAlignment="1">
      <alignment horizontal="right" vertical="center" wrapText="1"/>
    </xf>
    <xf numFmtId="0" fontId="12" fillId="3" borderId="17" xfId="0" applyFont="1" applyFill="1" applyBorder="1" applyAlignment="1">
      <alignment vertical="center" wrapText="1"/>
    </xf>
    <xf numFmtId="0" fontId="14" fillId="0" borderId="0" xfId="0" applyFont="1" applyBorder="1" applyAlignment="1"/>
    <xf numFmtId="4" fontId="4" fillId="0" borderId="5" xfId="0" applyNumberFormat="1" applyFont="1" applyFill="1" applyBorder="1"/>
    <xf numFmtId="4" fontId="4" fillId="0" borderId="12" xfId="0" applyNumberFormat="1" applyFont="1" applyFill="1" applyBorder="1"/>
    <xf numFmtId="0" fontId="4" fillId="0" borderId="4" xfId="0" applyFont="1" applyFill="1" applyBorder="1" applyAlignment="1">
      <alignment horizontal="center" vertical="center" wrapText="1"/>
    </xf>
    <xf numFmtId="173" fontId="10" fillId="0" borderId="4" xfId="0" applyNumberFormat="1" applyFont="1" applyBorder="1"/>
    <xf numFmtId="174" fontId="10" fillId="0" borderId="4" xfId="4" applyNumberFormat="1" applyFont="1" applyBorder="1"/>
    <xf numFmtId="173" fontId="10" fillId="0" borderId="12" xfId="0" applyNumberFormat="1" applyFont="1" applyBorder="1" applyAlignment="1">
      <alignment horizontal="center"/>
    </xf>
    <xf numFmtId="174" fontId="10" fillId="0" borderId="12" xfId="4" applyNumberFormat="1" applyFont="1" applyBorder="1" applyAlignment="1">
      <alignment horizontal="right"/>
    </xf>
    <xf numFmtId="173" fontId="10" fillId="0" borderId="7" xfId="0" applyNumberFormat="1" applyFont="1" applyBorder="1" applyAlignment="1">
      <alignment horizontal="center"/>
    </xf>
    <xf numFmtId="173" fontId="10" fillId="0" borderId="4" xfId="1" applyNumberFormat="1" applyFont="1" applyBorder="1"/>
    <xf numFmtId="0" fontId="12" fillId="3" borderId="35" xfId="0" applyFont="1" applyFill="1" applyBorder="1" applyAlignment="1">
      <alignment horizontal="left" vertical="center" wrapText="1"/>
    </xf>
    <xf numFmtId="173" fontId="9" fillId="0" borderId="4" xfId="0" applyNumberFormat="1" applyFont="1" applyBorder="1"/>
    <xf numFmtId="3" fontId="0" fillId="5" borderId="4" xfId="0" applyNumberFormat="1" applyFill="1" applyBorder="1"/>
    <xf numFmtId="3" fontId="0" fillId="5" borderId="0" xfId="0" applyNumberFormat="1" applyFill="1"/>
    <xf numFmtId="0" fontId="6" fillId="3" borderId="14" xfId="0" applyFont="1" applyFill="1" applyBorder="1" applyAlignment="1">
      <alignment vertical="center"/>
    </xf>
    <xf numFmtId="0" fontId="6" fillId="3" borderId="36" xfId="0" applyFont="1" applyFill="1" applyBorder="1" applyAlignment="1">
      <alignment vertical="center"/>
    </xf>
    <xf numFmtId="0" fontId="6" fillId="3" borderId="10" xfId="0" applyFont="1" applyFill="1" applyBorder="1" applyAlignment="1">
      <alignment vertical="center"/>
    </xf>
    <xf numFmtId="0" fontId="6" fillId="3" borderId="9" xfId="0" applyFont="1" applyFill="1" applyBorder="1" applyAlignment="1">
      <alignment vertical="center"/>
    </xf>
    <xf numFmtId="0" fontId="6" fillId="3" borderId="37" xfId="0" applyFont="1" applyFill="1" applyBorder="1" applyAlignment="1">
      <alignment vertical="center"/>
    </xf>
    <xf numFmtId="4" fontId="7" fillId="0" borderId="20" xfId="0" applyNumberFormat="1" applyFont="1" applyFill="1" applyBorder="1" applyAlignment="1">
      <alignment vertical="center" wrapText="1"/>
    </xf>
    <xf numFmtId="0" fontId="0" fillId="0" borderId="0" xfId="0" applyProtection="1">
      <protection locked="0"/>
    </xf>
    <xf numFmtId="0" fontId="0" fillId="0" borderId="0" xfId="0" applyFill="1" applyProtection="1">
      <protection locked="0"/>
    </xf>
    <xf numFmtId="3" fontId="0" fillId="0" borderId="0" xfId="0" applyNumberFormat="1" applyProtection="1">
      <protection locked="0"/>
    </xf>
    <xf numFmtId="0" fontId="0" fillId="4" borderId="9" xfId="0" applyFill="1" applyBorder="1" applyProtection="1">
      <protection locked="0"/>
    </xf>
    <xf numFmtId="0" fontId="0" fillId="4" borderId="0" xfId="0" applyFill="1" applyProtection="1">
      <protection locked="0"/>
    </xf>
    <xf numFmtId="3" fontId="0" fillId="4" borderId="0" xfId="0" applyNumberFormat="1" applyFill="1" applyProtection="1">
      <protection locked="0"/>
    </xf>
    <xf numFmtId="3" fontId="0" fillId="4" borderId="0" xfId="0" applyNumberFormat="1" applyFill="1" applyBorder="1" applyProtection="1">
      <protection locked="0"/>
    </xf>
    <xf numFmtId="0" fontId="0" fillId="4" borderId="0" xfId="0" applyFill="1" applyBorder="1" applyProtection="1">
      <protection locked="0"/>
    </xf>
    <xf numFmtId="3" fontId="0" fillId="4" borderId="9" xfId="0" applyNumberFormat="1" applyFill="1" applyBorder="1" applyProtection="1">
      <protection locked="0"/>
    </xf>
    <xf numFmtId="0" fontId="0" fillId="0" borderId="9" xfId="0" applyBorder="1" applyProtection="1">
      <protection locked="0"/>
    </xf>
    <xf numFmtId="0" fontId="0" fillId="0" borderId="0" xfId="0" applyBorder="1" applyProtection="1">
      <protection locked="0"/>
    </xf>
    <xf numFmtId="3" fontId="0" fillId="0" borderId="0" xfId="0" applyNumberFormat="1" applyBorder="1" applyProtection="1">
      <protection locked="0"/>
    </xf>
    <xf numFmtId="3" fontId="0" fillId="0" borderId="9" xfId="0" applyNumberFormat="1" applyBorder="1" applyProtection="1">
      <protection locked="0"/>
    </xf>
    <xf numFmtId="0" fontId="0" fillId="2" borderId="9" xfId="0" applyFill="1" applyBorder="1" applyProtection="1">
      <protection locked="0"/>
    </xf>
    <xf numFmtId="0" fontId="0" fillId="2" borderId="0" xfId="0" applyFill="1" applyProtection="1">
      <protection locked="0"/>
    </xf>
    <xf numFmtId="0" fontId="0" fillId="2" borderId="0" xfId="0" applyFill="1" applyBorder="1" applyProtection="1">
      <protection locked="0"/>
    </xf>
    <xf numFmtId="173" fontId="22" fillId="0" borderId="38" xfId="0" applyNumberFormat="1" applyFont="1" applyFill="1" applyBorder="1" applyProtection="1"/>
    <xf numFmtId="174" fontId="22" fillId="0" borderId="38" xfId="4" applyNumberFormat="1" applyFont="1" applyFill="1" applyBorder="1" applyProtection="1"/>
    <xf numFmtId="173" fontId="0" fillId="0" borderId="7" xfId="0" applyNumberFormat="1" applyFill="1" applyBorder="1" applyProtection="1"/>
    <xf numFmtId="174" fontId="9" fillId="0" borderId="7" xfId="4" applyNumberFormat="1" applyFont="1" applyFill="1" applyBorder="1" applyProtection="1"/>
    <xf numFmtId="173" fontId="0" fillId="0" borderId="4" xfId="0" applyNumberFormat="1" applyFill="1" applyBorder="1" applyProtection="1"/>
    <xf numFmtId="174" fontId="9" fillId="0" borderId="4" xfId="4" applyNumberFormat="1" applyFont="1" applyFill="1" applyBorder="1" applyProtection="1"/>
    <xf numFmtId="0" fontId="29" fillId="0" borderId="0" xfId="0" applyFont="1" applyProtection="1">
      <protection locked="0"/>
    </xf>
    <xf numFmtId="0" fontId="29" fillId="0" borderId="0" xfId="0" applyFont="1"/>
    <xf numFmtId="0" fontId="10" fillId="0" borderId="0" xfId="0" applyFont="1" applyAlignment="1" applyProtection="1">
      <alignment wrapText="1"/>
    </xf>
    <xf numFmtId="0" fontId="10" fillId="5" borderId="11" xfId="0" applyFont="1" applyFill="1" applyBorder="1" applyAlignment="1" applyProtection="1">
      <alignment horizontal="center" wrapText="1"/>
    </xf>
    <xf numFmtId="0" fontId="0" fillId="0" borderId="0" xfId="0" applyAlignment="1" applyProtection="1">
      <alignment wrapText="1"/>
    </xf>
    <xf numFmtId="0" fontId="10" fillId="0" borderId="8" xfId="0" applyFont="1" applyBorder="1" applyAlignment="1" applyProtection="1">
      <alignment wrapText="1"/>
    </xf>
    <xf numFmtId="0" fontId="10" fillId="0" borderId="8" xfId="0" applyFont="1" applyFill="1" applyBorder="1" applyAlignment="1" applyProtection="1">
      <alignment wrapText="1"/>
    </xf>
    <xf numFmtId="0" fontId="10" fillId="0" borderId="11" xfId="0" applyFont="1" applyBorder="1" applyAlignment="1" applyProtection="1">
      <alignment wrapText="1"/>
    </xf>
    <xf numFmtId="0" fontId="35" fillId="0" borderId="0" xfId="0" applyFont="1" applyProtection="1">
      <protection locked="0"/>
    </xf>
    <xf numFmtId="173" fontId="0" fillId="4" borderId="11" xfId="1" applyNumberFormat="1" applyFont="1" applyFill="1" applyBorder="1" applyProtection="1">
      <protection locked="0"/>
    </xf>
    <xf numFmtId="173" fontId="0" fillId="4" borderId="3" xfId="1" applyNumberFormat="1" applyFont="1" applyFill="1" applyBorder="1" applyProtection="1">
      <protection locked="0"/>
    </xf>
    <xf numFmtId="178" fontId="9" fillId="3" borderId="32" xfId="0" applyNumberFormat="1" applyFont="1" applyFill="1" applyBorder="1" applyAlignment="1">
      <alignment horizontal="left" vertical="center"/>
    </xf>
    <xf numFmtId="0" fontId="36" fillId="0" borderId="0" xfId="0" applyFont="1" applyProtection="1"/>
    <xf numFmtId="173" fontId="10" fillId="5" borderId="4" xfId="0" applyNumberFormat="1" applyFont="1" applyFill="1" applyBorder="1" applyAlignment="1" applyProtection="1">
      <alignment horizontal="right"/>
    </xf>
    <xf numFmtId="174" fontId="10" fillId="5" borderId="4" xfId="4" applyNumberFormat="1" applyFont="1" applyFill="1" applyBorder="1" applyAlignment="1" applyProtection="1">
      <alignment horizontal="right"/>
    </xf>
    <xf numFmtId="177" fontId="1" fillId="4" borderId="0" xfId="0" applyNumberFormat="1" applyFont="1" applyFill="1" applyAlignment="1" applyProtection="1">
      <protection locked="0"/>
    </xf>
    <xf numFmtId="0" fontId="28" fillId="0" borderId="0" xfId="3" applyFont="1" applyAlignment="1">
      <alignment horizontal="right"/>
    </xf>
    <xf numFmtId="178" fontId="1" fillId="0" borderId="0" xfId="0" applyNumberFormat="1" applyFont="1" applyFill="1" applyAlignment="1" applyProtection="1">
      <protection locked="0"/>
    </xf>
    <xf numFmtId="173" fontId="0" fillId="4" borderId="0" xfId="1" applyNumberFormat="1" applyFont="1" applyFill="1" applyProtection="1">
      <protection locked="0"/>
    </xf>
    <xf numFmtId="173" fontId="0" fillId="0" borderId="0" xfId="1" applyNumberFormat="1" applyFont="1" applyProtection="1">
      <protection locked="0"/>
    </xf>
    <xf numFmtId="173" fontId="0" fillId="2" borderId="0" xfId="1" applyNumberFormat="1" applyFont="1" applyFill="1" applyProtection="1">
      <protection locked="0"/>
    </xf>
    <xf numFmtId="4" fontId="8" fillId="6" borderId="5" xfId="0" applyNumberFormat="1" applyFont="1" applyFill="1" applyBorder="1" applyAlignment="1">
      <alignment vertical="center" wrapText="1"/>
    </xf>
    <xf numFmtId="3" fontId="0" fillId="0" borderId="0" xfId="0" applyNumberFormat="1" applyFill="1"/>
    <xf numFmtId="174" fontId="0" fillId="0" borderId="0" xfId="4" applyNumberFormat="1" applyFont="1" applyFill="1"/>
    <xf numFmtId="3" fontId="0" fillId="0" borderId="8" xfId="0" applyNumberFormat="1" applyFill="1" applyBorder="1"/>
    <xf numFmtId="174" fontId="0" fillId="0" borderId="8" xfId="4" applyNumberFormat="1" applyFont="1" applyFill="1" applyBorder="1"/>
    <xf numFmtId="4" fontId="3" fillId="0" borderId="1" xfId="0" applyNumberFormat="1" applyFont="1" applyFill="1" applyBorder="1" applyAlignment="1">
      <alignment vertical="center" wrapText="1"/>
    </xf>
    <xf numFmtId="4" fontId="9" fillId="0" borderId="5" xfId="0" applyNumberFormat="1" applyFont="1" applyFill="1" applyBorder="1"/>
    <xf numFmtId="0" fontId="9" fillId="0" borderId="6" xfId="0" applyFont="1" applyBorder="1"/>
    <xf numFmtId="4" fontId="9" fillId="0" borderId="12" xfId="0" applyNumberFormat="1" applyFont="1" applyFill="1" applyBorder="1"/>
    <xf numFmtId="0" fontId="10" fillId="0" borderId="8" xfId="0" applyFont="1" applyBorder="1" applyAlignment="1" applyProtection="1">
      <alignment horizontal="center" wrapText="1"/>
    </xf>
    <xf numFmtId="0" fontId="38" fillId="0" borderId="0" xfId="2" applyFont="1" applyAlignment="1" applyProtection="1">
      <alignment horizontal="left"/>
    </xf>
    <xf numFmtId="0" fontId="30" fillId="0" borderId="0" xfId="0" applyFont="1" applyFill="1" applyBorder="1" applyAlignment="1">
      <alignment horizontal="center" vertical="center" wrapText="1"/>
    </xf>
    <xf numFmtId="0" fontId="31" fillId="0" borderId="0" xfId="0" applyFont="1" applyFill="1" applyBorder="1" applyAlignment="1">
      <alignment horizontal="right" vertical="center" wrapText="1"/>
    </xf>
    <xf numFmtId="3" fontId="39" fillId="0" borderId="0" xfId="0" applyNumberFormat="1" applyFont="1" applyBorder="1" applyAlignment="1">
      <alignment horizontal="center"/>
    </xf>
    <xf numFmtId="0" fontId="10" fillId="7" borderId="8" xfId="0" applyFont="1" applyFill="1" applyBorder="1" applyAlignment="1" applyProtection="1">
      <alignment wrapText="1"/>
    </xf>
    <xf numFmtId="3" fontId="29" fillId="4" borderId="0" xfId="0" applyNumberFormat="1" applyFont="1" applyFill="1" applyProtection="1">
      <protection locked="0"/>
    </xf>
    <xf numFmtId="3" fontId="29" fillId="0" borderId="0" xfId="0" applyNumberFormat="1" applyFont="1" applyProtection="1">
      <protection locked="0"/>
    </xf>
    <xf numFmtId="0" fontId="29" fillId="4" borderId="0" xfId="0" applyFont="1" applyFill="1" applyProtection="1">
      <protection locked="0"/>
    </xf>
    <xf numFmtId="173" fontId="29" fillId="4" borderId="0" xfId="1" applyNumberFormat="1" applyFont="1" applyFill="1" applyProtection="1">
      <protection locked="0"/>
    </xf>
    <xf numFmtId="173" fontId="29" fillId="0" borderId="0" xfId="1" applyNumberFormat="1" applyFont="1" applyProtection="1">
      <protection locked="0"/>
    </xf>
    <xf numFmtId="0" fontId="0" fillId="8" borderId="0" xfId="0" applyFill="1" applyProtection="1">
      <protection locked="0"/>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3" fontId="0" fillId="0" borderId="39" xfId="0" applyNumberFormat="1" applyFill="1" applyBorder="1"/>
    <xf numFmtId="173" fontId="10" fillId="0" borderId="4" xfId="0" applyNumberFormat="1" applyFont="1" applyFill="1" applyBorder="1"/>
    <xf numFmtId="173" fontId="9" fillId="0" borderId="4" xfId="0" applyNumberFormat="1" applyFont="1" applyFill="1" applyBorder="1"/>
    <xf numFmtId="0" fontId="9" fillId="2" borderId="15" xfId="0" applyFont="1" applyFill="1" applyBorder="1" applyAlignment="1">
      <alignment horizontal="left" vertical="center" wrapText="1"/>
    </xf>
    <xf numFmtId="0" fontId="0" fillId="0" borderId="5" xfId="0" applyBorder="1"/>
    <xf numFmtId="173" fontId="0" fillId="4" borderId="11" xfId="0" applyNumberFormat="1" applyFill="1" applyBorder="1" applyProtection="1">
      <protection locked="0"/>
    </xf>
    <xf numFmtId="173" fontId="0" fillId="4" borderId="3" xfId="0" applyNumberFormat="1" applyFill="1" applyBorder="1" applyProtection="1">
      <protection locked="0"/>
    </xf>
    <xf numFmtId="174" fontId="9" fillId="0" borderId="12" xfId="4" applyNumberFormat="1" applyFont="1" applyFill="1" applyBorder="1" applyProtection="1"/>
    <xf numFmtId="174" fontId="9" fillId="0" borderId="1" xfId="4" applyNumberFormat="1" applyFont="1" applyFill="1" applyBorder="1" applyProtection="1"/>
    <xf numFmtId="3" fontId="0" fillId="0" borderId="0" xfId="0" applyNumberFormat="1" applyFill="1" applyBorder="1"/>
    <xf numFmtId="0" fontId="30" fillId="2" borderId="8" xfId="0" applyFont="1" applyFill="1" applyBorder="1" applyAlignment="1">
      <alignment horizontal="center" vertical="center" wrapText="1"/>
    </xf>
    <xf numFmtId="3" fontId="31" fillId="2" borderId="11" xfId="1" applyNumberFormat="1" applyFont="1" applyFill="1" applyBorder="1" applyAlignment="1">
      <alignment horizontal="center" vertical="center" wrapText="1"/>
    </xf>
    <xf numFmtId="3" fontId="31" fillId="2" borderId="7" xfId="1" applyNumberFormat="1" applyFont="1" applyFill="1" applyBorder="1" applyAlignment="1">
      <alignment horizontal="center" vertical="center" wrapText="1"/>
    </xf>
    <xf numFmtId="174" fontId="31" fillId="2" borderId="40" xfId="4" applyNumberFormat="1" applyFont="1" applyFill="1" applyBorder="1" applyAlignment="1">
      <alignment horizontal="center" vertical="center" wrapText="1"/>
    </xf>
    <xf numFmtId="0" fontId="30" fillId="2" borderId="11" xfId="0" applyFont="1" applyFill="1" applyBorder="1" applyAlignment="1">
      <alignment horizontal="center" vertical="center" wrapText="1"/>
    </xf>
    <xf numFmtId="3" fontId="1" fillId="4" borderId="4" xfId="0" applyNumberFormat="1" applyFont="1" applyFill="1" applyBorder="1" applyAlignment="1">
      <alignment horizontal="center"/>
    </xf>
    <xf numFmtId="0" fontId="30" fillId="2" borderId="0" xfId="0" applyFont="1" applyFill="1" applyBorder="1" applyAlignment="1">
      <alignment horizontal="center" vertical="center" wrapText="1"/>
    </xf>
    <xf numFmtId="0" fontId="0" fillId="4" borderId="0" xfId="0" applyFill="1"/>
    <xf numFmtId="3" fontId="10" fillId="4" borderId="41" xfId="0" applyNumberFormat="1" applyFont="1" applyFill="1" applyBorder="1"/>
    <xf numFmtId="174" fontId="0" fillId="0" borderId="8" xfId="4" applyNumberFormat="1" applyFont="1" applyBorder="1" applyAlignment="1">
      <alignment horizontal="center"/>
    </xf>
    <xf numFmtId="3" fontId="0" fillId="0" borderId="0" xfId="0" applyNumberFormat="1" applyFill="1" applyAlignment="1">
      <alignment horizontal="right"/>
    </xf>
    <xf numFmtId="3" fontId="0" fillId="0" borderId="9" xfId="0" applyNumberFormat="1" applyBorder="1"/>
    <xf numFmtId="3" fontId="0" fillId="2" borderId="9" xfId="0" applyNumberFormat="1" applyFill="1" applyBorder="1" applyAlignment="1">
      <alignment horizontal="center"/>
    </xf>
    <xf numFmtId="3" fontId="0" fillId="0" borderId="11" xfId="0" applyNumberFormat="1" applyBorder="1"/>
    <xf numFmtId="3" fontId="0" fillId="2" borderId="9" xfId="0" applyNumberFormat="1" applyFill="1" applyBorder="1" applyAlignment="1"/>
    <xf numFmtId="3" fontId="0" fillId="0" borderId="3" xfId="0" applyNumberFormat="1" applyBorder="1"/>
    <xf numFmtId="3" fontId="0" fillId="2" borderId="11" xfId="0" applyNumberFormat="1" applyFill="1" applyBorder="1"/>
    <xf numFmtId="3" fontId="1" fillId="4" borderId="7" xfId="0" applyNumberFormat="1" applyFont="1" applyFill="1" applyBorder="1" applyAlignment="1">
      <alignment horizontal="center"/>
    </xf>
    <xf numFmtId="0" fontId="10" fillId="6" borderId="0" xfId="0" applyFont="1" applyFill="1" applyAlignment="1" applyProtection="1">
      <alignment wrapText="1"/>
    </xf>
    <xf numFmtId="0" fontId="0" fillId="6" borderId="0" xfId="0" applyFill="1" applyAlignment="1" applyProtection="1">
      <alignment wrapText="1"/>
    </xf>
    <xf numFmtId="0" fontId="0" fillId="6" borderId="0" xfId="0" applyFill="1" applyProtection="1">
      <protection locked="0"/>
    </xf>
    <xf numFmtId="0" fontId="41" fillId="3" borderId="42" xfId="0" applyFont="1" applyFill="1" applyBorder="1" applyAlignment="1">
      <alignment horizontal="left" vertical="center" wrapText="1"/>
    </xf>
    <xf numFmtId="174" fontId="30" fillId="2" borderId="43" xfId="4" applyNumberFormat="1" applyFont="1" applyFill="1" applyBorder="1" applyAlignment="1">
      <alignment horizontal="center" vertical="center" wrapText="1"/>
    </xf>
    <xf numFmtId="174" fontId="30" fillId="2" borderId="16" xfId="4" applyNumberFormat="1" applyFont="1" applyFill="1" applyBorder="1" applyAlignment="1">
      <alignment horizontal="center" vertical="center" wrapText="1"/>
    </xf>
    <xf numFmtId="49" fontId="25" fillId="2" borderId="10" xfId="0" applyNumberFormat="1" applyFont="1" applyFill="1" applyBorder="1" applyAlignment="1">
      <alignment horizontal="left" vertical="center" wrapText="1"/>
    </xf>
    <xf numFmtId="49" fontId="25" fillId="2" borderId="0" xfId="0" applyNumberFormat="1" applyFont="1" applyFill="1" applyBorder="1" applyAlignment="1">
      <alignment horizontal="left" vertical="center" wrapText="1"/>
    </xf>
    <xf numFmtId="0" fontId="25" fillId="2" borderId="32" xfId="0" applyFont="1" applyFill="1" applyBorder="1" applyAlignment="1">
      <alignment horizontal="left" vertical="center" wrapText="1"/>
    </xf>
    <xf numFmtId="0" fontId="25" fillId="2" borderId="17" xfId="0" applyFont="1" applyFill="1" applyBorder="1" applyAlignment="1">
      <alignment horizontal="left" vertical="center" wrapText="1"/>
    </xf>
    <xf numFmtId="3" fontId="30" fillId="2" borderId="9" xfId="0" applyNumberFormat="1" applyFont="1" applyFill="1" applyBorder="1" applyAlignment="1">
      <alignment horizontal="center" vertical="center" wrapText="1"/>
    </xf>
    <xf numFmtId="3" fontId="30" fillId="2" borderId="37" xfId="0" applyNumberFormat="1" applyFont="1" applyFill="1" applyBorder="1" applyAlignment="1">
      <alignment horizontal="center" vertical="center" wrapText="1"/>
    </xf>
    <xf numFmtId="3" fontId="30" fillId="2" borderId="43" xfId="0" applyNumberFormat="1" applyFont="1" applyFill="1" applyBorder="1" applyAlignment="1">
      <alignment horizontal="center" vertical="center" wrapText="1"/>
    </xf>
    <xf numFmtId="3" fontId="30" fillId="2" borderId="16" xfId="0" applyNumberFormat="1" applyFont="1" applyFill="1" applyBorder="1" applyAlignment="1">
      <alignment horizontal="center" vertical="center" wrapText="1"/>
    </xf>
    <xf numFmtId="0" fontId="10" fillId="3" borderId="36" xfId="0" applyFont="1" applyFill="1" applyBorder="1" applyAlignment="1">
      <alignment horizontal="center" vertical="center" wrapText="1"/>
    </xf>
    <xf numFmtId="0" fontId="10" fillId="3" borderId="11" xfId="0" applyFont="1" applyFill="1" applyBorder="1" applyAlignment="1">
      <alignment horizontal="center" vertical="center" wrapText="1"/>
    </xf>
    <xf numFmtId="0" fontId="23" fillId="2" borderId="32" xfId="0" applyFont="1" applyFill="1" applyBorder="1" applyAlignment="1">
      <alignment horizontal="left" wrapText="1"/>
    </xf>
    <xf numFmtId="0" fontId="23" fillId="2" borderId="17" xfId="0" applyFont="1" applyFill="1" applyBorder="1" applyAlignment="1">
      <alignment horizontal="left" wrapText="1"/>
    </xf>
    <xf numFmtId="0" fontId="6" fillId="3" borderId="14" xfId="0" applyFont="1" applyFill="1" applyBorder="1" applyAlignment="1">
      <alignment horizontal="center" vertical="center" wrapText="1"/>
    </xf>
    <xf numFmtId="0" fontId="6" fillId="3" borderId="36" xfId="0" applyFont="1" applyFill="1" applyBorder="1" applyAlignment="1">
      <alignment horizontal="center" vertical="center"/>
    </xf>
    <xf numFmtId="0" fontId="6" fillId="3" borderId="10" xfId="0" applyFont="1" applyFill="1" applyBorder="1" applyAlignment="1">
      <alignment horizontal="center" vertical="center"/>
    </xf>
    <xf numFmtId="0" fontId="6" fillId="3" borderId="9" xfId="0" applyFont="1" applyFill="1" applyBorder="1" applyAlignment="1">
      <alignment horizontal="center" vertical="center"/>
    </xf>
    <xf numFmtId="0" fontId="6" fillId="3" borderId="32" xfId="0" applyFont="1" applyFill="1" applyBorder="1" applyAlignment="1">
      <alignment horizontal="center" vertical="center"/>
    </xf>
    <xf numFmtId="0" fontId="6" fillId="3" borderId="37" xfId="0" applyFont="1" applyFill="1" applyBorder="1" applyAlignment="1">
      <alignment horizontal="center" vertical="center"/>
    </xf>
    <xf numFmtId="0" fontId="30" fillId="0" borderId="0" xfId="0" applyFont="1" applyAlignment="1">
      <alignment horizontal="left" wrapText="1"/>
    </xf>
    <xf numFmtId="0" fontId="23" fillId="2" borderId="16" xfId="0" applyFont="1" applyFill="1" applyBorder="1" applyAlignment="1">
      <alignment horizontal="left" wrapText="1"/>
    </xf>
    <xf numFmtId="0" fontId="24" fillId="0" borderId="14" xfId="0" applyFont="1" applyFill="1" applyBorder="1" applyAlignment="1">
      <alignment horizontal="left" vertical="center" wrapText="1"/>
    </xf>
    <xf numFmtId="0" fontId="24" fillId="0" borderId="15" xfId="0" applyFont="1" applyFill="1" applyBorder="1" applyAlignment="1">
      <alignment horizontal="left" vertical="center" wrapText="1"/>
    </xf>
    <xf numFmtId="0" fontId="24" fillId="3" borderId="14" xfId="0" applyFont="1" applyFill="1" applyBorder="1" applyAlignment="1">
      <alignment horizontal="left" vertical="center" wrapText="1"/>
    </xf>
    <xf numFmtId="0" fontId="24" fillId="3" borderId="15" xfId="0" applyFont="1" applyFill="1" applyBorder="1" applyAlignment="1">
      <alignment horizontal="left" vertical="center" wrapText="1"/>
    </xf>
    <xf numFmtId="0" fontId="6" fillId="3" borderId="17" xfId="0" applyFont="1" applyFill="1" applyBorder="1" applyAlignment="1">
      <alignment horizontal="center" wrapText="1"/>
    </xf>
    <xf numFmtId="0" fontId="43" fillId="3" borderId="39" xfId="0" applyFont="1" applyFill="1" applyBorder="1" applyAlignment="1">
      <alignment horizontal="left" vertical="center" wrapText="1"/>
    </xf>
    <xf numFmtId="0" fontId="21" fillId="0" borderId="0" xfId="0" applyFont="1" applyBorder="1" applyAlignment="1">
      <alignment horizontal="center" wrapText="1"/>
    </xf>
    <xf numFmtId="0" fontId="9" fillId="0" borderId="0" xfId="0" applyFont="1"/>
    <xf numFmtId="0" fontId="10" fillId="2" borderId="1" xfId="0" applyFont="1" applyFill="1" applyBorder="1" applyAlignment="1">
      <alignment horizontal="center"/>
    </xf>
    <xf numFmtId="0" fontId="10" fillId="2" borderId="2" xfId="0" applyFont="1" applyFill="1" applyBorder="1" applyAlignment="1">
      <alignment horizontal="center"/>
    </xf>
    <xf numFmtId="0" fontId="10" fillId="2" borderId="3" xfId="0" applyFont="1" applyFill="1" applyBorder="1" applyAlignment="1">
      <alignment horizontal="center"/>
    </xf>
    <xf numFmtId="0" fontId="9" fillId="0" borderId="5" xfId="0" applyFont="1" applyBorder="1" applyAlignment="1">
      <alignment horizontal="left" wrapText="1"/>
    </xf>
    <xf numFmtId="0" fontId="9" fillId="0" borderId="0" xfId="0" applyFont="1" applyBorder="1" applyAlignment="1">
      <alignment horizontal="left" wrapText="1"/>
    </xf>
    <xf numFmtId="0" fontId="21" fillId="0" borderId="0" xfId="0" applyFont="1" applyBorder="1" applyAlignment="1">
      <alignment horizontal="center"/>
    </xf>
    <xf numFmtId="178" fontId="23" fillId="0" borderId="0" xfId="0" applyNumberFormat="1" applyFont="1" applyBorder="1" applyAlignment="1">
      <alignment horizontal="center" wrapText="1"/>
    </xf>
    <xf numFmtId="178" fontId="23" fillId="0" borderId="0" xfId="0" applyNumberFormat="1" applyFont="1" applyBorder="1" applyAlignment="1">
      <alignment horizontal="center"/>
    </xf>
    <xf numFmtId="0" fontId="9" fillId="0" borderId="1" xfId="0" applyFont="1" applyFill="1" applyBorder="1" applyAlignment="1">
      <alignment horizontal="center" wrapText="1"/>
    </xf>
    <xf numFmtId="0" fontId="9" fillId="0" borderId="2" xfId="0" applyFont="1" applyFill="1" applyBorder="1" applyAlignment="1">
      <alignment horizontal="center" wrapText="1"/>
    </xf>
    <xf numFmtId="0" fontId="9" fillId="0" borderId="3" xfId="0" applyFont="1" applyFill="1" applyBorder="1" applyAlignment="1">
      <alignment horizontal="center" wrapText="1"/>
    </xf>
    <xf numFmtId="0" fontId="23" fillId="2" borderId="1" xfId="0" applyFont="1" applyFill="1" applyBorder="1" applyAlignment="1">
      <alignment horizontal="left" wrapText="1"/>
    </xf>
    <xf numFmtId="0" fontId="23" fillId="2" borderId="2" xfId="0" applyFont="1" applyFill="1" applyBorder="1" applyAlignment="1">
      <alignment horizontal="left" wrapText="1"/>
    </xf>
    <xf numFmtId="0" fontId="9" fillId="0" borderId="2" xfId="0" applyFont="1" applyBorder="1" applyAlignment="1">
      <alignment wrapText="1"/>
    </xf>
    <xf numFmtId="0" fontId="9" fillId="0" borderId="3" xfId="0" applyFont="1" applyBorder="1" applyAlignment="1">
      <alignment wrapText="1"/>
    </xf>
    <xf numFmtId="3" fontId="9" fillId="0" borderId="1" xfId="0" applyNumberFormat="1" applyFont="1" applyFill="1" applyBorder="1" applyAlignment="1">
      <alignment horizontal="center" wrapText="1"/>
    </xf>
    <xf numFmtId="0" fontId="21" fillId="0" borderId="8" xfId="0" applyFont="1" applyFill="1" applyBorder="1" applyAlignment="1">
      <alignment horizontal="center"/>
    </xf>
    <xf numFmtId="0" fontId="5" fillId="2" borderId="1" xfId="0" applyFont="1" applyFill="1" applyBorder="1" applyAlignment="1">
      <alignment horizontal="center"/>
    </xf>
    <xf numFmtId="0" fontId="5" fillId="2" borderId="2" xfId="0" applyFont="1" applyFill="1" applyBorder="1" applyAlignment="1">
      <alignment horizontal="center"/>
    </xf>
    <xf numFmtId="0" fontId="5" fillId="2" borderId="3" xfId="0" applyFont="1" applyFill="1" applyBorder="1" applyAlignment="1">
      <alignment horizontal="center"/>
    </xf>
    <xf numFmtId="0" fontId="0" fillId="0" borderId="1" xfId="0" applyFill="1" applyBorder="1" applyAlignment="1">
      <alignment horizontal="center" wrapText="1"/>
    </xf>
    <xf numFmtId="0" fontId="0" fillId="0" borderId="2" xfId="0" applyFill="1" applyBorder="1" applyAlignment="1">
      <alignment horizontal="center" wrapText="1"/>
    </xf>
    <xf numFmtId="0" fontId="0" fillId="0" borderId="3" xfId="0" applyFill="1" applyBorder="1" applyAlignment="1">
      <alignment horizontal="center" wrapText="1"/>
    </xf>
    <xf numFmtId="3" fontId="0" fillId="0" borderId="1" xfId="0" applyNumberFormat="1" applyFill="1" applyBorder="1" applyAlignment="1">
      <alignment horizontal="center" wrapText="1"/>
    </xf>
    <xf numFmtId="0" fontId="36" fillId="0" borderId="0" xfId="0" applyFont="1" applyAlignment="1" applyProtection="1">
      <alignment wrapText="1"/>
    </xf>
    <xf numFmtId="0" fontId="4" fillId="0" borderId="5" xfId="0" applyFont="1" applyBorder="1" applyAlignment="1">
      <alignment horizontal="left" wrapText="1"/>
    </xf>
    <xf numFmtId="0" fontId="4" fillId="0" borderId="0" xfId="0" applyFont="1" applyBorder="1" applyAlignment="1">
      <alignment horizontal="left" wrapText="1"/>
    </xf>
    <xf numFmtId="0" fontId="6" fillId="0" borderId="8" xfId="0" applyFont="1" applyFill="1" applyBorder="1" applyAlignment="1">
      <alignment horizontal="center"/>
    </xf>
    <xf numFmtId="0" fontId="6" fillId="0" borderId="8" xfId="0" applyFont="1" applyBorder="1" applyAlignment="1">
      <alignment horizontal="center"/>
    </xf>
    <xf numFmtId="0" fontId="0" fillId="0" borderId="1" xfId="0" applyBorder="1" applyAlignment="1">
      <alignment horizontal="left" wrapText="1"/>
    </xf>
    <xf numFmtId="0" fontId="0" fillId="0" borderId="2" xfId="0" applyBorder="1" applyAlignment="1">
      <alignment horizontal="left" wrapText="1"/>
    </xf>
    <xf numFmtId="0" fontId="0" fillId="0" borderId="3" xfId="0" applyBorder="1" applyAlignment="1">
      <alignment horizontal="left" wrapText="1"/>
    </xf>
    <xf numFmtId="3" fontId="0" fillId="0" borderId="1" xfId="0" applyNumberFormat="1" applyBorder="1" applyAlignment="1">
      <alignment horizontal="left" wrapText="1"/>
    </xf>
    <xf numFmtId="0" fontId="10" fillId="6" borderId="8" xfId="0" applyFont="1" applyFill="1" applyBorder="1" applyAlignment="1" applyProtection="1">
      <alignment horizontal="center" wrapText="1"/>
    </xf>
    <xf numFmtId="0" fontId="10" fillId="5" borderId="8" xfId="0" applyFont="1" applyFill="1" applyBorder="1" applyAlignment="1" applyProtection="1">
      <alignment horizontal="center" wrapText="1"/>
    </xf>
    <xf numFmtId="0" fontId="1" fillId="2" borderId="1" xfId="0" applyFont="1" applyFill="1" applyBorder="1" applyAlignment="1">
      <alignment horizontal="center" wrapText="1"/>
    </xf>
    <xf numFmtId="0" fontId="1" fillId="2" borderId="2" xfId="0" applyFont="1" applyFill="1" applyBorder="1" applyAlignment="1">
      <alignment horizontal="center" wrapText="1"/>
    </xf>
    <xf numFmtId="0" fontId="1" fillId="2" borderId="3" xfId="0" applyFont="1" applyFill="1" applyBorder="1" applyAlignment="1">
      <alignment horizontal="center" wrapText="1"/>
    </xf>
    <xf numFmtId="0" fontId="10" fillId="0" borderId="44" xfId="3" applyFont="1" applyBorder="1" applyAlignment="1">
      <alignment horizontal="center" wrapText="1"/>
    </xf>
    <xf numFmtId="0" fontId="10" fillId="0" borderId="23" xfId="3" applyFont="1" applyBorder="1" applyAlignment="1">
      <alignment horizontal="center" wrapText="1"/>
    </xf>
    <xf numFmtId="0" fontId="37" fillId="0" borderId="0" xfId="3" applyFont="1" applyAlignment="1">
      <alignment horizontal="center"/>
    </xf>
    <xf numFmtId="0" fontId="0" fillId="2" borderId="2" xfId="0" applyFill="1" applyBorder="1" applyAlignment="1">
      <alignment horizontal="center" wrapText="1"/>
    </xf>
    <xf numFmtId="0" fontId="0" fillId="2" borderId="3" xfId="0" applyFill="1" applyBorder="1" applyAlignment="1">
      <alignment horizontal="center" wrapText="1"/>
    </xf>
  </cellXfs>
  <cellStyles count="5">
    <cellStyle name="Comma" xfId="1" builtinId="3"/>
    <cellStyle name="Hyperlink" xfId="2" builtinId="8"/>
    <cellStyle name="Normal" xfId="0" builtinId="0"/>
    <cellStyle name="Normal_Spina Bifada Adjustments" xfId="3"/>
    <cellStyle name="Percent" xfId="4" builtinId="5"/>
  </cellStyles>
  <dxfs count="2">
    <dxf>
      <font>
        <b/>
        <i val="0"/>
        <condense val="0"/>
        <extend val="0"/>
        <color indexed="9"/>
      </font>
    </dxf>
    <dxf>
      <font>
        <condense val="0"/>
        <extend val="0"/>
        <color indexed="22"/>
      </font>
    </dxf>
  </dxf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alcChain" Target="calcChain.xml"/></Relationships>
</file>

<file path=xl/drawings/drawing1.xml><?xml version="1.0" encoding="utf-8"?>
<xdr:wsDr xmlns:xdr="http://schemas.openxmlformats.org/drawingml/2006/spreadsheetDrawing" xmlns:a="http://schemas.openxmlformats.org/drawingml/2006/main">
  <xdr:twoCellAnchor>
    <xdr:from>
      <xdr:col>2</xdr:col>
      <xdr:colOff>57150</xdr:colOff>
      <xdr:row>7</xdr:row>
      <xdr:rowOff>19050</xdr:rowOff>
    </xdr:from>
    <xdr:to>
      <xdr:col>2</xdr:col>
      <xdr:colOff>133350</xdr:colOff>
      <xdr:row>10</xdr:row>
      <xdr:rowOff>133350</xdr:rowOff>
    </xdr:to>
    <xdr:sp macro="" textlink="">
      <xdr:nvSpPr>
        <xdr:cNvPr id="8197" name="Line 5"/>
        <xdr:cNvSpPr>
          <a:spLocks noChangeShapeType="1"/>
        </xdr:cNvSpPr>
      </xdr:nvSpPr>
      <xdr:spPr bwMode="auto">
        <a:xfrm flipH="1" flipV="1">
          <a:off x="1685925" y="1581150"/>
          <a:ext cx="76200" cy="60960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twoCellAnchor>
    <xdr:from>
      <xdr:col>2</xdr:col>
      <xdr:colOff>228600</xdr:colOff>
      <xdr:row>7</xdr:row>
      <xdr:rowOff>76200</xdr:rowOff>
    </xdr:from>
    <xdr:to>
      <xdr:col>4</xdr:col>
      <xdr:colOff>28575</xdr:colOff>
      <xdr:row>10</xdr:row>
      <xdr:rowOff>133350</xdr:rowOff>
    </xdr:to>
    <xdr:sp macro="" textlink="">
      <xdr:nvSpPr>
        <xdr:cNvPr id="8198" name="Line 6"/>
        <xdr:cNvSpPr>
          <a:spLocks noChangeShapeType="1"/>
        </xdr:cNvSpPr>
      </xdr:nvSpPr>
      <xdr:spPr bwMode="auto">
        <a:xfrm flipV="1">
          <a:off x="1857375" y="1638300"/>
          <a:ext cx="1123950" cy="552450"/>
        </a:xfrm>
        <a:prstGeom prst="line">
          <a:avLst/>
        </a:prstGeom>
        <a:noFill/>
        <a:ln w="9525">
          <a:solidFill>
            <a:srgbClr xmlns:mc="http://schemas.openxmlformats.org/markup-compatibility/2006" xmlns:a14="http://schemas.microsoft.com/office/drawing/2010/main" val="000080" mc:Ignorable="a14" a14:legacySpreadsheetColorIndex="18"/>
          </a:solidFill>
          <a:round/>
          <a:headEnd/>
          <a:tailEnd type="triangle" w="med" len="med"/>
        </a:ln>
        <a:extLst>
          <a:ext uri="{909E8E84-426E-40DD-AFC4-6F175D3DCCD1}">
            <a14:hiddenFill xmlns:a14="http://schemas.microsoft.com/office/drawing/2010/main">
              <a:noFill/>
            </a14:hiddenFill>
          </a:ext>
        </a:extLst>
      </xdr:spPr>
    </xdr:sp>
    <xdr:clientData/>
  </xdr:two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printerSettings" Target="../printerSettings/printerSettings1.bin"/><Relationship Id="rId1" Type="http://schemas.openxmlformats.org/officeDocument/2006/relationships/hyperlink" Target="http://www.gibill.va.gov/spring2010.htm" TargetMode="External"/></Relationships>
</file>

<file path=xl/worksheets/_rels/sheet2.xml.rels><?xml version="1.0" encoding="UTF-8" standalone="yes"?>
<Relationships xmlns="http://schemas.openxmlformats.org/package/2006/relationships"><Relationship Id="rId2" Type="http://schemas.openxmlformats.org/officeDocument/2006/relationships/printerSettings" Target="../printerSettings/printerSettings2.bin"/><Relationship Id="rId1" Type="http://schemas.openxmlformats.org/officeDocument/2006/relationships/hyperlink" Target="http://www.gibill.va.gov/spring2010.htm" TargetMode="External"/></Relationships>
</file>

<file path=xl/worksheets/_rels/sheet3.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1.vml"/><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3" Type="http://schemas.openxmlformats.org/officeDocument/2006/relationships/comments" Target="../comments2.xml"/><Relationship Id="rId2" Type="http://schemas.openxmlformats.org/officeDocument/2006/relationships/vmlDrawing" Target="../drawings/vmlDrawing2.v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3" Type="http://schemas.openxmlformats.org/officeDocument/2006/relationships/vmlDrawing" Target="../drawings/vmlDrawing3.vml"/><Relationship Id="rId2" Type="http://schemas.openxmlformats.org/officeDocument/2006/relationships/drawing" Target="../drawings/drawing1.xml"/><Relationship Id="rId1" Type="http://schemas.openxmlformats.org/officeDocument/2006/relationships/printerSettings" Target="../printerSettings/printerSettings5.bin"/><Relationship Id="rId4" Type="http://schemas.openxmlformats.org/officeDocument/2006/relationships/comments" Target="../comments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J114"/>
  <sheetViews>
    <sheetView tabSelected="1" zoomScale="90" zoomScaleNormal="90" zoomScaleSheetLayoutView="75" workbookViewId="0"/>
  </sheetViews>
  <sheetFormatPr defaultRowHeight="15" x14ac:dyDescent="0.2"/>
  <cols>
    <col min="1" max="1" width="3.42578125" style="110" customWidth="1"/>
    <col min="2" max="2" width="75.5703125" style="128" customWidth="1"/>
    <col min="3" max="3" width="10.28515625" style="129" bestFit="1" customWidth="1"/>
    <col min="4" max="6" width="10.7109375" style="63" customWidth="1"/>
    <col min="7" max="7" width="2.7109375" style="54" customWidth="1"/>
    <col min="8" max="16384" width="9.140625" style="113"/>
  </cols>
  <sheetData>
    <row r="1" spans="1:7" ht="4.5" customHeight="1" thickBot="1" x14ac:dyDescent="0.25">
      <c r="B1" s="111"/>
      <c r="C1" s="112"/>
      <c r="D1" s="59"/>
      <c r="E1" s="59"/>
      <c r="F1" s="59"/>
    </row>
    <row r="2" spans="1:7" ht="26.25" customHeight="1" x14ac:dyDescent="0.2">
      <c r="B2" s="237" t="s">
        <v>318</v>
      </c>
      <c r="C2" s="238"/>
      <c r="D2" s="172" t="s">
        <v>41</v>
      </c>
      <c r="E2" s="170" t="s">
        <v>32</v>
      </c>
      <c r="F2" s="170" t="s">
        <v>33</v>
      </c>
    </row>
    <row r="3" spans="1:7" ht="3.75" customHeight="1" x14ac:dyDescent="0.2">
      <c r="B3" s="239"/>
      <c r="C3" s="240"/>
      <c r="D3" s="347">
        <f>D11+D64</f>
        <v>844458</v>
      </c>
      <c r="E3" s="349">
        <f>E11+E64</f>
        <v>504108</v>
      </c>
      <c r="F3" s="341">
        <f>E3/D3</f>
        <v>0.59696041721435522</v>
      </c>
    </row>
    <row r="4" spans="1:7" ht="14.25" customHeight="1" thickBot="1" x14ac:dyDescent="0.25">
      <c r="B4" s="276">
        <f>'VOR Summary'!B1:D1</f>
        <v>40777</v>
      </c>
      <c r="C4" s="241"/>
      <c r="D4" s="348"/>
      <c r="E4" s="350"/>
      <c r="F4" s="342"/>
    </row>
    <row r="5" spans="1:7" ht="10.5" customHeight="1" thickBot="1" x14ac:dyDescent="0.25">
      <c r="B5" s="111"/>
      <c r="C5" s="112"/>
      <c r="D5" s="59"/>
      <c r="E5" s="59"/>
      <c r="F5" s="59"/>
    </row>
    <row r="6" spans="1:7" ht="25.5" x14ac:dyDescent="0.2">
      <c r="B6" s="355" t="s">
        <v>342</v>
      </c>
      <c r="C6" s="356"/>
      <c r="D6" s="172" t="s">
        <v>41</v>
      </c>
      <c r="E6" s="170" t="s">
        <v>32</v>
      </c>
      <c r="F6" s="170" t="s">
        <v>33</v>
      </c>
    </row>
    <row r="7" spans="1:7" ht="12" customHeight="1" x14ac:dyDescent="0.2">
      <c r="B7" s="357"/>
      <c r="C7" s="358"/>
      <c r="D7" s="347">
        <f>'VOR Summary'!C6+'VOR Summary'!D6+'VOR Summary'!E6+'VOR Summary'!F6+'VOR Summary'!G6+'VOR Summary'!K6+'VOR Summary'!Z6+'VOR Summary'!AA6+'VOR Summary'!AS6+'VOR Summary'!AT6+'VOR Summary'!AU6+'VOR Summary'!AV6</f>
        <v>813653</v>
      </c>
      <c r="E7" s="347">
        <f>'VOR Summary'!AX6+'VOR Summary'!AY6+'VOR Summary'!AZ6+'VOR Summary'!BA6+'VOR Summary'!BB6+'VOR Summary'!BF6+'VOR Summary'!BU6+'VOR Summary'!BV6+'VOR Summary'!CN6+'VOR Summary'!CO6+'VOR Summary'!CP6+'VOR Summary'!CQ6</f>
        <v>489271</v>
      </c>
      <c r="F7" s="341">
        <f>E7/D7</f>
        <v>0.60132636394138528</v>
      </c>
    </row>
    <row r="8" spans="1:7" ht="2.25" customHeight="1" thickBot="1" x14ac:dyDescent="0.25">
      <c r="B8" s="359"/>
      <c r="C8" s="360"/>
      <c r="D8" s="348"/>
      <c r="E8" s="348"/>
      <c r="F8" s="342"/>
    </row>
    <row r="9" spans="1:7" ht="18.75" customHeight="1" thickBot="1" x14ac:dyDescent="0.25">
      <c r="B9" s="114" t="s">
        <v>319</v>
      </c>
      <c r="C9" s="112"/>
      <c r="D9" s="60"/>
      <c r="E9" s="60"/>
      <c r="F9" s="60"/>
    </row>
    <row r="10" spans="1:7" ht="27" customHeight="1" x14ac:dyDescent="0.2">
      <c r="B10" s="115"/>
      <c r="C10" s="351" t="s">
        <v>26</v>
      </c>
      <c r="D10" s="172" t="s">
        <v>41</v>
      </c>
      <c r="E10" s="173" t="s">
        <v>32</v>
      </c>
      <c r="F10" s="174" t="s">
        <v>33</v>
      </c>
      <c r="G10" s="56"/>
    </row>
    <row r="11" spans="1:7" ht="15" customHeight="1" x14ac:dyDescent="0.2">
      <c r="B11" s="147" t="s">
        <v>25</v>
      </c>
      <c r="C11" s="352"/>
      <c r="D11" s="136">
        <f>SUM(D13:D27)</f>
        <v>774527</v>
      </c>
      <c r="E11" s="137">
        <f>SUM(E13:E27)</f>
        <v>476022</v>
      </c>
      <c r="F11" s="138">
        <f>E11/D11</f>
        <v>0.61459703793411979</v>
      </c>
      <c r="G11" s="56"/>
    </row>
    <row r="12" spans="1:7" s="119" customFormat="1" ht="21" customHeight="1" x14ac:dyDescent="0.2">
      <c r="A12" s="117"/>
      <c r="B12" s="118" t="s">
        <v>7</v>
      </c>
      <c r="C12" s="116"/>
      <c r="D12" s="64"/>
      <c r="E12" s="65"/>
      <c r="F12" s="61"/>
      <c r="G12" s="57"/>
    </row>
    <row r="13" spans="1:7" x14ac:dyDescent="0.2">
      <c r="B13" s="120" t="s">
        <v>320</v>
      </c>
      <c r="C13" s="189" t="s">
        <v>336</v>
      </c>
      <c r="D13" s="139">
        <f>'VOR Summary'!B6</f>
        <v>727</v>
      </c>
      <c r="E13" s="140">
        <f>'VOR Summary'!AW6</f>
        <v>166</v>
      </c>
      <c r="F13" s="141">
        <f>E13/D13</f>
        <v>0.22833562585969738</v>
      </c>
      <c r="G13" s="56"/>
    </row>
    <row r="14" spans="1:7" x14ac:dyDescent="0.2">
      <c r="B14" s="120" t="s">
        <v>321</v>
      </c>
      <c r="C14" s="190" t="s">
        <v>337</v>
      </c>
      <c r="D14" s="139">
        <f>'VOR Summary'!C6</f>
        <v>54613</v>
      </c>
      <c r="E14" s="140">
        <f>'VOR Summary'!AX6</f>
        <v>34619</v>
      </c>
      <c r="F14" s="141">
        <f>E14/D14</f>
        <v>0.63389669126398474</v>
      </c>
      <c r="G14" s="56"/>
    </row>
    <row r="15" spans="1:7" x14ac:dyDescent="0.2">
      <c r="B15" s="120" t="s">
        <v>21</v>
      </c>
      <c r="C15" s="180">
        <v>110</v>
      </c>
      <c r="D15" s="139">
        <f>'VOR Summary'!D6</f>
        <v>195650</v>
      </c>
      <c r="E15" s="140">
        <f>'VOR Summary'!AY6</f>
        <v>116604</v>
      </c>
      <c r="F15" s="141">
        <f>E15/D15</f>
        <v>0.59598262202913366</v>
      </c>
      <c r="G15" s="56"/>
    </row>
    <row r="16" spans="1:7" ht="24.75" customHeight="1" x14ac:dyDescent="0.2">
      <c r="B16" s="118" t="s">
        <v>8</v>
      </c>
      <c r="C16" s="191"/>
      <c r="D16" s="64"/>
      <c r="E16" s="65"/>
      <c r="F16" s="204"/>
      <c r="G16" s="56"/>
    </row>
    <row r="17" spans="2:7" x14ac:dyDescent="0.2">
      <c r="B17" s="121" t="s">
        <v>322</v>
      </c>
      <c r="C17" s="180">
        <v>140</v>
      </c>
      <c r="D17" s="139">
        <f>'VOR Summary'!E6</f>
        <v>10919</v>
      </c>
      <c r="E17" s="140">
        <f>'VOR Summary'!AZ6</f>
        <v>4153</v>
      </c>
      <c r="F17" s="141">
        <f>E17/D17</f>
        <v>0.3803461855481271</v>
      </c>
      <c r="G17" s="56"/>
    </row>
    <row r="18" spans="2:7" x14ac:dyDescent="0.2">
      <c r="B18" s="121" t="s">
        <v>334</v>
      </c>
      <c r="C18" s="180">
        <v>410</v>
      </c>
      <c r="D18" s="139">
        <f>'SB Calculation'!B6</f>
        <v>77</v>
      </c>
      <c r="E18" s="140">
        <f>'SB Calculation'!E6</f>
        <v>24</v>
      </c>
      <c r="F18" s="141">
        <f>E18/D18</f>
        <v>0.31168831168831168</v>
      </c>
      <c r="G18" s="56"/>
    </row>
    <row r="19" spans="2:7" ht="21.75" customHeight="1" x14ac:dyDescent="0.2">
      <c r="B19" s="118" t="s">
        <v>22</v>
      </c>
      <c r="C19" s="191"/>
      <c r="D19" s="64"/>
      <c r="E19" s="65"/>
      <c r="F19" s="204"/>
      <c r="G19" s="56"/>
    </row>
    <row r="20" spans="2:7" x14ac:dyDescent="0.2">
      <c r="B20" s="120" t="s">
        <v>323</v>
      </c>
      <c r="C20" s="190" t="s">
        <v>341</v>
      </c>
      <c r="D20" s="139">
        <f>'VOR Summary'!F6</f>
        <v>439390</v>
      </c>
      <c r="E20" s="140">
        <f>'VOR Summary'!BA6</f>
        <v>267811</v>
      </c>
      <c r="F20" s="141">
        <f>E20/D20</f>
        <v>0.60950636109151324</v>
      </c>
      <c r="G20" s="58"/>
    </row>
    <row r="21" spans="2:7" x14ac:dyDescent="0.2">
      <c r="B21" s="121" t="s">
        <v>324</v>
      </c>
      <c r="C21" s="180">
        <v>320</v>
      </c>
      <c r="D21" s="139">
        <f>'VOR Summary'!G6</f>
        <v>2424</v>
      </c>
      <c r="E21" s="140">
        <f>'VOR Summary'!BB6</f>
        <v>927</v>
      </c>
      <c r="F21" s="141">
        <f>E21/D21</f>
        <v>0.38242574257425743</v>
      </c>
      <c r="G21" s="56"/>
    </row>
    <row r="22" spans="2:7" x14ac:dyDescent="0.2">
      <c r="B22" s="121" t="s">
        <v>333</v>
      </c>
      <c r="C22" s="180">
        <v>420</v>
      </c>
      <c r="D22" s="139">
        <f>'SB Calculation'!B7</f>
        <v>77</v>
      </c>
      <c r="E22" s="140">
        <f>'SB Calculation'!E7</f>
        <v>11</v>
      </c>
      <c r="F22" s="141">
        <f>E22/D22</f>
        <v>0.14285714285714285</v>
      </c>
      <c r="G22" s="56"/>
    </row>
    <row r="23" spans="2:7" ht="28.5" customHeight="1" x14ac:dyDescent="0.2">
      <c r="B23" s="118" t="s">
        <v>407</v>
      </c>
      <c r="C23" s="323"/>
      <c r="D23" s="320"/>
      <c r="E23" s="321"/>
      <c r="F23" s="322"/>
      <c r="G23" s="56"/>
    </row>
    <row r="24" spans="2:7" x14ac:dyDescent="0.2">
      <c r="B24" s="121" t="s">
        <v>402</v>
      </c>
      <c r="C24" s="180">
        <v>681</v>
      </c>
      <c r="D24" s="139">
        <f>'VOR Summary'!AS6</f>
        <v>1297</v>
      </c>
      <c r="E24" s="140">
        <f>'VOR Summary'!CN6</f>
        <v>1251</v>
      </c>
      <c r="F24" s="141">
        <f>E24/D24</f>
        <v>0.96453353893600613</v>
      </c>
      <c r="G24" s="56"/>
    </row>
    <row r="25" spans="2:7" x14ac:dyDescent="0.2">
      <c r="B25" s="121" t="s">
        <v>400</v>
      </c>
      <c r="C25" s="180">
        <v>687</v>
      </c>
      <c r="D25" s="139">
        <f>'VOR Summary'!AT6</f>
        <v>34524</v>
      </c>
      <c r="E25" s="140">
        <f>'VOR Summary'!CO6</f>
        <v>32626</v>
      </c>
      <c r="F25" s="141">
        <f>E25/D25</f>
        <v>0.94502375159309471</v>
      </c>
      <c r="G25" s="56"/>
    </row>
    <row r="26" spans="2:7" x14ac:dyDescent="0.2">
      <c r="B26" s="121" t="s">
        <v>403</v>
      </c>
      <c r="C26" s="325">
        <v>405</v>
      </c>
      <c r="D26" s="140">
        <f>'VOR Summary'!AU6</f>
        <v>31368</v>
      </c>
      <c r="E26" s="140">
        <f>'VOR Summary'!CP6</f>
        <v>16680</v>
      </c>
      <c r="F26" s="141">
        <f>E26/D26</f>
        <v>0.53175210405508799</v>
      </c>
      <c r="G26" s="56"/>
    </row>
    <row r="27" spans="2:7" x14ac:dyDescent="0.2">
      <c r="B27" s="118" t="s">
        <v>413</v>
      </c>
      <c r="C27" s="319">
        <v>409</v>
      </c>
      <c r="D27" s="321">
        <f>'VOR Summary'!AV6</f>
        <v>3461</v>
      </c>
      <c r="E27" s="321">
        <f>'VOR Summary'!CQ6</f>
        <v>1150</v>
      </c>
      <c r="F27" s="141">
        <f>E27/D27</f>
        <v>0.33227390927477607</v>
      </c>
      <c r="G27" s="56"/>
    </row>
    <row r="28" spans="2:7" ht="46.5" customHeight="1" x14ac:dyDescent="0.2">
      <c r="B28" s="343" t="s">
        <v>9</v>
      </c>
      <c r="C28" s="344"/>
      <c r="D28" s="344"/>
      <c r="E28" s="344"/>
      <c r="F28" s="122"/>
      <c r="G28" s="56"/>
    </row>
    <row r="29" spans="2:7" ht="35.25" customHeight="1" thickBot="1" x14ac:dyDescent="0.25">
      <c r="B29" s="345" t="s">
        <v>10</v>
      </c>
      <c r="C29" s="346"/>
      <c r="D29" s="346"/>
      <c r="E29" s="346"/>
      <c r="F29" s="123"/>
      <c r="G29" s="56"/>
    </row>
    <row r="30" spans="2:7" ht="31.5" customHeight="1" thickBot="1" x14ac:dyDescent="0.25">
      <c r="B30" s="340" t="s">
        <v>414</v>
      </c>
      <c r="C30" s="340"/>
      <c r="D30" s="340"/>
      <c r="E30" s="340"/>
      <c r="F30" s="340"/>
    </row>
    <row r="31" spans="2:7" ht="27" customHeight="1" x14ac:dyDescent="0.2">
      <c r="B31" s="124"/>
      <c r="C31" s="351" t="s">
        <v>26</v>
      </c>
      <c r="D31" s="172" t="s">
        <v>41</v>
      </c>
      <c r="E31" s="173" t="s">
        <v>32</v>
      </c>
      <c r="F31" s="174" t="s">
        <v>33</v>
      </c>
      <c r="G31" s="56"/>
    </row>
    <row r="32" spans="2:7" ht="15" customHeight="1" x14ac:dyDescent="0.2">
      <c r="B32" s="146" t="s">
        <v>216</v>
      </c>
      <c r="C32" s="352"/>
      <c r="D32" s="136">
        <f>SUM(D33:D39)</f>
        <v>166932</v>
      </c>
      <c r="E32" s="137">
        <f>SUM(E33:E39)</f>
        <v>40691</v>
      </c>
      <c r="F32" s="142">
        <f t="shared" ref="F32:F39" si="0">E32/D32</f>
        <v>0.24375793736371695</v>
      </c>
      <c r="G32" s="56"/>
    </row>
    <row r="33" spans="2:7" x14ac:dyDescent="0.2">
      <c r="B33" s="121" t="s">
        <v>217</v>
      </c>
      <c r="C33" s="179">
        <v>130</v>
      </c>
      <c r="D33" s="139">
        <f>'VOR Summary'!H6-'VOR Summary'!AD6</f>
        <v>65412</v>
      </c>
      <c r="E33" s="143">
        <f>'VOR Summary'!BC6-'VOR Summary'!BY6</f>
        <v>18381</v>
      </c>
      <c r="F33" s="141">
        <f t="shared" si="0"/>
        <v>0.28100348559897265</v>
      </c>
      <c r="G33" s="56"/>
    </row>
    <row r="34" spans="2:7" x14ac:dyDescent="0.2">
      <c r="B34" s="121" t="s">
        <v>218</v>
      </c>
      <c r="C34" s="180">
        <v>133</v>
      </c>
      <c r="D34" s="139">
        <f>'VOR Summary'!I6</f>
        <v>22</v>
      </c>
      <c r="E34" s="140">
        <f>'VOR Summary'!BD6</f>
        <v>13</v>
      </c>
      <c r="F34" s="141">
        <f t="shared" si="0"/>
        <v>0.59090909090909094</v>
      </c>
      <c r="G34" s="56"/>
    </row>
    <row r="35" spans="2:7" x14ac:dyDescent="0.2">
      <c r="B35" s="121" t="s">
        <v>219</v>
      </c>
      <c r="C35" s="180">
        <v>135</v>
      </c>
      <c r="D35" s="139">
        <f>'VOR Summary'!AC6-'VOR Summary'!AC17-'VOR Summary'!AC41-'VOR Summary'!AC46</f>
        <v>202</v>
      </c>
      <c r="E35" s="140">
        <f>'VOR Summary'!BX6-'VOR Summary'!BX17-'VOR Summary'!BX41-'VOR Summary'!BX46</f>
        <v>76</v>
      </c>
      <c r="F35" s="141">
        <f t="shared" si="0"/>
        <v>0.37623762376237624</v>
      </c>
      <c r="G35" s="56"/>
    </row>
    <row r="36" spans="2:7" x14ac:dyDescent="0.2">
      <c r="B36" s="121" t="s">
        <v>220</v>
      </c>
      <c r="C36" s="180">
        <v>290</v>
      </c>
      <c r="D36" s="139">
        <f>'VOR Summary'!J6-'VOR Summary'!AG6</f>
        <v>60980</v>
      </c>
      <c r="E36" s="140">
        <f>'VOR Summary'!BE6-'VOR Summary'!CB6</f>
        <v>14207</v>
      </c>
      <c r="F36" s="141">
        <f t="shared" si="0"/>
        <v>0.23297802558215808</v>
      </c>
      <c r="G36" s="56"/>
    </row>
    <row r="37" spans="2:7" x14ac:dyDescent="0.2">
      <c r="B37" s="121" t="s">
        <v>335</v>
      </c>
      <c r="C37" s="180">
        <v>450</v>
      </c>
      <c r="D37" s="139">
        <f>'SB Calculation'!B8</f>
        <v>7</v>
      </c>
      <c r="E37" s="140">
        <f>'SB Calculation'!E8</f>
        <v>1</v>
      </c>
      <c r="F37" s="141">
        <f t="shared" si="0"/>
        <v>0.14285714285714285</v>
      </c>
      <c r="G37" s="56"/>
    </row>
    <row r="38" spans="2:7" x14ac:dyDescent="0.2">
      <c r="B38" s="121" t="s">
        <v>221</v>
      </c>
      <c r="C38" s="180">
        <v>310</v>
      </c>
      <c r="D38" s="139">
        <f>'VOR Summary'!K6</f>
        <v>9484</v>
      </c>
      <c r="E38" s="140">
        <f>'VOR Summary'!BF6</f>
        <v>3670</v>
      </c>
      <c r="F38" s="141">
        <f t="shared" si="0"/>
        <v>0.38696752425137071</v>
      </c>
      <c r="G38" s="56"/>
    </row>
    <row r="39" spans="2:7" x14ac:dyDescent="0.2">
      <c r="B39" s="121" t="s">
        <v>222</v>
      </c>
      <c r="C39" s="180">
        <v>600</v>
      </c>
      <c r="D39" s="139">
        <f>'VOR Summary'!L6-'VOR Summary'!AH6</f>
        <v>30825</v>
      </c>
      <c r="E39" s="140">
        <f>'VOR Summary'!BG6-'VOR Summary'!CC6</f>
        <v>4343</v>
      </c>
      <c r="F39" s="141">
        <f t="shared" si="0"/>
        <v>0.14089213300892134</v>
      </c>
      <c r="G39" s="56"/>
    </row>
    <row r="40" spans="2:7" ht="79.5" customHeight="1" thickBot="1" x14ac:dyDescent="0.25">
      <c r="B40" s="353" t="s">
        <v>223</v>
      </c>
      <c r="C40" s="354"/>
      <c r="D40" s="354"/>
      <c r="E40" s="354"/>
      <c r="F40" s="126"/>
      <c r="G40" s="56"/>
    </row>
    <row r="41" spans="2:7" ht="18" customHeight="1" thickBot="1" x14ac:dyDescent="0.25">
      <c r="B41" s="114"/>
      <c r="C41" s="112"/>
      <c r="D41" s="59"/>
      <c r="E41" s="59"/>
      <c r="F41" s="59"/>
    </row>
    <row r="42" spans="2:7" ht="27" customHeight="1" x14ac:dyDescent="0.2">
      <c r="B42" s="124"/>
      <c r="C42" s="351" t="s">
        <v>26</v>
      </c>
      <c r="D42" s="172" t="s">
        <v>41</v>
      </c>
      <c r="E42" s="173" t="s">
        <v>32</v>
      </c>
      <c r="F42" s="174" t="s">
        <v>33</v>
      </c>
      <c r="G42" s="56"/>
    </row>
    <row r="43" spans="2:7" ht="15" customHeight="1" x14ac:dyDescent="0.2">
      <c r="B43" s="146" t="s">
        <v>409</v>
      </c>
      <c r="C43" s="352"/>
      <c r="D43" s="136">
        <f>SUM(D44:D50)</f>
        <v>29369</v>
      </c>
      <c r="E43" s="144">
        <f>SUM(E44:E50)</f>
        <v>14696</v>
      </c>
      <c r="F43" s="142">
        <f t="shared" ref="F43:F50" si="1">E43/D43</f>
        <v>0.50039156934182305</v>
      </c>
      <c r="G43" s="56"/>
    </row>
    <row r="44" spans="2:7" x14ac:dyDescent="0.2">
      <c r="B44" s="121" t="s">
        <v>225</v>
      </c>
      <c r="C44" s="179">
        <v>314</v>
      </c>
      <c r="D44" s="139">
        <f>'VOR Summary'!M6</f>
        <v>168</v>
      </c>
      <c r="E44" s="140">
        <f>'VOR Summary'!BH6</f>
        <v>167</v>
      </c>
      <c r="F44" s="141">
        <f t="shared" si="1"/>
        <v>0.99404761904761907</v>
      </c>
      <c r="G44" s="56"/>
    </row>
    <row r="45" spans="2:7" x14ac:dyDescent="0.2">
      <c r="B45" s="121" t="s">
        <v>408</v>
      </c>
      <c r="C45" s="180">
        <v>680</v>
      </c>
      <c r="D45" s="139">
        <f>'VOR Summary'!N6</f>
        <v>65</v>
      </c>
      <c r="E45" s="140">
        <f>'VOR Summary'!BI6</f>
        <v>55</v>
      </c>
      <c r="F45" s="141">
        <f t="shared" si="1"/>
        <v>0.84615384615384615</v>
      </c>
      <c r="G45" s="56"/>
    </row>
    <row r="46" spans="2:7" x14ac:dyDescent="0.2">
      <c r="B46" s="121" t="s">
        <v>226</v>
      </c>
      <c r="C46" s="180">
        <v>682</v>
      </c>
      <c r="D46" s="139">
        <f>'VOR Summary'!O6</f>
        <v>513</v>
      </c>
      <c r="E46" s="140">
        <f>'VOR Summary'!BJ6</f>
        <v>453</v>
      </c>
      <c r="F46" s="141">
        <f t="shared" si="1"/>
        <v>0.88304093567251463</v>
      </c>
      <c r="G46" s="56"/>
    </row>
    <row r="47" spans="2:7" x14ac:dyDescent="0.2">
      <c r="B47" s="121" t="s">
        <v>227</v>
      </c>
      <c r="C47" s="180">
        <v>684</v>
      </c>
      <c r="D47" s="139">
        <f>'VOR Summary'!P6</f>
        <v>39</v>
      </c>
      <c r="E47" s="140">
        <f>'VOR Summary'!BK6</f>
        <v>32</v>
      </c>
      <c r="F47" s="141">
        <f t="shared" si="1"/>
        <v>0.82051282051282048</v>
      </c>
      <c r="G47" s="56"/>
    </row>
    <row r="48" spans="2:7" ht="15.75" customHeight="1" x14ac:dyDescent="0.2">
      <c r="B48" s="121" t="s">
        <v>277</v>
      </c>
      <c r="C48" s="180">
        <v>685</v>
      </c>
      <c r="D48" s="139">
        <f>'VOR Summary'!Q6</f>
        <v>147</v>
      </c>
      <c r="E48" s="140">
        <f>'VOR Summary'!BL6</f>
        <v>121</v>
      </c>
      <c r="F48" s="141">
        <f t="shared" si="1"/>
        <v>0.8231292517006803</v>
      </c>
      <c r="G48" s="56"/>
    </row>
    <row r="49" spans="2:7" x14ac:dyDescent="0.2">
      <c r="B49" s="121" t="s">
        <v>278</v>
      </c>
      <c r="C49" s="180">
        <v>690</v>
      </c>
      <c r="D49" s="139">
        <f>'VOR Summary'!R6</f>
        <v>5020</v>
      </c>
      <c r="E49" s="140">
        <f>'VOR Summary'!BM6</f>
        <v>1990</v>
      </c>
      <c r="F49" s="141">
        <f t="shared" si="1"/>
        <v>0.39641434262948205</v>
      </c>
      <c r="G49" s="56"/>
    </row>
    <row r="50" spans="2:7" x14ac:dyDescent="0.2">
      <c r="B50" s="121" t="s">
        <v>279</v>
      </c>
      <c r="C50" s="180" t="s">
        <v>2</v>
      </c>
      <c r="D50" s="139">
        <f>'VOR Summary'!S6-'VOR Summary'!AK6-'VOR Summary'!AJ6</f>
        <v>23417</v>
      </c>
      <c r="E50" s="140">
        <f>'VOR Summary'!BN6-'VOR Summary'!CF6-'VOR Summary'!CE6</f>
        <v>11878</v>
      </c>
      <c r="F50" s="141">
        <f t="shared" si="1"/>
        <v>0.50723833112695904</v>
      </c>
      <c r="G50" s="56"/>
    </row>
    <row r="51" spans="2:7" ht="63" customHeight="1" thickBot="1" x14ac:dyDescent="0.25">
      <c r="B51" s="353" t="s">
        <v>280</v>
      </c>
      <c r="C51" s="354"/>
      <c r="D51" s="354"/>
      <c r="E51" s="354"/>
      <c r="F51" s="126"/>
      <c r="G51" s="56"/>
    </row>
    <row r="52" spans="2:7" ht="15.75" thickBot="1" x14ac:dyDescent="0.25">
      <c r="B52" s="340"/>
      <c r="C52" s="340"/>
      <c r="D52" s="340"/>
      <c r="E52" s="340"/>
      <c r="F52" s="340"/>
    </row>
    <row r="53" spans="2:7" ht="27" customHeight="1" x14ac:dyDescent="0.2">
      <c r="B53" s="124"/>
      <c r="C53" s="351" t="s">
        <v>26</v>
      </c>
      <c r="D53" s="172" t="s">
        <v>41</v>
      </c>
      <c r="E53" s="173" t="s">
        <v>32</v>
      </c>
      <c r="F53" s="174" t="s">
        <v>33</v>
      </c>
      <c r="G53" s="56"/>
    </row>
    <row r="54" spans="2:7" ht="15" customHeight="1" x14ac:dyDescent="0.2">
      <c r="B54" s="146" t="s">
        <v>272</v>
      </c>
      <c r="C54" s="352"/>
      <c r="D54" s="136">
        <f>SUM(D55:D60)</f>
        <v>83374</v>
      </c>
      <c r="E54" s="144">
        <f>SUM(E55:E60)</f>
        <v>44261</v>
      </c>
      <c r="F54" s="142">
        <f t="shared" ref="F54:F60" si="2">E54/D54</f>
        <v>0.53087293400820401</v>
      </c>
      <c r="G54" s="56"/>
    </row>
    <row r="55" spans="2:7" x14ac:dyDescent="0.2">
      <c r="B55" s="121" t="s">
        <v>281</v>
      </c>
      <c r="C55" s="179">
        <v>173</v>
      </c>
      <c r="D55" s="139">
        <f>'VOR Summary'!T6</f>
        <v>1447</v>
      </c>
      <c r="E55" s="140">
        <f>'VOR Summary'!BO6</f>
        <v>968</v>
      </c>
      <c r="F55" s="141">
        <f t="shared" si="2"/>
        <v>0.66897028334485142</v>
      </c>
      <c r="G55" s="56"/>
    </row>
    <row r="56" spans="2:7" x14ac:dyDescent="0.2">
      <c r="B56" s="121" t="s">
        <v>282</v>
      </c>
      <c r="C56" s="180">
        <v>400</v>
      </c>
      <c r="D56" s="139">
        <f>'VOR Summary'!U6-'VOR Summary'!AL6</f>
        <v>41097</v>
      </c>
      <c r="E56" s="140">
        <f>'VOR Summary'!BP6-'VOR Summary'!CG6</f>
        <v>21385</v>
      </c>
      <c r="F56" s="141">
        <f t="shared" si="2"/>
        <v>0.52035428376767157</v>
      </c>
      <c r="G56" s="56"/>
    </row>
    <row r="57" spans="2:7" x14ac:dyDescent="0.2">
      <c r="B57" s="121" t="s">
        <v>283</v>
      </c>
      <c r="C57" s="180">
        <v>500</v>
      </c>
      <c r="D57" s="139">
        <f>'VOR Summary'!V6-'VOR Summary'!AM6</f>
        <v>1073</v>
      </c>
      <c r="E57" s="140">
        <f>'VOR Summary'!BQ6-'VOR Summary'!CH6</f>
        <v>219</v>
      </c>
      <c r="F57" s="141">
        <f t="shared" si="2"/>
        <v>0.20410065237651445</v>
      </c>
      <c r="G57" s="56"/>
    </row>
    <row r="58" spans="2:7" x14ac:dyDescent="0.2">
      <c r="B58" s="121" t="s">
        <v>284</v>
      </c>
      <c r="C58" s="180">
        <v>510</v>
      </c>
      <c r="D58" s="139">
        <f>'VOR Summary'!W6</f>
        <v>19117</v>
      </c>
      <c r="E58" s="140">
        <f>'VOR Summary'!BR6</f>
        <v>5282</v>
      </c>
      <c r="F58" s="141">
        <f t="shared" si="2"/>
        <v>0.27629858241355859</v>
      </c>
      <c r="G58" s="56"/>
    </row>
    <row r="59" spans="2:7" x14ac:dyDescent="0.2">
      <c r="B59" s="121" t="s">
        <v>285</v>
      </c>
      <c r="C59" s="180">
        <v>930</v>
      </c>
      <c r="D59" s="139">
        <f>'VOR Summary'!X6-'VOR Summary'!AN6</f>
        <v>20364</v>
      </c>
      <c r="E59" s="140">
        <f>'VOR Summary'!BS6-'VOR Summary'!CI6</f>
        <v>16250</v>
      </c>
      <c r="F59" s="141">
        <f t="shared" si="2"/>
        <v>0.7979768218424671</v>
      </c>
      <c r="G59" s="56"/>
    </row>
    <row r="60" spans="2:7" x14ac:dyDescent="0.2">
      <c r="B60" s="121" t="s">
        <v>286</v>
      </c>
      <c r="C60" s="180">
        <v>960</v>
      </c>
      <c r="D60" s="139">
        <f>'VOR Summary'!Y6-'VOR Summary'!AO6</f>
        <v>276</v>
      </c>
      <c r="E60" s="140">
        <f>'VOR Summary'!BT6-'VOR Summary'!CJ6</f>
        <v>157</v>
      </c>
      <c r="F60" s="141">
        <f t="shared" si="2"/>
        <v>0.5688405797101449</v>
      </c>
      <c r="G60" s="56"/>
    </row>
    <row r="61" spans="2:7" ht="19.5" customHeight="1" thickBot="1" x14ac:dyDescent="0.25">
      <c r="B61" s="353" t="s">
        <v>287</v>
      </c>
      <c r="C61" s="354"/>
      <c r="D61" s="354"/>
      <c r="E61" s="125"/>
      <c r="F61" s="126"/>
      <c r="G61" s="56"/>
    </row>
    <row r="62" spans="2:7" ht="25.5" customHeight="1" thickBot="1" x14ac:dyDescent="0.35">
      <c r="B62" s="217" t="s">
        <v>288</v>
      </c>
      <c r="C62" s="112"/>
      <c r="D62" s="59"/>
      <c r="E62" s="59"/>
      <c r="F62" s="59"/>
    </row>
    <row r="63" spans="2:7" ht="27" customHeight="1" x14ac:dyDescent="0.2">
      <c r="B63" s="115"/>
      <c r="C63" s="351" t="s">
        <v>26</v>
      </c>
      <c r="D63" s="175" t="s">
        <v>41</v>
      </c>
      <c r="E63" s="173" t="s">
        <v>32</v>
      </c>
      <c r="F63" s="174" t="s">
        <v>33</v>
      </c>
      <c r="G63" s="56"/>
    </row>
    <row r="64" spans="2:7" ht="15" customHeight="1" x14ac:dyDescent="0.2">
      <c r="B64" s="146" t="s">
        <v>289</v>
      </c>
      <c r="C64" s="352"/>
      <c r="D64" s="136">
        <f>SUM(D65:D67)</f>
        <v>69931</v>
      </c>
      <c r="E64" s="137">
        <f>SUM(E65:E67)</f>
        <v>28086</v>
      </c>
      <c r="F64" s="142">
        <f>E64/D64</f>
        <v>0.40162445839470334</v>
      </c>
      <c r="G64" s="56"/>
    </row>
    <row r="65" spans="2:7" x14ac:dyDescent="0.2">
      <c r="B65" s="120" t="s">
        <v>290</v>
      </c>
      <c r="C65" s="179">
        <v>120</v>
      </c>
      <c r="D65" s="139">
        <f>'VOR Summary'!Z6</f>
        <v>19125</v>
      </c>
      <c r="E65" s="140">
        <f>'VOR Summary'!BU6</f>
        <v>7002</v>
      </c>
      <c r="F65" s="141">
        <f>E65/D65</f>
        <v>0.36611764705882355</v>
      </c>
      <c r="G65" s="56"/>
    </row>
    <row r="66" spans="2:7" x14ac:dyDescent="0.2">
      <c r="B66" s="121" t="s">
        <v>291</v>
      </c>
      <c r="C66" s="180">
        <v>180</v>
      </c>
      <c r="D66" s="139">
        <f>'VOR Summary'!AA6</f>
        <v>11398</v>
      </c>
      <c r="E66" s="140">
        <f>'VOR Summary'!BV6</f>
        <v>2778</v>
      </c>
      <c r="F66" s="141">
        <f>E66/D66</f>
        <v>0.24372696964379717</v>
      </c>
      <c r="G66" s="56"/>
    </row>
    <row r="67" spans="2:7" x14ac:dyDescent="0.2">
      <c r="B67" s="121" t="s">
        <v>344</v>
      </c>
      <c r="C67" s="180">
        <v>190</v>
      </c>
      <c r="D67" s="139">
        <f>'VOR Summary'!AB6</f>
        <v>39408</v>
      </c>
      <c r="E67" s="140">
        <f>'VOR Summary'!BW6</f>
        <v>18306</v>
      </c>
      <c r="F67" s="141">
        <f>E67/D67</f>
        <v>0.46452496954933009</v>
      </c>
      <c r="G67" s="56"/>
    </row>
    <row r="68" spans="2:7" ht="51.75" customHeight="1" thickBot="1" x14ac:dyDescent="0.25">
      <c r="B68" s="353" t="s">
        <v>228</v>
      </c>
      <c r="C68" s="354"/>
      <c r="D68" s="354"/>
      <c r="E68" s="192"/>
      <c r="F68" s="126"/>
      <c r="G68" s="56"/>
    </row>
    <row r="69" spans="2:7" ht="24" customHeight="1" thickBot="1" x14ac:dyDescent="0.25">
      <c r="B69" s="111"/>
      <c r="C69" s="112"/>
      <c r="D69" s="59"/>
      <c r="E69" s="59"/>
      <c r="F69" s="59"/>
    </row>
    <row r="70" spans="2:7" ht="27" customHeight="1" x14ac:dyDescent="0.2">
      <c r="B70" s="124"/>
      <c r="C70" s="351" t="s">
        <v>26</v>
      </c>
      <c r="D70" s="172" t="s">
        <v>41</v>
      </c>
      <c r="E70" s="173" t="s">
        <v>32</v>
      </c>
      <c r="F70" s="174" t="s">
        <v>33</v>
      </c>
      <c r="G70" s="56"/>
    </row>
    <row r="71" spans="2:7" ht="15.75" customHeight="1" x14ac:dyDescent="0.2">
      <c r="B71" s="146" t="s">
        <v>216</v>
      </c>
      <c r="C71" s="352"/>
      <c r="D71" s="136">
        <f>SUM(D72:D77)</f>
        <v>100381</v>
      </c>
      <c r="E71" s="137">
        <f>SUM(E72:E77)</f>
        <v>51158</v>
      </c>
      <c r="F71" s="142">
        <f t="shared" ref="F71:F77" si="3">E71/D71</f>
        <v>0.50963827816020957</v>
      </c>
      <c r="G71" s="56"/>
    </row>
    <row r="72" spans="2:7" x14ac:dyDescent="0.2">
      <c r="B72" s="121" t="s">
        <v>219</v>
      </c>
      <c r="C72" s="180">
        <v>135</v>
      </c>
      <c r="D72" s="139">
        <f>'VOR Summary'!AC17+'VOR Summary'!AC41+'VOR Summary'!AC46</f>
        <v>1502</v>
      </c>
      <c r="E72" s="140">
        <f>'VOR Summary'!BX17+'VOR Summary'!BX41+'VOR Summary'!BX46</f>
        <v>732</v>
      </c>
      <c r="F72" s="141">
        <f t="shared" si="3"/>
        <v>0.48735019973368843</v>
      </c>
      <c r="G72" s="56"/>
    </row>
    <row r="73" spans="2:7" x14ac:dyDescent="0.2">
      <c r="B73" s="121" t="s">
        <v>217</v>
      </c>
      <c r="C73" s="180">
        <v>137</v>
      </c>
      <c r="D73" s="139">
        <f>'VOR Summary'!AD6</f>
        <v>9522</v>
      </c>
      <c r="E73" s="140">
        <f>'VOR Summary'!BY6</f>
        <v>4745</v>
      </c>
      <c r="F73" s="141">
        <f t="shared" si="3"/>
        <v>0.49831968073934046</v>
      </c>
      <c r="G73" s="56"/>
    </row>
    <row r="74" spans="2:7" x14ac:dyDescent="0.2">
      <c r="B74" s="121" t="s">
        <v>229</v>
      </c>
      <c r="C74" s="180">
        <v>150</v>
      </c>
      <c r="D74" s="139">
        <f>'VOR Summary'!AE6</f>
        <v>44814</v>
      </c>
      <c r="E74" s="140">
        <f>'VOR Summary'!BZ6</f>
        <v>28129</v>
      </c>
      <c r="F74" s="141">
        <f t="shared" si="3"/>
        <v>0.62768331325032356</v>
      </c>
      <c r="G74" s="56"/>
    </row>
    <row r="75" spans="2:7" x14ac:dyDescent="0.2">
      <c r="B75" s="121" t="s">
        <v>230</v>
      </c>
      <c r="C75" s="180">
        <v>155</v>
      </c>
      <c r="D75" s="139">
        <f>'VOR Summary'!AF6</f>
        <v>11947</v>
      </c>
      <c r="E75" s="140">
        <f>'VOR Summary'!CA6</f>
        <v>10100</v>
      </c>
      <c r="F75" s="141">
        <f t="shared" si="3"/>
        <v>0.84540051895873436</v>
      </c>
      <c r="G75" s="56"/>
    </row>
    <row r="76" spans="2:7" x14ac:dyDescent="0.2">
      <c r="B76" s="121" t="s">
        <v>220</v>
      </c>
      <c r="C76" s="180">
        <v>297</v>
      </c>
      <c r="D76" s="139">
        <f>'VOR Summary'!AG6</f>
        <v>16769</v>
      </c>
      <c r="E76" s="140">
        <f>'VOR Summary'!CB6</f>
        <v>4519</v>
      </c>
      <c r="F76" s="141">
        <f t="shared" si="3"/>
        <v>0.26948535989027372</v>
      </c>
      <c r="G76" s="56"/>
    </row>
    <row r="77" spans="2:7" x14ac:dyDescent="0.2">
      <c r="B77" s="121" t="s">
        <v>222</v>
      </c>
      <c r="C77" s="180">
        <v>607</v>
      </c>
      <c r="D77" s="139">
        <f>'VOR Summary'!AH6</f>
        <v>15827</v>
      </c>
      <c r="E77" s="140">
        <f>'VOR Summary'!CC6</f>
        <v>2933</v>
      </c>
      <c r="F77" s="141">
        <f t="shared" si="3"/>
        <v>0.18531623175586023</v>
      </c>
      <c r="G77" s="56"/>
    </row>
    <row r="78" spans="2:7" ht="40.5" customHeight="1" thickBot="1" x14ac:dyDescent="0.25">
      <c r="B78" s="353" t="s">
        <v>231</v>
      </c>
      <c r="C78" s="354"/>
      <c r="D78" s="354"/>
      <c r="E78" s="192"/>
      <c r="F78" s="205"/>
      <c r="G78" s="56"/>
    </row>
    <row r="79" spans="2:7" ht="15.75" thickBot="1" x14ac:dyDescent="0.25">
      <c r="B79" s="111"/>
      <c r="C79" s="112"/>
      <c r="D79" s="59"/>
      <c r="E79" s="59"/>
      <c r="F79" s="59"/>
    </row>
    <row r="80" spans="2:7" ht="27" customHeight="1" x14ac:dyDescent="0.2">
      <c r="B80" s="124"/>
      <c r="C80" s="351" t="s">
        <v>26</v>
      </c>
      <c r="D80" s="172" t="s">
        <v>41</v>
      </c>
      <c r="E80" s="173" t="s">
        <v>32</v>
      </c>
      <c r="F80" s="174" t="s">
        <v>33</v>
      </c>
      <c r="G80" s="56"/>
    </row>
    <row r="81" spans="1:7" ht="15.75" customHeight="1" x14ac:dyDescent="0.2">
      <c r="B81" s="146" t="s">
        <v>224</v>
      </c>
      <c r="C81" s="352"/>
      <c r="D81" s="136">
        <f>SUM(D82:D85)</f>
        <v>1288</v>
      </c>
      <c r="E81" s="137">
        <f>SUM(E82:E85)</f>
        <v>1027</v>
      </c>
      <c r="F81" s="142">
        <f>E81/D81</f>
        <v>0.79736024844720499</v>
      </c>
      <c r="G81" s="56"/>
    </row>
    <row r="82" spans="1:7" ht="15" customHeight="1" x14ac:dyDescent="0.2">
      <c r="B82" s="121" t="s">
        <v>232</v>
      </c>
      <c r="C82" s="179">
        <v>154</v>
      </c>
      <c r="D82" s="139">
        <f>'VOR Summary'!AI6</f>
        <v>773</v>
      </c>
      <c r="E82" s="143">
        <f>'VOR Summary'!CD6</f>
        <v>773</v>
      </c>
      <c r="F82" s="141">
        <f>E82/D82</f>
        <v>1</v>
      </c>
      <c r="G82" s="56"/>
    </row>
    <row r="83" spans="1:7" hidden="1" x14ac:dyDescent="0.2">
      <c r="B83" s="121" t="s">
        <v>233</v>
      </c>
      <c r="C83" s="180" t="s">
        <v>234</v>
      </c>
      <c r="D83" s="139"/>
      <c r="E83" s="140"/>
      <c r="F83" s="141" t="e">
        <f>E83/D83</f>
        <v>#DIV/0!</v>
      </c>
      <c r="G83" s="56"/>
    </row>
    <row r="84" spans="1:7" x14ac:dyDescent="0.2">
      <c r="B84" s="121" t="s">
        <v>235</v>
      </c>
      <c r="C84" s="180">
        <v>696</v>
      </c>
      <c r="D84" s="139">
        <f>'VOR Summary'!AJ6</f>
        <v>82</v>
      </c>
      <c r="E84" s="140">
        <f>'VOR Summary'!CE6</f>
        <v>19</v>
      </c>
      <c r="F84" s="141">
        <f>E84/D84</f>
        <v>0.23170731707317074</v>
      </c>
      <c r="G84" s="56"/>
    </row>
    <row r="85" spans="1:7" x14ac:dyDescent="0.2">
      <c r="B85" s="121" t="s">
        <v>236</v>
      </c>
      <c r="C85" s="180">
        <v>697</v>
      </c>
      <c r="D85" s="139">
        <f>'VOR Summary'!AK6</f>
        <v>433</v>
      </c>
      <c r="E85" s="140">
        <f>'VOR Summary'!CF6</f>
        <v>235</v>
      </c>
      <c r="F85" s="141">
        <f>E85/D85</f>
        <v>0.54272517321016167</v>
      </c>
      <c r="G85" s="56"/>
    </row>
    <row r="86" spans="1:7" ht="69" customHeight="1" thickBot="1" x14ac:dyDescent="0.25">
      <c r="B86" s="353" t="s">
        <v>0</v>
      </c>
      <c r="C86" s="354"/>
      <c r="D86" s="354"/>
      <c r="E86" s="192"/>
      <c r="F86" s="126"/>
      <c r="G86" s="56"/>
    </row>
    <row r="87" spans="1:7" ht="15.75" thickBot="1" x14ac:dyDescent="0.25">
      <c r="B87" s="111"/>
      <c r="C87" s="112"/>
      <c r="D87" s="59"/>
      <c r="E87" s="59"/>
      <c r="F87" s="59"/>
    </row>
    <row r="88" spans="1:7" ht="27" customHeight="1" x14ac:dyDescent="0.2">
      <c r="B88" s="124"/>
      <c r="C88" s="351" t="s">
        <v>26</v>
      </c>
      <c r="D88" s="172" t="s">
        <v>41</v>
      </c>
      <c r="E88" s="173" t="s">
        <v>32</v>
      </c>
      <c r="F88" s="174" t="s">
        <v>33</v>
      </c>
      <c r="G88" s="56"/>
    </row>
    <row r="89" spans="1:7" ht="15" customHeight="1" x14ac:dyDescent="0.2">
      <c r="B89" s="146" t="s">
        <v>177</v>
      </c>
      <c r="C89" s="352"/>
      <c r="D89" s="136">
        <f>SUM(D90:D92)</f>
        <v>4104</v>
      </c>
      <c r="E89" s="136">
        <f>SUM(E90:E92)</f>
        <v>2150</v>
      </c>
      <c r="F89" s="142">
        <f>E89/D89</f>
        <v>0.52387914230019494</v>
      </c>
      <c r="G89" s="56"/>
    </row>
    <row r="90" spans="1:7" x14ac:dyDescent="0.2">
      <c r="B90" s="121" t="s">
        <v>282</v>
      </c>
      <c r="C90" s="179">
        <v>407</v>
      </c>
      <c r="D90" s="139">
        <f>'VOR Summary'!AL6</f>
        <v>659</v>
      </c>
      <c r="E90" s="140">
        <f>'VOR Summary'!CG6</f>
        <v>449</v>
      </c>
      <c r="F90" s="141">
        <f>E90/D90</f>
        <v>0.68133535660091049</v>
      </c>
      <c r="G90" s="56"/>
    </row>
    <row r="91" spans="1:7" x14ac:dyDescent="0.2">
      <c r="B91" s="121" t="s">
        <v>237</v>
      </c>
      <c r="C91" s="180">
        <v>507</v>
      </c>
      <c r="D91" s="139">
        <f>'VOR Summary'!AM6</f>
        <v>1097</v>
      </c>
      <c r="E91" s="140">
        <f>'VOR Summary'!CH6</f>
        <v>37</v>
      </c>
      <c r="F91" s="141">
        <f>E91/D91</f>
        <v>3.372835004557885E-2</v>
      </c>
      <c r="G91" s="56"/>
    </row>
    <row r="92" spans="1:7" x14ac:dyDescent="0.2">
      <c r="B92" s="121" t="s">
        <v>238</v>
      </c>
      <c r="C92" s="180">
        <v>937</v>
      </c>
      <c r="D92" s="139">
        <f>'VOR Summary'!AN6</f>
        <v>2348</v>
      </c>
      <c r="E92" s="140">
        <f>'VOR Summary'!CI6</f>
        <v>1664</v>
      </c>
      <c r="F92" s="141">
        <f>E92/D92</f>
        <v>0.70868824531516184</v>
      </c>
      <c r="G92" s="56"/>
    </row>
    <row r="93" spans="1:7" ht="21" customHeight="1" thickBot="1" x14ac:dyDescent="0.25">
      <c r="B93" s="353" t="s">
        <v>287</v>
      </c>
      <c r="C93" s="354"/>
      <c r="D93" s="354"/>
      <c r="E93" s="125"/>
      <c r="F93" s="126"/>
      <c r="G93" s="56"/>
    </row>
    <row r="94" spans="1:7" ht="18" customHeight="1" thickBot="1" x14ac:dyDescent="0.25">
      <c r="A94" s="218"/>
      <c r="B94" s="219"/>
      <c r="C94" s="220"/>
      <c r="D94" s="221"/>
      <c r="E94" s="221"/>
      <c r="F94" s="221"/>
      <c r="G94" s="222"/>
    </row>
    <row r="95" spans="1:7" ht="31.5" customHeight="1" thickBot="1" x14ac:dyDescent="0.35">
      <c r="B95" s="367" t="s">
        <v>362</v>
      </c>
      <c r="C95" s="367"/>
      <c r="D95" s="367"/>
      <c r="E95" s="59"/>
      <c r="F95" s="59"/>
    </row>
    <row r="96" spans="1:7" ht="18.75" customHeight="1" x14ac:dyDescent="0.2">
      <c r="B96" s="363" t="s">
        <v>239</v>
      </c>
      <c r="C96" s="176" t="s">
        <v>26</v>
      </c>
      <c r="D96" s="171" t="s">
        <v>41</v>
      </c>
      <c r="E96" s="67"/>
      <c r="F96" s="67"/>
    </row>
    <row r="97" spans="2:10" ht="15.75" customHeight="1" x14ac:dyDescent="0.2">
      <c r="B97" s="364"/>
      <c r="C97" s="177">
        <v>160</v>
      </c>
      <c r="D97" s="145">
        <f>'VOR Summary'!AP6+'VOR Summary'!AP67</f>
        <v>51892</v>
      </c>
      <c r="E97" s="70"/>
      <c r="F97" s="68"/>
    </row>
    <row r="98" spans="2:10" ht="76.5" customHeight="1" thickBot="1" x14ac:dyDescent="0.25">
      <c r="B98" s="353" t="s">
        <v>240</v>
      </c>
      <c r="C98" s="354"/>
      <c r="D98" s="362"/>
      <c r="E98" s="110"/>
      <c r="F98" s="111"/>
    </row>
    <row r="99" spans="2:10" ht="15.75" thickBot="1" x14ac:dyDescent="0.25">
      <c r="B99" s="111"/>
      <c r="C99" s="112"/>
      <c r="D99" s="59"/>
      <c r="E99" s="59"/>
      <c r="F99" s="59"/>
    </row>
    <row r="100" spans="2:10" ht="20.25" customHeight="1" x14ac:dyDescent="0.2">
      <c r="B100" s="365" t="s">
        <v>29</v>
      </c>
      <c r="C100" s="176" t="s">
        <v>26</v>
      </c>
      <c r="D100" s="171" t="s">
        <v>41</v>
      </c>
      <c r="E100" s="67"/>
      <c r="F100" s="67"/>
      <c r="I100" s="127"/>
      <c r="J100" s="127"/>
    </row>
    <row r="101" spans="2:10" x14ac:dyDescent="0.2">
      <c r="B101" s="366"/>
      <c r="C101" s="177">
        <v>165</v>
      </c>
      <c r="D101" s="145">
        <f>'VOR Summary'!AQ6</f>
        <v>6797</v>
      </c>
      <c r="E101" s="70"/>
      <c r="F101" s="68"/>
      <c r="I101" s="127"/>
      <c r="J101" s="127"/>
    </row>
    <row r="102" spans="2:10" ht="36.75" customHeight="1" thickBot="1" x14ac:dyDescent="0.25">
      <c r="B102" s="353" t="s">
        <v>23</v>
      </c>
      <c r="C102" s="354"/>
      <c r="D102" s="362"/>
      <c r="E102" s="110"/>
      <c r="F102" s="111"/>
      <c r="I102" s="127"/>
      <c r="J102" s="127"/>
    </row>
    <row r="103" spans="2:10" ht="15.75" thickBot="1" x14ac:dyDescent="0.25">
      <c r="C103" s="112"/>
      <c r="D103" s="59"/>
      <c r="E103" s="59"/>
      <c r="F103" s="59"/>
      <c r="I103" s="127"/>
      <c r="J103" s="127"/>
    </row>
    <row r="104" spans="2:10" ht="19.5" customHeight="1" x14ac:dyDescent="0.2">
      <c r="B104" s="115" t="s">
        <v>5</v>
      </c>
      <c r="C104" s="176" t="s">
        <v>26</v>
      </c>
      <c r="D104" s="170" t="s">
        <v>41</v>
      </c>
      <c r="E104" s="67"/>
      <c r="F104" s="67"/>
      <c r="I104" s="127"/>
      <c r="J104" s="127"/>
    </row>
    <row r="105" spans="2:10" ht="16.5" customHeight="1" x14ac:dyDescent="0.2">
      <c r="B105" s="312" t="s">
        <v>423</v>
      </c>
      <c r="C105" s="178" t="s">
        <v>186</v>
      </c>
      <c r="D105" s="145">
        <v>244097</v>
      </c>
      <c r="E105" s="71"/>
      <c r="F105" s="69"/>
    </row>
    <row r="106" spans="2:10" ht="36" customHeight="1" thickBot="1" x14ac:dyDescent="0.25">
      <c r="B106" s="353" t="s">
        <v>241</v>
      </c>
      <c r="C106" s="354"/>
      <c r="D106" s="362"/>
      <c r="E106" s="110"/>
      <c r="F106" s="111"/>
      <c r="G106" s="66"/>
    </row>
    <row r="107" spans="2:10" ht="14.25" customHeight="1" thickBot="1" x14ac:dyDescent="0.25">
      <c r="B107" s="111"/>
      <c r="C107" s="112"/>
      <c r="D107" s="62"/>
      <c r="E107" s="62"/>
      <c r="F107" s="62"/>
    </row>
    <row r="108" spans="2:10" ht="18.75" customHeight="1" x14ac:dyDescent="0.2">
      <c r="B108" s="115" t="s">
        <v>346</v>
      </c>
      <c r="C108" s="176" t="s">
        <v>359</v>
      </c>
      <c r="D108" s="170" t="s">
        <v>41</v>
      </c>
      <c r="E108" s="67"/>
      <c r="F108" s="67"/>
      <c r="I108" s="127"/>
      <c r="J108" s="127"/>
    </row>
    <row r="109" spans="2:10" ht="13.5" customHeight="1" x14ac:dyDescent="0.2">
      <c r="B109" s="233"/>
      <c r="C109" s="178" t="s">
        <v>361</v>
      </c>
      <c r="D109" s="145">
        <f>'Final Aggregate'!C92</f>
        <v>22464</v>
      </c>
      <c r="E109" s="71"/>
      <c r="F109" s="69"/>
    </row>
    <row r="110" spans="2:10" ht="15" customHeight="1" x14ac:dyDescent="0.2">
      <c r="B110" s="169"/>
      <c r="C110" s="178" t="s">
        <v>360</v>
      </c>
      <c r="D110" s="145">
        <f>'Final Aggregate'!G92</f>
        <v>104207</v>
      </c>
      <c r="E110" s="71"/>
      <c r="F110" s="69"/>
    </row>
    <row r="111" spans="2:10" ht="39.75" customHeight="1" thickBot="1" x14ac:dyDescent="0.25">
      <c r="B111" s="353" t="s">
        <v>369</v>
      </c>
      <c r="C111" s="354"/>
      <c r="D111" s="362"/>
      <c r="E111" s="110"/>
      <c r="F111" s="111"/>
      <c r="G111" s="66"/>
    </row>
    <row r="112" spans="2:10" ht="3.75" customHeight="1" x14ac:dyDescent="0.2"/>
    <row r="113" spans="2:4" ht="32.25" customHeight="1" x14ac:dyDescent="0.25">
      <c r="B113" s="361" t="s">
        <v>395</v>
      </c>
      <c r="C113" s="361"/>
      <c r="D113" s="361"/>
    </row>
    <row r="114" spans="2:4" x14ac:dyDescent="0.2">
      <c r="B114" s="296" t="s">
        <v>396</v>
      </c>
      <c r="C114" s="297"/>
      <c r="D114" s="298"/>
    </row>
  </sheetData>
  <mergeCells count="34">
    <mergeCell ref="B113:D113"/>
    <mergeCell ref="B106:D106"/>
    <mergeCell ref="B93:D93"/>
    <mergeCell ref="B96:B97"/>
    <mergeCell ref="B100:B101"/>
    <mergeCell ref="B98:D98"/>
    <mergeCell ref="B102:D102"/>
    <mergeCell ref="B95:D95"/>
    <mergeCell ref="B111:D111"/>
    <mergeCell ref="B40:E40"/>
    <mergeCell ref="C53:C54"/>
    <mergeCell ref="B51:E51"/>
    <mergeCell ref="B86:D86"/>
    <mergeCell ref="C63:C64"/>
    <mergeCell ref="C42:C43"/>
    <mergeCell ref="B52:F52"/>
    <mergeCell ref="C88:C89"/>
    <mergeCell ref="B78:D78"/>
    <mergeCell ref="B61:D61"/>
    <mergeCell ref="F7:F8"/>
    <mergeCell ref="B6:C8"/>
    <mergeCell ref="D7:D8"/>
    <mergeCell ref="C31:C32"/>
    <mergeCell ref="C70:C71"/>
    <mergeCell ref="C80:C81"/>
    <mergeCell ref="B68:D68"/>
    <mergeCell ref="B30:F30"/>
    <mergeCell ref="F3:F4"/>
    <mergeCell ref="B28:E28"/>
    <mergeCell ref="B29:E29"/>
    <mergeCell ref="D3:D4"/>
    <mergeCell ref="E3:E4"/>
    <mergeCell ref="E7:E8"/>
    <mergeCell ref="C10:C11"/>
  </mergeCells>
  <phoneticPr fontId="0" type="noConversion"/>
  <conditionalFormatting sqref="F82:F85 F72:F78 F90:F92 F65:F67 F55:F60 F44:F50 F33:F39 F13:F27">
    <cfRule type="expression" dxfId="1" priority="1" stopIfTrue="1">
      <formula>ISERROR(F13)</formula>
    </cfRule>
  </conditionalFormatting>
  <hyperlinks>
    <hyperlink ref="B114" r:id="rId1"/>
  </hyperlinks>
  <printOptions horizontalCentered="1"/>
  <pageMargins left="0.75" right="0.75" top="0.75" bottom="0.75" header="0.5" footer="0.5"/>
  <pageSetup scale="60" orientation="portrait" r:id="rId2"/>
  <headerFooter alignWithMargins="0">
    <oddHeader>&amp;CMonday Morning Workload Report</oddHeader>
    <oddFooter>&amp;LPrepared by VBA Office of Performance Analysis &amp;&amp; Integrity&amp;C&amp;P</oddFooter>
  </headerFooter>
  <rowBreaks count="1" manualBreakCount="1">
    <brk id="61"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00"/>
  <sheetViews>
    <sheetView zoomScale="80" zoomScaleNormal="75" zoomScaleSheetLayoutView="80" workbookViewId="0">
      <pane xSplit="2" topLeftCell="C1" activePane="topRight" state="frozen"/>
      <selection activeCell="A4" sqref="A4"/>
      <selection pane="topRight" activeCell="B1" sqref="B1"/>
    </sheetView>
  </sheetViews>
  <sheetFormatPr defaultRowHeight="12.75" x14ac:dyDescent="0.2"/>
  <cols>
    <col min="1" max="1" width="1.7109375" style="73" customWidth="1"/>
    <col min="2" max="2" width="18" style="72" customWidth="1"/>
    <col min="3" max="4" width="10.42578125" style="76" customWidth="1"/>
    <col min="5" max="5" width="11.28515625" style="76" customWidth="1"/>
    <col min="6" max="8" width="10.42578125" style="76" customWidth="1"/>
    <col min="9" max="9" width="10.85546875" style="76" customWidth="1"/>
    <col min="10" max="10" width="9.85546875" style="76" customWidth="1"/>
    <col min="11" max="12" width="10.42578125" style="76" customWidth="1"/>
    <col min="13" max="13" width="10.28515625" style="76" bestFit="1" customWidth="1"/>
    <col min="14" max="14" width="9.7109375" style="76" customWidth="1"/>
    <col min="15" max="17" width="10.42578125" style="76" customWidth="1"/>
    <col min="18" max="16384" width="9.140625" style="73"/>
  </cols>
  <sheetData>
    <row r="1" spans="2:17" ht="32.25" customHeight="1" x14ac:dyDescent="0.4">
      <c r="C1" s="369" t="s">
        <v>364</v>
      </c>
      <c r="D1" s="370"/>
      <c r="E1" s="370"/>
      <c r="F1" s="370"/>
      <c r="G1" s="370"/>
      <c r="H1" s="370"/>
      <c r="I1" s="370"/>
      <c r="J1" s="370"/>
      <c r="K1" s="370"/>
      <c r="L1" s="370"/>
      <c r="M1" s="370"/>
      <c r="N1" s="370"/>
      <c r="O1" s="370"/>
      <c r="P1" s="370"/>
      <c r="Q1" s="370"/>
    </row>
    <row r="2" spans="2:17" ht="15.75" customHeight="1" x14ac:dyDescent="0.2">
      <c r="C2" s="377">
        <f>Transformation!B4</f>
        <v>40777</v>
      </c>
      <c r="D2" s="378"/>
      <c r="E2" s="378"/>
      <c r="F2" s="378"/>
      <c r="G2" s="378"/>
      <c r="H2" s="378"/>
      <c r="I2" s="378"/>
      <c r="J2" s="378"/>
      <c r="K2" s="378"/>
      <c r="L2" s="378"/>
      <c r="M2" s="378"/>
      <c r="N2" s="378"/>
      <c r="O2" s="378"/>
      <c r="P2" s="378"/>
      <c r="Q2" s="378"/>
    </row>
    <row r="3" spans="2:17" x14ac:dyDescent="0.2">
      <c r="C3" s="371" t="s">
        <v>174</v>
      </c>
      <c r="D3" s="372"/>
      <c r="E3" s="373"/>
    </row>
    <row r="4" spans="2:17" ht="51" x14ac:dyDescent="0.2">
      <c r="C4" s="84" t="s">
        <v>181</v>
      </c>
      <c r="D4" s="84" t="s">
        <v>34</v>
      </c>
      <c r="E4" s="77" t="s">
        <v>35</v>
      </c>
      <c r="F4" s="374" t="s">
        <v>6</v>
      </c>
      <c r="G4" s="375"/>
      <c r="H4" s="375"/>
      <c r="I4" s="375"/>
      <c r="J4" s="375"/>
      <c r="K4" s="375"/>
      <c r="L4" s="375"/>
      <c r="M4" s="375"/>
      <c r="N4" s="375"/>
      <c r="O4" s="375"/>
      <c r="P4" s="375"/>
      <c r="Q4" s="375"/>
    </row>
    <row r="5" spans="2:17" x14ac:dyDescent="0.2">
      <c r="B5" s="78" t="s">
        <v>71</v>
      </c>
      <c r="C5" s="79">
        <f>'Aggregate Worksheet'!C4</f>
        <v>844458</v>
      </c>
      <c r="D5" s="79">
        <f>'Aggregate Worksheet'!D4</f>
        <v>504108</v>
      </c>
      <c r="E5" s="80">
        <f>'Aggregate Worksheet'!E4</f>
        <v>0.59696041721435522</v>
      </c>
    </row>
    <row r="6" spans="2:17" ht="7.5" customHeight="1" x14ac:dyDescent="0.2"/>
    <row r="7" spans="2:17" ht="26.25" x14ac:dyDescent="0.4">
      <c r="C7" s="376" t="s">
        <v>269</v>
      </c>
      <c r="D7" s="376"/>
      <c r="E7" s="376"/>
      <c r="F7" s="376"/>
      <c r="G7" s="376"/>
      <c r="H7" s="376"/>
      <c r="I7" s="376"/>
      <c r="J7" s="376"/>
      <c r="K7" s="376"/>
      <c r="L7" s="376"/>
      <c r="M7" s="376"/>
      <c r="N7" s="376"/>
      <c r="O7" s="376"/>
      <c r="P7" s="376"/>
      <c r="Q7" s="376"/>
    </row>
    <row r="8" spans="2:17" x14ac:dyDescent="0.2">
      <c r="C8" s="371" t="s">
        <v>406</v>
      </c>
      <c r="D8" s="372"/>
      <c r="E8" s="373"/>
      <c r="F8" s="371" t="s">
        <v>175</v>
      </c>
      <c r="G8" s="372"/>
      <c r="H8" s="373"/>
      <c r="I8" s="371" t="s">
        <v>410</v>
      </c>
      <c r="J8" s="372"/>
      <c r="K8" s="373"/>
      <c r="L8" s="371" t="s">
        <v>177</v>
      </c>
      <c r="M8" s="372"/>
      <c r="N8" s="373"/>
      <c r="O8" s="75" t="s">
        <v>178</v>
      </c>
      <c r="P8" s="81" t="s">
        <v>179</v>
      </c>
      <c r="Q8" s="81" t="s">
        <v>180</v>
      </c>
    </row>
    <row r="9" spans="2:17" s="85" customFormat="1" ht="51" x14ac:dyDescent="0.2">
      <c r="B9" s="82"/>
      <c r="C9" s="84" t="s">
        <v>181</v>
      </c>
      <c r="D9" s="83" t="s">
        <v>34</v>
      </c>
      <c r="E9" s="83" t="s">
        <v>35</v>
      </c>
      <c r="F9" s="84" t="s">
        <v>183</v>
      </c>
      <c r="G9" s="84" t="s">
        <v>34</v>
      </c>
      <c r="H9" s="83" t="s">
        <v>35</v>
      </c>
      <c r="I9" s="84" t="s">
        <v>184</v>
      </c>
      <c r="J9" s="84" t="s">
        <v>34</v>
      </c>
      <c r="K9" s="83" t="s">
        <v>35</v>
      </c>
      <c r="L9" s="84" t="s">
        <v>183</v>
      </c>
      <c r="M9" s="84" t="s">
        <v>34</v>
      </c>
      <c r="N9" s="83" t="s">
        <v>35</v>
      </c>
      <c r="O9" s="83" t="s">
        <v>181</v>
      </c>
      <c r="P9" s="84" t="s">
        <v>181</v>
      </c>
      <c r="Q9" s="84" t="s">
        <v>184</v>
      </c>
    </row>
    <row r="10" spans="2:17" x14ac:dyDescent="0.2">
      <c r="B10" s="86" t="s">
        <v>71</v>
      </c>
      <c r="C10" s="229">
        <f>'Aggregate Worksheet'!B11</f>
        <v>774527</v>
      </c>
      <c r="D10" s="229">
        <f>'Aggregate Worksheet'!C11</f>
        <v>476022</v>
      </c>
      <c r="E10" s="230">
        <f>'Aggregate Worksheet'!D11</f>
        <v>0.61459703793411979</v>
      </c>
      <c r="F10" s="229">
        <f>'Aggregate Worksheet'!E11</f>
        <v>166932</v>
      </c>
      <c r="G10" s="229">
        <f>'Aggregate Worksheet'!F11</f>
        <v>40692</v>
      </c>
      <c r="H10" s="230">
        <f>'Aggregate Worksheet'!G11</f>
        <v>0.24376392782689957</v>
      </c>
      <c r="I10" s="229">
        <f>'Aggregate Worksheet'!H11</f>
        <v>29369</v>
      </c>
      <c r="J10" s="229">
        <f>'Aggregate Worksheet'!I11</f>
        <v>14696</v>
      </c>
      <c r="K10" s="230">
        <f>'Aggregate Worksheet'!J11</f>
        <v>0.50039156934182305</v>
      </c>
      <c r="L10" s="229">
        <f>'Aggregate Worksheet'!K11</f>
        <v>83374</v>
      </c>
      <c r="M10" s="229">
        <f>'Aggregate Worksheet'!L11</f>
        <v>44261</v>
      </c>
      <c r="N10" s="230">
        <f>'Aggregate Worksheet'!M11</f>
        <v>0.53087293400820401</v>
      </c>
      <c r="O10" s="229">
        <f>'Aggregate Worksheet'!N11</f>
        <v>23273</v>
      </c>
      <c r="P10" s="229">
        <f>'Aggregate Worksheet'!O11</f>
        <v>483</v>
      </c>
      <c r="Q10" s="231">
        <f>'Aggregate Worksheet'!P11</f>
        <v>241340</v>
      </c>
    </row>
    <row r="11" spans="2:17" x14ac:dyDescent="0.2">
      <c r="B11" s="88" t="s">
        <v>270</v>
      </c>
      <c r="C11" s="89">
        <f>SUM(C12:C27)</f>
        <v>156888</v>
      </c>
      <c r="D11" s="89">
        <f t="shared" ref="D11:P11" si="0">SUM(D12:D27)</f>
        <v>100228</v>
      </c>
      <c r="E11" s="90">
        <f>D11/C11</f>
        <v>0.63885064504614753</v>
      </c>
      <c r="F11" s="89">
        <f t="shared" si="0"/>
        <v>33631</v>
      </c>
      <c r="G11" s="89">
        <f t="shared" si="0"/>
        <v>10710</v>
      </c>
      <c r="H11" s="90">
        <f>G11/F11</f>
        <v>0.31845618625672745</v>
      </c>
      <c r="I11" s="89">
        <f t="shared" si="0"/>
        <v>6685</v>
      </c>
      <c r="J11" s="89">
        <f t="shared" si="0"/>
        <v>4102</v>
      </c>
      <c r="K11" s="90">
        <f>J11/I11</f>
        <v>0.61361256544502618</v>
      </c>
      <c r="L11" s="89">
        <f t="shared" si="0"/>
        <v>18226</v>
      </c>
      <c r="M11" s="89">
        <f t="shared" si="0"/>
        <v>10404</v>
      </c>
      <c r="N11" s="90">
        <f>M11/L11</f>
        <v>0.57083287611105016</v>
      </c>
      <c r="O11" s="89">
        <f t="shared" si="0"/>
        <v>17278</v>
      </c>
      <c r="P11" s="198">
        <f t="shared" si="0"/>
        <v>43</v>
      </c>
      <c r="Q11" s="193">
        <f>SUM(Q12:Q27)</f>
        <v>40440</v>
      </c>
    </row>
    <row r="12" spans="2:17" x14ac:dyDescent="0.2">
      <c r="B12" s="91" t="s">
        <v>187</v>
      </c>
      <c r="C12" s="92">
        <f>'Aggregate Worksheet'!B12</f>
        <v>14446</v>
      </c>
      <c r="D12" s="92">
        <f>'Aggregate Worksheet'!C12</f>
        <v>10337</v>
      </c>
      <c r="E12" s="93">
        <f>'Aggregate Worksheet'!D12</f>
        <v>0.71556140107988375</v>
      </c>
      <c r="F12" s="92">
        <f>'Aggregate Worksheet'!E12</f>
        <v>3250</v>
      </c>
      <c r="G12" s="92">
        <f>'Aggregate Worksheet'!F12</f>
        <v>1509</v>
      </c>
      <c r="H12" s="93">
        <f>'Aggregate Worksheet'!G12</f>
        <v>0.46430769230769231</v>
      </c>
      <c r="I12" s="92">
        <f>'Aggregate Worksheet'!H12</f>
        <v>440</v>
      </c>
      <c r="J12" s="92">
        <f>'Aggregate Worksheet'!I12</f>
        <v>330</v>
      </c>
      <c r="K12" s="93">
        <f>'Aggregate Worksheet'!J12</f>
        <v>0.75</v>
      </c>
      <c r="L12" s="92">
        <f>'Aggregate Worksheet'!K12</f>
        <v>1083</v>
      </c>
      <c r="M12" s="92">
        <f>'Aggregate Worksheet'!L12</f>
        <v>778</v>
      </c>
      <c r="N12" s="93">
        <f>'Aggregate Worksheet'!M12</f>
        <v>0.71837488457987075</v>
      </c>
      <c r="O12" s="92">
        <f>'Aggregate Worksheet'!N12</f>
        <v>1</v>
      </c>
      <c r="P12" s="196">
        <f>'Aggregate Worksheet'!O12</f>
        <v>0</v>
      </c>
      <c r="Q12" s="194">
        <f>'Aggregate Worksheet'!P12</f>
        <v>2890</v>
      </c>
    </row>
    <row r="13" spans="2:17" x14ac:dyDescent="0.2">
      <c r="B13" s="91" t="s">
        <v>188</v>
      </c>
      <c r="C13" s="92">
        <f>'Aggregate Worksheet'!B13</f>
        <v>7635</v>
      </c>
      <c r="D13" s="92">
        <f>'Aggregate Worksheet'!C13</f>
        <v>4670</v>
      </c>
      <c r="E13" s="93">
        <f>'Aggregate Worksheet'!D13</f>
        <v>0.61165684348395544</v>
      </c>
      <c r="F13" s="92">
        <f>'Aggregate Worksheet'!E13</f>
        <v>1275</v>
      </c>
      <c r="G13" s="92">
        <f>'Aggregate Worksheet'!F13</f>
        <v>294</v>
      </c>
      <c r="H13" s="93">
        <f>'Aggregate Worksheet'!G13</f>
        <v>0.23058823529411765</v>
      </c>
      <c r="I13" s="92">
        <f>'Aggregate Worksheet'!H13</f>
        <v>152</v>
      </c>
      <c r="J13" s="92">
        <f>'Aggregate Worksheet'!I13</f>
        <v>94</v>
      </c>
      <c r="K13" s="93">
        <f>'Aggregate Worksheet'!J13</f>
        <v>0.61842105263157898</v>
      </c>
      <c r="L13" s="92">
        <f>'Aggregate Worksheet'!K13</f>
        <v>856</v>
      </c>
      <c r="M13" s="92">
        <f>'Aggregate Worksheet'!L13</f>
        <v>554</v>
      </c>
      <c r="N13" s="93">
        <f>'Aggregate Worksheet'!M13</f>
        <v>0.64719626168224298</v>
      </c>
      <c r="O13" s="92">
        <f>'Aggregate Worksheet'!N13</f>
        <v>1</v>
      </c>
      <c r="P13" s="196">
        <f>'Aggregate Worksheet'!O13</f>
        <v>1</v>
      </c>
      <c r="Q13" s="194">
        <f>'Aggregate Worksheet'!P13</f>
        <v>3874</v>
      </c>
    </row>
    <row r="14" spans="2:17" x14ac:dyDescent="0.2">
      <c r="B14" s="91" t="s">
        <v>189</v>
      </c>
      <c r="C14" s="92">
        <f>'Aggregate Worksheet'!B14</f>
        <v>6659</v>
      </c>
      <c r="D14" s="92">
        <f>'Aggregate Worksheet'!C14</f>
        <v>3598</v>
      </c>
      <c r="E14" s="93">
        <f>'Aggregate Worksheet'!D14</f>
        <v>0.54032136957501131</v>
      </c>
      <c r="F14" s="92">
        <f>'Aggregate Worksheet'!E14</f>
        <v>3616</v>
      </c>
      <c r="G14" s="92">
        <f>'Aggregate Worksheet'!F14</f>
        <v>909</v>
      </c>
      <c r="H14" s="93">
        <f>'Aggregate Worksheet'!G14</f>
        <v>0.25138274336283184</v>
      </c>
      <c r="I14" s="92">
        <f>'Aggregate Worksheet'!H14</f>
        <v>137</v>
      </c>
      <c r="J14" s="92">
        <f>'Aggregate Worksheet'!I14</f>
        <v>111</v>
      </c>
      <c r="K14" s="93">
        <f>'Aggregate Worksheet'!J14</f>
        <v>0.81021897810218979</v>
      </c>
      <c r="L14" s="92">
        <f>'Aggregate Worksheet'!K14</f>
        <v>718</v>
      </c>
      <c r="M14" s="92">
        <f>'Aggregate Worksheet'!L14</f>
        <v>370</v>
      </c>
      <c r="N14" s="93">
        <f>'Aggregate Worksheet'!M14</f>
        <v>0.51532033426183843</v>
      </c>
      <c r="O14" s="92">
        <f>'Aggregate Worksheet'!N14</f>
        <v>3</v>
      </c>
      <c r="P14" s="196">
        <f>'Aggregate Worksheet'!O14</f>
        <v>2</v>
      </c>
      <c r="Q14" s="194">
        <f>'Aggregate Worksheet'!P14</f>
        <v>741</v>
      </c>
    </row>
    <row r="15" spans="2:17" x14ac:dyDescent="0.2">
      <c r="B15" s="91" t="s">
        <v>190</v>
      </c>
      <c r="C15" s="92">
        <f>'Aggregate Worksheet'!B15</f>
        <v>21430</v>
      </c>
      <c r="D15" s="92">
        <f>'Aggregate Worksheet'!C15</f>
        <v>13048</v>
      </c>
      <c r="E15" s="93">
        <f>'Aggregate Worksheet'!D15</f>
        <v>0.60886607559496031</v>
      </c>
      <c r="F15" s="92">
        <f>'Aggregate Worksheet'!E15</f>
        <v>3525</v>
      </c>
      <c r="G15" s="92">
        <f>'Aggregate Worksheet'!F15</f>
        <v>1421</v>
      </c>
      <c r="H15" s="93">
        <f>'Aggregate Worksheet'!G15</f>
        <v>0.40312056737588653</v>
      </c>
      <c r="I15" s="92">
        <f>'Aggregate Worksheet'!H15</f>
        <v>809</v>
      </c>
      <c r="J15" s="92">
        <f>'Aggregate Worksheet'!I15</f>
        <v>614</v>
      </c>
      <c r="K15" s="93">
        <f>'Aggregate Worksheet'!J15</f>
        <v>0.75896168108776263</v>
      </c>
      <c r="L15" s="92">
        <f>'Aggregate Worksheet'!K15</f>
        <v>3288</v>
      </c>
      <c r="M15" s="92">
        <f>'Aggregate Worksheet'!L15</f>
        <v>1511</v>
      </c>
      <c r="N15" s="93">
        <f>'Aggregate Worksheet'!M15</f>
        <v>0.45954987834549876</v>
      </c>
      <c r="O15" s="92">
        <f>'Aggregate Worksheet'!N15</f>
        <v>3</v>
      </c>
      <c r="P15" s="196">
        <f>'Aggregate Worksheet'!O15</f>
        <v>15</v>
      </c>
      <c r="Q15" s="194">
        <f>'Aggregate Worksheet'!P15</f>
        <v>6273</v>
      </c>
    </row>
    <row r="16" spans="2:17" x14ac:dyDescent="0.2">
      <c r="B16" s="91" t="s">
        <v>191</v>
      </c>
      <c r="C16" s="92">
        <f>'Aggregate Worksheet'!B16</f>
        <v>18128</v>
      </c>
      <c r="D16" s="92">
        <f>'Aggregate Worksheet'!C16</f>
        <v>11504</v>
      </c>
      <c r="E16" s="93">
        <f>'Aggregate Worksheet'!D16</f>
        <v>0.63459841129744043</v>
      </c>
      <c r="F16" s="92">
        <f>'Aggregate Worksheet'!E16</f>
        <v>4074</v>
      </c>
      <c r="G16" s="92">
        <f>'Aggregate Worksheet'!F16</f>
        <v>1055</v>
      </c>
      <c r="H16" s="93">
        <f>'Aggregate Worksheet'!G16</f>
        <v>0.25895925380461465</v>
      </c>
      <c r="I16" s="92">
        <f>'Aggregate Worksheet'!H16</f>
        <v>441</v>
      </c>
      <c r="J16" s="92">
        <f>'Aggregate Worksheet'!I16</f>
        <v>289</v>
      </c>
      <c r="K16" s="93">
        <f>'Aggregate Worksheet'!J16</f>
        <v>0.65532879818594103</v>
      </c>
      <c r="L16" s="92">
        <f>'Aggregate Worksheet'!K16</f>
        <v>2383</v>
      </c>
      <c r="M16" s="92">
        <f>'Aggregate Worksheet'!L16</f>
        <v>1156</v>
      </c>
      <c r="N16" s="93">
        <f>'Aggregate Worksheet'!M16</f>
        <v>0.48510281158203944</v>
      </c>
      <c r="O16" s="92">
        <f>'Aggregate Worksheet'!N16</f>
        <v>1</v>
      </c>
      <c r="P16" s="196">
        <f>'Aggregate Worksheet'!O16</f>
        <v>13</v>
      </c>
      <c r="Q16" s="194">
        <f>'Aggregate Worksheet'!P16</f>
        <v>5776</v>
      </c>
    </row>
    <row r="17" spans="2:17" x14ac:dyDescent="0.2">
      <c r="B17" s="91" t="s">
        <v>192</v>
      </c>
      <c r="C17" s="92">
        <f>'Aggregate Worksheet'!B17</f>
        <v>3153</v>
      </c>
      <c r="D17" s="92">
        <f>'Aggregate Worksheet'!C17</f>
        <v>1312</v>
      </c>
      <c r="E17" s="93">
        <f>'Aggregate Worksheet'!D17</f>
        <v>0.41611163970821441</v>
      </c>
      <c r="F17" s="92">
        <f>'Aggregate Worksheet'!E17</f>
        <v>1096</v>
      </c>
      <c r="G17" s="92">
        <f>'Aggregate Worksheet'!F17</f>
        <v>93</v>
      </c>
      <c r="H17" s="93">
        <f>'Aggregate Worksheet'!G17</f>
        <v>8.485401459854014E-2</v>
      </c>
      <c r="I17" s="92">
        <f>'Aggregate Worksheet'!H17</f>
        <v>381</v>
      </c>
      <c r="J17" s="92">
        <f>'Aggregate Worksheet'!I17</f>
        <v>154</v>
      </c>
      <c r="K17" s="93">
        <f>'Aggregate Worksheet'!J17</f>
        <v>0.40419947506561682</v>
      </c>
      <c r="L17" s="92">
        <f>'Aggregate Worksheet'!K17</f>
        <v>413</v>
      </c>
      <c r="M17" s="92">
        <f>'Aggregate Worksheet'!L17</f>
        <v>174</v>
      </c>
      <c r="N17" s="93">
        <f>'Aggregate Worksheet'!M17</f>
        <v>0.42130750605326878</v>
      </c>
      <c r="O17" s="92">
        <f>'Aggregate Worksheet'!N17</f>
        <v>0</v>
      </c>
      <c r="P17" s="196">
        <f>'Aggregate Worksheet'!O17</f>
        <v>0</v>
      </c>
      <c r="Q17" s="194">
        <f>'Aggregate Worksheet'!P17</f>
        <v>880</v>
      </c>
    </row>
    <row r="18" spans="2:17" x14ac:dyDescent="0.2">
      <c r="B18" s="91" t="s">
        <v>193</v>
      </c>
      <c r="C18" s="92">
        <f>'Aggregate Worksheet'!B18</f>
        <v>19616</v>
      </c>
      <c r="D18" s="92">
        <f>'Aggregate Worksheet'!C18</f>
        <v>14080</v>
      </c>
      <c r="E18" s="93">
        <f>'Aggregate Worksheet'!D18</f>
        <v>0.71778140293637849</v>
      </c>
      <c r="F18" s="92">
        <f>'Aggregate Worksheet'!E18</f>
        <v>3065</v>
      </c>
      <c r="G18" s="92">
        <f>'Aggregate Worksheet'!F18</f>
        <v>1240</v>
      </c>
      <c r="H18" s="93">
        <f>'Aggregate Worksheet'!G18</f>
        <v>0.40456769983686786</v>
      </c>
      <c r="I18" s="92">
        <f>'Aggregate Worksheet'!H18</f>
        <v>365</v>
      </c>
      <c r="J18" s="92">
        <f>'Aggregate Worksheet'!I18</f>
        <v>288</v>
      </c>
      <c r="K18" s="93">
        <f>'Aggregate Worksheet'!J18</f>
        <v>0.78904109589041094</v>
      </c>
      <c r="L18" s="92">
        <f>'Aggregate Worksheet'!K18</f>
        <v>2751</v>
      </c>
      <c r="M18" s="92">
        <f>'Aggregate Worksheet'!L18</f>
        <v>1796</v>
      </c>
      <c r="N18" s="93">
        <f>'Aggregate Worksheet'!M18</f>
        <v>0.65285350781533991</v>
      </c>
      <c r="O18" s="92">
        <f>'Aggregate Worksheet'!N18</f>
        <v>0</v>
      </c>
      <c r="P18" s="196">
        <f>'Aggregate Worksheet'!O18</f>
        <v>10</v>
      </c>
      <c r="Q18" s="194">
        <f>'Aggregate Worksheet'!P18</f>
        <v>4421</v>
      </c>
    </row>
    <row r="19" spans="2:17" x14ac:dyDescent="0.2">
      <c r="B19" s="91" t="s">
        <v>194</v>
      </c>
      <c r="C19" s="92">
        <f>'Aggregate Worksheet'!B19</f>
        <v>2067</v>
      </c>
      <c r="D19" s="92">
        <f>'Aggregate Worksheet'!C19</f>
        <v>1170</v>
      </c>
      <c r="E19" s="93">
        <f>'Aggregate Worksheet'!D19</f>
        <v>0.56603773584905659</v>
      </c>
      <c r="F19" s="92">
        <f>'Aggregate Worksheet'!E19</f>
        <v>728</v>
      </c>
      <c r="G19" s="92">
        <f>'Aggregate Worksheet'!F19</f>
        <v>113</v>
      </c>
      <c r="H19" s="93">
        <f>'Aggregate Worksheet'!G19</f>
        <v>0.15521978021978022</v>
      </c>
      <c r="I19" s="92">
        <f>'Aggregate Worksheet'!H19</f>
        <v>21</v>
      </c>
      <c r="J19" s="92">
        <f>'Aggregate Worksheet'!I19</f>
        <v>13</v>
      </c>
      <c r="K19" s="93">
        <f>'Aggregate Worksheet'!J19</f>
        <v>0.61904761904761907</v>
      </c>
      <c r="L19" s="92">
        <f>'Aggregate Worksheet'!K19</f>
        <v>289</v>
      </c>
      <c r="M19" s="92">
        <f>'Aggregate Worksheet'!L19</f>
        <v>151</v>
      </c>
      <c r="N19" s="93">
        <f>'Aggregate Worksheet'!M19</f>
        <v>0.52249134948096887</v>
      </c>
      <c r="O19" s="92">
        <f>'Aggregate Worksheet'!N19</f>
        <v>0</v>
      </c>
      <c r="P19" s="196">
        <f>'Aggregate Worksheet'!O19</f>
        <v>0</v>
      </c>
      <c r="Q19" s="194">
        <f>'Aggregate Worksheet'!P19</f>
        <v>788</v>
      </c>
    </row>
    <row r="20" spans="2:17" x14ac:dyDescent="0.2">
      <c r="B20" s="91" t="s">
        <v>195</v>
      </c>
      <c r="C20" s="92">
        <f>'Aggregate Worksheet'!B20</f>
        <v>14359</v>
      </c>
      <c r="D20" s="92">
        <f>'Aggregate Worksheet'!C20</f>
        <v>10392</v>
      </c>
      <c r="E20" s="93">
        <f>'Aggregate Worksheet'!D20</f>
        <v>0.72372727905843026</v>
      </c>
      <c r="F20" s="92">
        <f>'Aggregate Worksheet'!E20</f>
        <v>3058</v>
      </c>
      <c r="G20" s="92">
        <f>'Aggregate Worksheet'!F20</f>
        <v>862</v>
      </c>
      <c r="H20" s="93">
        <f>'Aggregate Worksheet'!G20</f>
        <v>0.28188358404185743</v>
      </c>
      <c r="I20" s="92">
        <f>'Aggregate Worksheet'!H20</f>
        <v>84</v>
      </c>
      <c r="J20" s="92">
        <f>'Aggregate Worksheet'!I20</f>
        <v>27</v>
      </c>
      <c r="K20" s="93">
        <f>'Aggregate Worksheet'!J20</f>
        <v>0.32142857142857145</v>
      </c>
      <c r="L20" s="92">
        <f>'Aggregate Worksheet'!K20</f>
        <v>1153</v>
      </c>
      <c r="M20" s="92">
        <f>'Aggregate Worksheet'!L20</f>
        <v>798</v>
      </c>
      <c r="N20" s="93">
        <f>'Aggregate Worksheet'!M20</f>
        <v>0.69210754553339116</v>
      </c>
      <c r="O20" s="92">
        <f>'Aggregate Worksheet'!N20</f>
        <v>1</v>
      </c>
      <c r="P20" s="196">
        <f>'Aggregate Worksheet'!O20</f>
        <v>1</v>
      </c>
      <c r="Q20" s="194">
        <f>'Aggregate Worksheet'!P20</f>
        <v>3837</v>
      </c>
    </row>
    <row r="21" spans="2:17" x14ac:dyDescent="0.2">
      <c r="B21" s="91" t="s">
        <v>196</v>
      </c>
      <c r="C21" s="92">
        <f>'Aggregate Worksheet'!B21</f>
        <v>4490</v>
      </c>
      <c r="D21" s="92">
        <f>'Aggregate Worksheet'!C21</f>
        <v>2332</v>
      </c>
      <c r="E21" s="93">
        <f>'Aggregate Worksheet'!D21</f>
        <v>0.51937639198218266</v>
      </c>
      <c r="F21" s="92">
        <f>'Aggregate Worksheet'!E21</f>
        <v>1111</v>
      </c>
      <c r="G21" s="92">
        <f>'Aggregate Worksheet'!F21</f>
        <v>350</v>
      </c>
      <c r="H21" s="93">
        <f>'Aggregate Worksheet'!G21</f>
        <v>0.31503150315031503</v>
      </c>
      <c r="I21" s="92">
        <f>'Aggregate Worksheet'!H21</f>
        <v>137</v>
      </c>
      <c r="J21" s="92">
        <f>'Aggregate Worksheet'!I21</f>
        <v>126</v>
      </c>
      <c r="K21" s="93">
        <f>'Aggregate Worksheet'!J21</f>
        <v>0.91970802919708028</v>
      </c>
      <c r="L21" s="92">
        <f>'Aggregate Worksheet'!K21</f>
        <v>506</v>
      </c>
      <c r="M21" s="92">
        <f>'Aggregate Worksheet'!L21</f>
        <v>223</v>
      </c>
      <c r="N21" s="93">
        <f>'Aggregate Worksheet'!M21</f>
        <v>0.44071146245059289</v>
      </c>
      <c r="O21" s="92">
        <f>'Aggregate Worksheet'!N21</f>
        <v>2</v>
      </c>
      <c r="P21" s="196">
        <f>'Aggregate Worksheet'!O21</f>
        <v>1</v>
      </c>
      <c r="Q21" s="194">
        <f>'Aggregate Worksheet'!P21</f>
        <v>1879</v>
      </c>
    </row>
    <row r="22" spans="2:17" x14ac:dyDescent="0.2">
      <c r="B22" s="91" t="s">
        <v>197</v>
      </c>
      <c r="C22" s="92">
        <f>'Aggregate Worksheet'!B22</f>
        <v>24832</v>
      </c>
      <c r="D22" s="92">
        <f>'Aggregate Worksheet'!C22</f>
        <v>15383</v>
      </c>
      <c r="E22" s="93">
        <f>'Aggregate Worksheet'!D22</f>
        <v>0.61948292525773196</v>
      </c>
      <c r="F22" s="92">
        <f>'Aggregate Worksheet'!E22</f>
        <v>3519</v>
      </c>
      <c r="G22" s="92">
        <f>'Aggregate Worksheet'!F22</f>
        <v>908</v>
      </c>
      <c r="H22" s="93">
        <f>'Aggregate Worksheet'!G22</f>
        <v>0.25802784882068769</v>
      </c>
      <c r="I22" s="92">
        <f>'Aggregate Worksheet'!H22</f>
        <v>2208</v>
      </c>
      <c r="J22" s="92">
        <f>'Aggregate Worksheet'!I22</f>
        <v>1026</v>
      </c>
      <c r="K22" s="93">
        <f>'Aggregate Worksheet'!J22</f>
        <v>0.46467391304347827</v>
      </c>
      <c r="L22" s="92">
        <f>'Aggregate Worksheet'!K22</f>
        <v>1864</v>
      </c>
      <c r="M22" s="92">
        <f>'Aggregate Worksheet'!L22</f>
        <v>1241</v>
      </c>
      <c r="N22" s="93">
        <f>'Aggregate Worksheet'!M22</f>
        <v>0.66577253218884125</v>
      </c>
      <c r="O22" s="92">
        <f>'Aggregate Worksheet'!N22</f>
        <v>17264</v>
      </c>
      <c r="P22" s="196" t="str">
        <f>'Aggregate Worksheet'!O22</f>
        <v>-</v>
      </c>
      <c r="Q22" s="193">
        <f>'Aggregate Worksheet'!P22</f>
        <v>3459</v>
      </c>
    </row>
    <row r="23" spans="2:17" x14ac:dyDescent="0.2">
      <c r="B23" s="91" t="s">
        <v>198</v>
      </c>
      <c r="C23" s="92">
        <f>'Aggregate Worksheet'!B23</f>
        <v>8768</v>
      </c>
      <c r="D23" s="92">
        <f>'Aggregate Worksheet'!C23</f>
        <v>5499</v>
      </c>
      <c r="E23" s="93">
        <f>'Aggregate Worksheet'!D23</f>
        <v>0.62716697080291972</v>
      </c>
      <c r="F23" s="92">
        <f>'Aggregate Worksheet'!E23</f>
        <v>2259</v>
      </c>
      <c r="G23" s="92">
        <f>'Aggregate Worksheet'!F23</f>
        <v>1158</v>
      </c>
      <c r="H23" s="93">
        <f>'Aggregate Worksheet'!G23</f>
        <v>0.51261620185922974</v>
      </c>
      <c r="I23" s="92">
        <f>'Aggregate Worksheet'!H23</f>
        <v>625</v>
      </c>
      <c r="J23" s="92">
        <f>'Aggregate Worksheet'!I23</f>
        <v>526</v>
      </c>
      <c r="K23" s="93">
        <f>'Aggregate Worksheet'!J23</f>
        <v>0.84160000000000001</v>
      </c>
      <c r="L23" s="92">
        <f>'Aggregate Worksheet'!K23</f>
        <v>1408</v>
      </c>
      <c r="M23" s="92">
        <f>'Aggregate Worksheet'!L23</f>
        <v>795</v>
      </c>
      <c r="N23" s="93">
        <f>'Aggregate Worksheet'!M23</f>
        <v>0.56463068181818177</v>
      </c>
      <c r="O23" s="92">
        <f>'Aggregate Worksheet'!N23</f>
        <v>1</v>
      </c>
      <c r="P23" s="196">
        <f>'Aggregate Worksheet'!O23</f>
        <v>0</v>
      </c>
      <c r="Q23" s="194">
        <f>'Aggregate Worksheet'!P23</f>
        <v>3050</v>
      </c>
    </row>
    <row r="24" spans="2:17" x14ac:dyDescent="0.2">
      <c r="B24" s="91" t="s">
        <v>199</v>
      </c>
      <c r="C24" s="92">
        <f>'Aggregate Worksheet'!B24</f>
        <v>2975</v>
      </c>
      <c r="D24" s="92">
        <f>'Aggregate Worksheet'!C24</f>
        <v>1448</v>
      </c>
      <c r="E24" s="93">
        <f>'Aggregate Worksheet'!D24</f>
        <v>0.48672268907563027</v>
      </c>
      <c r="F24" s="92">
        <f>'Aggregate Worksheet'!E24</f>
        <v>457</v>
      </c>
      <c r="G24" s="92">
        <f>'Aggregate Worksheet'!F24</f>
        <v>116</v>
      </c>
      <c r="H24" s="93">
        <f>'Aggregate Worksheet'!G24</f>
        <v>0.25382932166301969</v>
      </c>
      <c r="I24" s="92">
        <f>'Aggregate Worksheet'!H24</f>
        <v>252</v>
      </c>
      <c r="J24" s="92">
        <f>'Aggregate Worksheet'!I24</f>
        <v>140</v>
      </c>
      <c r="K24" s="93">
        <f>'Aggregate Worksheet'!J24</f>
        <v>0.55555555555555558</v>
      </c>
      <c r="L24" s="92">
        <f>'Aggregate Worksheet'!K24</f>
        <v>533</v>
      </c>
      <c r="M24" s="92">
        <f>'Aggregate Worksheet'!L24</f>
        <v>281</v>
      </c>
      <c r="N24" s="93">
        <f>'Aggregate Worksheet'!M24</f>
        <v>0.5272045028142589</v>
      </c>
      <c r="O24" s="92">
        <f>'Aggregate Worksheet'!N24</f>
        <v>0</v>
      </c>
      <c r="P24" s="196">
        <f>'Aggregate Worksheet'!O24</f>
        <v>0</v>
      </c>
      <c r="Q24" s="194">
        <f>'Aggregate Worksheet'!P24</f>
        <v>1136</v>
      </c>
    </row>
    <row r="25" spans="2:17" x14ac:dyDescent="0.2">
      <c r="B25" s="91" t="s">
        <v>200</v>
      </c>
      <c r="C25" s="92">
        <f>'Aggregate Worksheet'!B25</f>
        <v>5920</v>
      </c>
      <c r="D25" s="92">
        <f>'Aggregate Worksheet'!C25</f>
        <v>4230</v>
      </c>
      <c r="E25" s="93">
        <f>'Aggregate Worksheet'!D25</f>
        <v>0.71452702702702697</v>
      </c>
      <c r="F25" s="92">
        <f>'Aggregate Worksheet'!E25</f>
        <v>1918</v>
      </c>
      <c r="G25" s="92">
        <f>'Aggregate Worksheet'!F25</f>
        <v>557</v>
      </c>
      <c r="H25" s="93">
        <f>'Aggregate Worksheet'!G25</f>
        <v>0.29040667361835243</v>
      </c>
      <c r="I25" s="92">
        <f>'Aggregate Worksheet'!H25</f>
        <v>575</v>
      </c>
      <c r="J25" s="92">
        <f>'Aggregate Worksheet'!I25</f>
        <v>326</v>
      </c>
      <c r="K25" s="93">
        <f>'Aggregate Worksheet'!J25</f>
        <v>0.56695652173913047</v>
      </c>
      <c r="L25" s="92">
        <f>'Aggregate Worksheet'!K25</f>
        <v>687</v>
      </c>
      <c r="M25" s="92">
        <f>'Aggregate Worksheet'!L25</f>
        <v>409</v>
      </c>
      <c r="N25" s="93">
        <f>'Aggregate Worksheet'!M25</f>
        <v>0.59534206695778746</v>
      </c>
      <c r="O25" s="92">
        <f>'Aggregate Worksheet'!N25</f>
        <v>1</v>
      </c>
      <c r="P25" s="196">
        <f>'Aggregate Worksheet'!O25</f>
        <v>0</v>
      </c>
      <c r="Q25" s="194">
        <f>'Aggregate Worksheet'!P25</f>
        <v>672</v>
      </c>
    </row>
    <row r="26" spans="2:17" x14ac:dyDescent="0.2">
      <c r="B26" s="97" t="s">
        <v>332</v>
      </c>
      <c r="C26" s="92">
        <f>'Aggregate Worksheet'!B26</f>
        <v>1118</v>
      </c>
      <c r="D26" s="92">
        <f>'Aggregate Worksheet'!C26</f>
        <v>639</v>
      </c>
      <c r="E26" s="93">
        <f>'Aggregate Worksheet'!D26</f>
        <v>0.57155635062611809</v>
      </c>
      <c r="F26" s="92">
        <f>'Aggregate Worksheet'!E26</f>
        <v>254</v>
      </c>
      <c r="G26" s="92">
        <f>'Aggregate Worksheet'!F26</f>
        <v>49</v>
      </c>
      <c r="H26" s="93">
        <f>'Aggregate Worksheet'!G26</f>
        <v>0.19291338582677164</v>
      </c>
      <c r="I26" s="92">
        <f>'Aggregate Worksheet'!H26</f>
        <v>41</v>
      </c>
      <c r="J26" s="92">
        <f>'Aggregate Worksheet'!I26</f>
        <v>26</v>
      </c>
      <c r="K26" s="93">
        <f>'Aggregate Worksheet'!J26</f>
        <v>0.63414634146341464</v>
      </c>
      <c r="L26" s="92">
        <f>'Aggregate Worksheet'!K26</f>
        <v>126</v>
      </c>
      <c r="M26" s="92">
        <f>'Aggregate Worksheet'!L26</f>
        <v>78</v>
      </c>
      <c r="N26" s="93">
        <f>'Aggregate Worksheet'!M26</f>
        <v>0.61904761904761907</v>
      </c>
      <c r="O26" s="92">
        <f>'Aggregate Worksheet'!N26</f>
        <v>0</v>
      </c>
      <c r="P26" s="196">
        <f>'Aggregate Worksheet'!O26</f>
        <v>0</v>
      </c>
      <c r="Q26" s="194">
        <f>'Aggregate Worksheet'!P26</f>
        <v>330</v>
      </c>
    </row>
    <row r="27" spans="2:17" x14ac:dyDescent="0.2">
      <c r="B27" s="91" t="s">
        <v>202</v>
      </c>
      <c r="C27" s="94">
        <f>'Aggregate Worksheet'!B27</f>
        <v>1292</v>
      </c>
      <c r="D27" s="94">
        <f>'Aggregate Worksheet'!C27</f>
        <v>586</v>
      </c>
      <c r="E27" s="87">
        <f>'Aggregate Worksheet'!D27</f>
        <v>0.45356037151702788</v>
      </c>
      <c r="F27" s="94">
        <f>'Aggregate Worksheet'!E27</f>
        <v>426</v>
      </c>
      <c r="G27" s="94">
        <f>'Aggregate Worksheet'!F27</f>
        <v>76</v>
      </c>
      <c r="H27" s="87">
        <f>'Aggregate Worksheet'!G27</f>
        <v>0.17840375586854459</v>
      </c>
      <c r="I27" s="94">
        <f>'Aggregate Worksheet'!H27</f>
        <v>17</v>
      </c>
      <c r="J27" s="94">
        <f>'Aggregate Worksheet'!I27</f>
        <v>12</v>
      </c>
      <c r="K27" s="87">
        <f>'Aggregate Worksheet'!J27</f>
        <v>0.70588235294117652</v>
      </c>
      <c r="L27" s="94">
        <f>'Aggregate Worksheet'!K27</f>
        <v>168</v>
      </c>
      <c r="M27" s="94">
        <f>'Aggregate Worksheet'!L27</f>
        <v>89</v>
      </c>
      <c r="N27" s="87">
        <f>'Aggregate Worksheet'!M27</f>
        <v>0.52976190476190477</v>
      </c>
      <c r="O27" s="94">
        <f>'Aggregate Worksheet'!N27</f>
        <v>0</v>
      </c>
      <c r="P27" s="197">
        <f>'Aggregate Worksheet'!O27</f>
        <v>0</v>
      </c>
      <c r="Q27" s="195">
        <f>'Aggregate Worksheet'!P27</f>
        <v>434</v>
      </c>
    </row>
    <row r="28" spans="2:17" x14ac:dyDescent="0.2">
      <c r="B28" s="88" t="s">
        <v>271</v>
      </c>
      <c r="C28" s="89">
        <f>SUM(C29:C40)</f>
        <v>237219</v>
      </c>
      <c r="D28" s="89">
        <f t="shared" ref="D28:Q28" si="1">SUM(D29:D40)</f>
        <v>140743</v>
      </c>
      <c r="E28" s="90">
        <f>D28/C28</f>
        <v>0.59330407766662874</v>
      </c>
      <c r="F28" s="89">
        <f t="shared" si="1"/>
        <v>51255</v>
      </c>
      <c r="G28" s="89">
        <f t="shared" si="1"/>
        <v>10332</v>
      </c>
      <c r="H28" s="90">
        <f>G28/F28</f>
        <v>0.20158033362598771</v>
      </c>
      <c r="I28" s="89">
        <f t="shared" si="1"/>
        <v>9081</v>
      </c>
      <c r="J28" s="89">
        <f t="shared" si="1"/>
        <v>3794</v>
      </c>
      <c r="K28" s="90">
        <f>J28/I28</f>
        <v>0.41779539698271118</v>
      </c>
      <c r="L28" s="89">
        <f t="shared" si="1"/>
        <v>25275</v>
      </c>
      <c r="M28" s="89">
        <f t="shared" si="1"/>
        <v>12512</v>
      </c>
      <c r="N28" s="90">
        <f>M28/L28</f>
        <v>0.49503461918892189</v>
      </c>
      <c r="O28" s="89">
        <f t="shared" si="1"/>
        <v>37</v>
      </c>
      <c r="P28" s="198">
        <f t="shared" si="1"/>
        <v>91</v>
      </c>
      <c r="Q28" s="193">
        <f t="shared" si="1"/>
        <v>74934</v>
      </c>
    </row>
    <row r="29" spans="2:17" x14ac:dyDescent="0.2">
      <c r="B29" s="91" t="s">
        <v>203</v>
      </c>
      <c r="C29" s="92">
        <f>'Aggregate Worksheet'!B28</f>
        <v>31982</v>
      </c>
      <c r="D29" s="92">
        <f>'Aggregate Worksheet'!C28</f>
        <v>20624</v>
      </c>
      <c r="E29" s="93">
        <f>'Aggregate Worksheet'!D28</f>
        <v>0.64486273528859983</v>
      </c>
      <c r="F29" s="92">
        <f>'Aggregate Worksheet'!E28</f>
        <v>5865</v>
      </c>
      <c r="G29" s="92">
        <f>'Aggregate Worksheet'!F28</f>
        <v>1789</v>
      </c>
      <c r="H29" s="93">
        <f>'Aggregate Worksheet'!G28</f>
        <v>0.30502983802216538</v>
      </c>
      <c r="I29" s="92">
        <f>'Aggregate Worksheet'!H28</f>
        <v>501</v>
      </c>
      <c r="J29" s="92">
        <f>'Aggregate Worksheet'!I28</f>
        <v>300</v>
      </c>
      <c r="K29" s="93">
        <f>'Aggregate Worksheet'!J28</f>
        <v>0.59880239520958078</v>
      </c>
      <c r="L29" s="92">
        <f>'Aggregate Worksheet'!K28</f>
        <v>4783</v>
      </c>
      <c r="M29" s="92">
        <f>'Aggregate Worksheet'!L28</f>
        <v>2200</v>
      </c>
      <c r="N29" s="93">
        <f>'Aggregate Worksheet'!M28</f>
        <v>0.45996236671545054</v>
      </c>
      <c r="O29" s="92">
        <f>'Aggregate Worksheet'!N28</f>
        <v>2</v>
      </c>
      <c r="P29" s="196">
        <f>'Aggregate Worksheet'!O28</f>
        <v>2</v>
      </c>
      <c r="Q29" s="194">
        <f>'Aggregate Worksheet'!P28</f>
        <v>9636</v>
      </c>
    </row>
    <row r="30" spans="2:17" x14ac:dyDescent="0.2">
      <c r="B30" s="91" t="s">
        <v>204</v>
      </c>
      <c r="C30" s="92">
        <f>'Aggregate Worksheet'!B29</f>
        <v>21086</v>
      </c>
      <c r="D30" s="92">
        <f>'Aggregate Worksheet'!C29</f>
        <v>12809</v>
      </c>
      <c r="E30" s="93">
        <f>'Aggregate Worksheet'!D29</f>
        <v>0.6074646685004268</v>
      </c>
      <c r="F30" s="92">
        <f>'Aggregate Worksheet'!E29</f>
        <v>3958</v>
      </c>
      <c r="G30" s="92">
        <f>'Aggregate Worksheet'!F29</f>
        <v>661</v>
      </c>
      <c r="H30" s="93">
        <f>'Aggregate Worksheet'!G29</f>
        <v>0.16700353713996968</v>
      </c>
      <c r="I30" s="92">
        <f>'Aggregate Worksheet'!H29</f>
        <v>365</v>
      </c>
      <c r="J30" s="92">
        <f>'Aggregate Worksheet'!I29</f>
        <v>104</v>
      </c>
      <c r="K30" s="93">
        <f>'Aggregate Worksheet'!J29</f>
        <v>0.28493150684931506</v>
      </c>
      <c r="L30" s="92">
        <f>'Aggregate Worksheet'!K29</f>
        <v>1084</v>
      </c>
      <c r="M30" s="92">
        <f>'Aggregate Worksheet'!L29</f>
        <v>719</v>
      </c>
      <c r="N30" s="93">
        <f>'Aggregate Worksheet'!M29</f>
        <v>0.66328413284132837</v>
      </c>
      <c r="O30" s="92">
        <f>'Aggregate Worksheet'!N29</f>
        <v>3</v>
      </c>
      <c r="P30" s="196">
        <f>'Aggregate Worksheet'!O29</f>
        <v>6</v>
      </c>
      <c r="Q30" s="194">
        <f>'Aggregate Worksheet'!P29</f>
        <v>4490</v>
      </c>
    </row>
    <row r="31" spans="2:17" x14ac:dyDescent="0.2">
      <c r="B31" s="91" t="s">
        <v>205</v>
      </c>
      <c r="C31" s="92">
        <f>'Aggregate Worksheet'!B30</f>
        <v>10017</v>
      </c>
      <c r="D31" s="92">
        <f>'Aggregate Worksheet'!C30</f>
        <v>6682</v>
      </c>
      <c r="E31" s="93">
        <f>'Aggregate Worksheet'!D30</f>
        <v>0.66706598782070481</v>
      </c>
      <c r="F31" s="92">
        <f>'Aggregate Worksheet'!E30</f>
        <v>1584</v>
      </c>
      <c r="G31" s="92">
        <f>'Aggregate Worksheet'!F30</f>
        <v>492</v>
      </c>
      <c r="H31" s="93">
        <f>'Aggregate Worksheet'!G30</f>
        <v>0.31060606060606061</v>
      </c>
      <c r="I31" s="92">
        <f>'Aggregate Worksheet'!H30</f>
        <v>199</v>
      </c>
      <c r="J31" s="92">
        <f>'Aggregate Worksheet'!I30</f>
        <v>117</v>
      </c>
      <c r="K31" s="93">
        <f>'Aggregate Worksheet'!J30</f>
        <v>0.5879396984924623</v>
      </c>
      <c r="L31" s="92">
        <f>'Aggregate Worksheet'!K30</f>
        <v>1276</v>
      </c>
      <c r="M31" s="92">
        <f>'Aggregate Worksheet'!L30</f>
        <v>844</v>
      </c>
      <c r="N31" s="93">
        <f>'Aggregate Worksheet'!M30</f>
        <v>0.66144200626959249</v>
      </c>
      <c r="O31" s="92">
        <f>'Aggregate Worksheet'!N30</f>
        <v>1</v>
      </c>
      <c r="P31" s="196">
        <f>'Aggregate Worksheet'!O30</f>
        <v>2</v>
      </c>
      <c r="Q31" s="194">
        <f>'Aggregate Worksheet'!P30</f>
        <v>2838</v>
      </c>
    </row>
    <row r="32" spans="2:17" x14ac:dyDescent="0.2">
      <c r="B32" s="91" t="s">
        <v>206</v>
      </c>
      <c r="C32" s="92">
        <f>'Aggregate Worksheet'!B31</f>
        <v>9502</v>
      </c>
      <c r="D32" s="92">
        <f>'Aggregate Worksheet'!C31</f>
        <v>6196</v>
      </c>
      <c r="E32" s="93">
        <f>'Aggregate Worksheet'!D31</f>
        <v>0.65207324773731845</v>
      </c>
      <c r="F32" s="92">
        <f>'Aggregate Worksheet'!E31</f>
        <v>2213</v>
      </c>
      <c r="G32" s="92">
        <f>'Aggregate Worksheet'!F31</f>
        <v>442</v>
      </c>
      <c r="H32" s="93">
        <f>'Aggregate Worksheet'!G31</f>
        <v>0.19972887483054677</v>
      </c>
      <c r="I32" s="92">
        <f>'Aggregate Worksheet'!H31</f>
        <v>700</v>
      </c>
      <c r="J32" s="92">
        <f>'Aggregate Worksheet'!I31</f>
        <v>530</v>
      </c>
      <c r="K32" s="93">
        <f>'Aggregate Worksheet'!J31</f>
        <v>0.75714285714285712</v>
      </c>
      <c r="L32" s="92">
        <f>'Aggregate Worksheet'!K31</f>
        <v>890</v>
      </c>
      <c r="M32" s="92">
        <f>'Aggregate Worksheet'!L31</f>
        <v>601</v>
      </c>
      <c r="N32" s="93">
        <f>'Aggregate Worksheet'!M31</f>
        <v>0.67528089887640452</v>
      </c>
      <c r="O32" s="92">
        <f>'Aggregate Worksheet'!N31</f>
        <v>12</v>
      </c>
      <c r="P32" s="196">
        <f>'Aggregate Worksheet'!O31</f>
        <v>13</v>
      </c>
      <c r="Q32" s="194">
        <f>'Aggregate Worksheet'!P31</f>
        <v>3980</v>
      </c>
    </row>
    <row r="33" spans="2:17" x14ac:dyDescent="0.2">
      <c r="B33" s="91" t="s">
        <v>207</v>
      </c>
      <c r="C33" s="92">
        <f>'Aggregate Worksheet'!B32</f>
        <v>8458</v>
      </c>
      <c r="D33" s="92">
        <f>'Aggregate Worksheet'!C32</f>
        <v>3792</v>
      </c>
      <c r="E33" s="93">
        <f>'Aggregate Worksheet'!D32</f>
        <v>0.4483329392291322</v>
      </c>
      <c r="F33" s="92">
        <f>'Aggregate Worksheet'!E32</f>
        <v>3383</v>
      </c>
      <c r="G33" s="92">
        <f>'Aggregate Worksheet'!F32</f>
        <v>730</v>
      </c>
      <c r="H33" s="93">
        <f>'Aggregate Worksheet'!G32</f>
        <v>0.2157848063848655</v>
      </c>
      <c r="I33" s="92">
        <f>'Aggregate Worksheet'!H32</f>
        <v>749</v>
      </c>
      <c r="J33" s="92">
        <f>'Aggregate Worksheet'!I32</f>
        <v>212</v>
      </c>
      <c r="K33" s="93">
        <f>'Aggregate Worksheet'!J32</f>
        <v>0.28304405874499333</v>
      </c>
      <c r="L33" s="92">
        <f>'Aggregate Worksheet'!K32</f>
        <v>1084</v>
      </c>
      <c r="M33" s="92">
        <f>'Aggregate Worksheet'!L32</f>
        <v>424</v>
      </c>
      <c r="N33" s="93">
        <f>'Aggregate Worksheet'!M32</f>
        <v>0.39114391143911437</v>
      </c>
      <c r="O33" s="92">
        <f>'Aggregate Worksheet'!N32</f>
        <v>8</v>
      </c>
      <c r="P33" s="196">
        <f>'Aggregate Worksheet'!O32</f>
        <v>9</v>
      </c>
      <c r="Q33" s="194">
        <f>'Aggregate Worksheet'!P32</f>
        <v>2351</v>
      </c>
    </row>
    <row r="34" spans="2:17" x14ac:dyDescent="0.2">
      <c r="B34" s="91" t="s">
        <v>208</v>
      </c>
      <c r="C34" s="92">
        <f>'Aggregate Worksheet'!B33</f>
        <v>13428</v>
      </c>
      <c r="D34" s="92">
        <f>'Aggregate Worksheet'!C33</f>
        <v>6580</v>
      </c>
      <c r="E34" s="93">
        <f>'Aggregate Worksheet'!D33</f>
        <v>0.49002085195114686</v>
      </c>
      <c r="F34" s="92">
        <f>'Aggregate Worksheet'!E33</f>
        <v>4776</v>
      </c>
      <c r="G34" s="92">
        <f>'Aggregate Worksheet'!F33</f>
        <v>761</v>
      </c>
      <c r="H34" s="93">
        <f>'Aggregate Worksheet'!G33</f>
        <v>0.15933835845896147</v>
      </c>
      <c r="I34" s="92">
        <f>'Aggregate Worksheet'!H33</f>
        <v>886</v>
      </c>
      <c r="J34" s="92">
        <f>'Aggregate Worksheet'!I33</f>
        <v>435</v>
      </c>
      <c r="K34" s="93">
        <f>'Aggregate Worksheet'!J33</f>
        <v>0.49097065462753953</v>
      </c>
      <c r="L34" s="92">
        <f>'Aggregate Worksheet'!K33</f>
        <v>1564</v>
      </c>
      <c r="M34" s="92">
        <f>'Aggregate Worksheet'!L33</f>
        <v>680</v>
      </c>
      <c r="N34" s="93">
        <f>'Aggregate Worksheet'!M33</f>
        <v>0.43478260869565216</v>
      </c>
      <c r="O34" s="92">
        <f>'Aggregate Worksheet'!N33</f>
        <v>0</v>
      </c>
      <c r="P34" s="196">
        <f>'Aggregate Worksheet'!O33</f>
        <v>14</v>
      </c>
      <c r="Q34" s="194">
        <f>'Aggregate Worksheet'!P33</f>
        <v>9463</v>
      </c>
    </row>
    <row r="35" spans="2:17" x14ac:dyDescent="0.2">
      <c r="B35" s="91" t="s">
        <v>209</v>
      </c>
      <c r="C35" s="92">
        <f>'Aggregate Worksheet'!B34</f>
        <v>12304</v>
      </c>
      <c r="D35" s="92">
        <f>'Aggregate Worksheet'!C34</f>
        <v>4798</v>
      </c>
      <c r="E35" s="93">
        <f>'Aggregate Worksheet'!D34</f>
        <v>0.38995448634590379</v>
      </c>
      <c r="F35" s="92">
        <f>'Aggregate Worksheet'!E34</f>
        <v>3402</v>
      </c>
      <c r="G35" s="92">
        <f>'Aggregate Worksheet'!F34</f>
        <v>189</v>
      </c>
      <c r="H35" s="93">
        <f>'Aggregate Worksheet'!G34</f>
        <v>5.5555555555555552E-2</v>
      </c>
      <c r="I35" s="92">
        <f>'Aggregate Worksheet'!H34</f>
        <v>283</v>
      </c>
      <c r="J35" s="92">
        <f>'Aggregate Worksheet'!I34</f>
        <v>60</v>
      </c>
      <c r="K35" s="93">
        <f>'Aggregate Worksheet'!J34</f>
        <v>0.21201413427561838</v>
      </c>
      <c r="L35" s="92">
        <f>'Aggregate Worksheet'!K34</f>
        <v>2169</v>
      </c>
      <c r="M35" s="92">
        <f>'Aggregate Worksheet'!L34</f>
        <v>750</v>
      </c>
      <c r="N35" s="93">
        <f>'Aggregate Worksheet'!M34</f>
        <v>0.34578146611341631</v>
      </c>
      <c r="O35" s="92">
        <f>'Aggregate Worksheet'!N34</f>
        <v>0</v>
      </c>
      <c r="P35" s="196">
        <f>'Aggregate Worksheet'!O34</f>
        <v>14</v>
      </c>
      <c r="Q35" s="194">
        <f>'Aggregate Worksheet'!P34</f>
        <v>5626</v>
      </c>
    </row>
    <row r="36" spans="2:17" x14ac:dyDescent="0.2">
      <c r="B36" s="91" t="s">
        <v>210</v>
      </c>
      <c r="C36" s="92">
        <f>'Aggregate Worksheet'!B35</f>
        <v>25169</v>
      </c>
      <c r="D36" s="92">
        <f>'Aggregate Worksheet'!C35</f>
        <v>16200</v>
      </c>
      <c r="E36" s="93">
        <f>'Aggregate Worksheet'!D35</f>
        <v>0.6436489332114903</v>
      </c>
      <c r="F36" s="92">
        <f>'Aggregate Worksheet'!E35</f>
        <v>5011</v>
      </c>
      <c r="G36" s="92">
        <f>'Aggregate Worksheet'!F35</f>
        <v>454</v>
      </c>
      <c r="H36" s="93">
        <f>'Aggregate Worksheet'!G35</f>
        <v>9.0600678507283969E-2</v>
      </c>
      <c r="I36" s="92">
        <f>'Aggregate Worksheet'!H35</f>
        <v>1568</v>
      </c>
      <c r="J36" s="92">
        <f>'Aggregate Worksheet'!I35</f>
        <v>156</v>
      </c>
      <c r="K36" s="93">
        <f>'Aggregate Worksheet'!J35</f>
        <v>9.9489795918367346E-2</v>
      </c>
      <c r="L36" s="92">
        <f>'Aggregate Worksheet'!K35</f>
        <v>1947</v>
      </c>
      <c r="M36" s="92">
        <f>'Aggregate Worksheet'!L35</f>
        <v>1148</v>
      </c>
      <c r="N36" s="93">
        <f>'Aggregate Worksheet'!M35</f>
        <v>0.58962506420133542</v>
      </c>
      <c r="O36" s="92">
        <f>'Aggregate Worksheet'!N35</f>
        <v>2</v>
      </c>
      <c r="P36" s="196">
        <f>'Aggregate Worksheet'!O35</f>
        <v>4</v>
      </c>
      <c r="Q36" s="194">
        <f>'Aggregate Worksheet'!P35</f>
        <v>6796</v>
      </c>
    </row>
    <row r="37" spans="2:17" x14ac:dyDescent="0.2">
      <c r="B37" s="91" t="s">
        <v>211</v>
      </c>
      <c r="C37" s="92">
        <f>'Aggregate Worksheet'!B36</f>
        <v>5312</v>
      </c>
      <c r="D37" s="92">
        <f>'Aggregate Worksheet'!C36</f>
        <v>3089</v>
      </c>
      <c r="E37" s="93">
        <f>'Aggregate Worksheet'!D36</f>
        <v>0.58151355421686746</v>
      </c>
      <c r="F37" s="92">
        <f>'Aggregate Worksheet'!E36</f>
        <v>1578</v>
      </c>
      <c r="G37" s="92">
        <f>'Aggregate Worksheet'!F36</f>
        <v>264</v>
      </c>
      <c r="H37" s="93">
        <f>'Aggregate Worksheet'!G36</f>
        <v>0.16730038022813687</v>
      </c>
      <c r="I37" s="92">
        <f>'Aggregate Worksheet'!H36</f>
        <v>48</v>
      </c>
      <c r="J37" s="92">
        <f>'Aggregate Worksheet'!I36</f>
        <v>33</v>
      </c>
      <c r="K37" s="93">
        <f>'Aggregate Worksheet'!J36</f>
        <v>0.6875</v>
      </c>
      <c r="L37" s="92">
        <f>'Aggregate Worksheet'!K36</f>
        <v>595</v>
      </c>
      <c r="M37" s="92">
        <f>'Aggregate Worksheet'!L36</f>
        <v>438</v>
      </c>
      <c r="N37" s="93">
        <f>'Aggregate Worksheet'!M36</f>
        <v>0.73613445378151265</v>
      </c>
      <c r="O37" s="92">
        <f>'Aggregate Worksheet'!N36</f>
        <v>0</v>
      </c>
      <c r="P37" s="196">
        <f>'Aggregate Worksheet'!O36</f>
        <v>0</v>
      </c>
      <c r="Q37" s="194">
        <f>'Aggregate Worksheet'!P36</f>
        <v>4295</v>
      </c>
    </row>
    <row r="38" spans="2:17" x14ac:dyDescent="0.2">
      <c r="B38" s="91" t="s">
        <v>212</v>
      </c>
      <c r="C38" s="92">
        <f>'Aggregate Worksheet'!B37</f>
        <v>48374</v>
      </c>
      <c r="D38" s="92">
        <f>'Aggregate Worksheet'!C37</f>
        <v>28915</v>
      </c>
      <c r="E38" s="93">
        <f>'Aggregate Worksheet'!D37</f>
        <v>0.59773845454169594</v>
      </c>
      <c r="F38" s="92">
        <f>'Aggregate Worksheet'!E37</f>
        <v>7695</v>
      </c>
      <c r="G38" s="92">
        <f>'Aggregate Worksheet'!F37</f>
        <v>1947</v>
      </c>
      <c r="H38" s="93">
        <f>'Aggregate Worksheet'!G37</f>
        <v>0.2530214424951267</v>
      </c>
      <c r="I38" s="92">
        <f>'Aggregate Worksheet'!H37</f>
        <v>1124</v>
      </c>
      <c r="J38" s="92">
        <f>'Aggregate Worksheet'!I37</f>
        <v>762</v>
      </c>
      <c r="K38" s="93">
        <f>'Aggregate Worksheet'!J37</f>
        <v>0.6779359430604982</v>
      </c>
      <c r="L38" s="92">
        <f>'Aggregate Worksheet'!K37</f>
        <v>6630</v>
      </c>
      <c r="M38" s="92">
        <f>'Aggregate Worksheet'!L37</f>
        <v>3061</v>
      </c>
      <c r="N38" s="93">
        <f>'Aggregate Worksheet'!M37</f>
        <v>0.46168929110105583</v>
      </c>
      <c r="O38" s="92">
        <f>'Aggregate Worksheet'!N37</f>
        <v>1</v>
      </c>
      <c r="P38" s="196">
        <f>'Aggregate Worksheet'!O37</f>
        <v>26</v>
      </c>
      <c r="Q38" s="194">
        <f>'Aggregate Worksheet'!P37</f>
        <v>17110</v>
      </c>
    </row>
    <row r="39" spans="2:17" x14ac:dyDescent="0.2">
      <c r="B39" s="91" t="s">
        <v>213</v>
      </c>
      <c r="C39" s="92">
        <f>'Aggregate Worksheet'!B38</f>
        <v>44</v>
      </c>
      <c r="D39" s="92">
        <f>'Aggregate Worksheet'!C38</f>
        <v>18</v>
      </c>
      <c r="E39" s="93">
        <f>'Aggregate Worksheet'!D38</f>
        <v>0.40909090909090912</v>
      </c>
      <c r="F39" s="92">
        <f>'Aggregate Worksheet'!E38</f>
        <v>86</v>
      </c>
      <c r="G39" s="92">
        <f>'Aggregate Worksheet'!F38</f>
        <v>54</v>
      </c>
      <c r="H39" s="93">
        <f>'Aggregate Worksheet'!G38</f>
        <v>0.62790697674418605</v>
      </c>
      <c r="I39" s="92">
        <f>'Aggregate Worksheet'!H38</f>
        <v>49</v>
      </c>
      <c r="J39" s="92">
        <f>'Aggregate Worksheet'!I38</f>
        <v>49</v>
      </c>
      <c r="K39" s="93">
        <f>'Aggregate Worksheet'!J38</f>
        <v>1</v>
      </c>
      <c r="L39" s="92">
        <f>'Aggregate Worksheet'!K38</f>
        <v>10</v>
      </c>
      <c r="M39" s="92">
        <f>'Aggregate Worksheet'!L38</f>
        <v>8</v>
      </c>
      <c r="N39" s="93">
        <f>'Aggregate Worksheet'!M38</f>
        <v>0.8</v>
      </c>
      <c r="O39" s="92">
        <f>'Aggregate Worksheet'!N38</f>
        <v>0</v>
      </c>
      <c r="P39" s="196">
        <f>'Aggregate Worksheet'!O38</f>
        <v>0</v>
      </c>
      <c r="Q39" s="194">
        <f>'Aggregate Worksheet'!P38</f>
        <v>17</v>
      </c>
    </row>
    <row r="40" spans="2:17" ht="13.5" customHeight="1" x14ac:dyDescent="0.2">
      <c r="B40" s="95" t="s">
        <v>214</v>
      </c>
      <c r="C40" s="94">
        <f>'Aggregate Worksheet'!B39</f>
        <v>51543</v>
      </c>
      <c r="D40" s="94">
        <f>'Aggregate Worksheet'!C39</f>
        <v>31040</v>
      </c>
      <c r="E40" s="87">
        <f>'Aggregate Worksheet'!D39</f>
        <v>0.60221562578817689</v>
      </c>
      <c r="F40" s="94">
        <f>'Aggregate Worksheet'!E39</f>
        <v>11704</v>
      </c>
      <c r="G40" s="94">
        <f>'Aggregate Worksheet'!F39</f>
        <v>2549</v>
      </c>
      <c r="H40" s="87">
        <f>'Aggregate Worksheet'!G39</f>
        <v>0.2177887901572112</v>
      </c>
      <c r="I40" s="94">
        <f>'Aggregate Worksheet'!H39</f>
        <v>2609</v>
      </c>
      <c r="J40" s="94">
        <f>'Aggregate Worksheet'!I39</f>
        <v>1036</v>
      </c>
      <c r="K40" s="87">
        <f>'Aggregate Worksheet'!J39</f>
        <v>0.3970870065159065</v>
      </c>
      <c r="L40" s="94">
        <f>'Aggregate Worksheet'!K39</f>
        <v>3243</v>
      </c>
      <c r="M40" s="94">
        <f>'Aggregate Worksheet'!L39</f>
        <v>1639</v>
      </c>
      <c r="N40" s="87">
        <f>'Aggregate Worksheet'!M39</f>
        <v>0.50539623805118716</v>
      </c>
      <c r="O40" s="94">
        <f>'Aggregate Worksheet'!N39</f>
        <v>8</v>
      </c>
      <c r="P40" s="197">
        <f>'Aggregate Worksheet'!O39</f>
        <v>1</v>
      </c>
      <c r="Q40" s="195">
        <f>'Aggregate Worksheet'!P39</f>
        <v>8332</v>
      </c>
    </row>
    <row r="41" spans="2:17" x14ac:dyDescent="0.2">
      <c r="B41" s="368" t="s">
        <v>401</v>
      </c>
      <c r="C41" s="368"/>
      <c r="D41" s="368"/>
      <c r="E41" s="368"/>
      <c r="F41" s="368"/>
      <c r="G41" s="368"/>
      <c r="H41" s="368"/>
      <c r="I41" s="368"/>
      <c r="J41" s="368"/>
      <c r="K41" s="368"/>
      <c r="L41" s="368"/>
      <c r="M41" s="368"/>
      <c r="N41" s="368"/>
      <c r="O41" s="368"/>
      <c r="P41" s="368"/>
      <c r="Q41" s="368"/>
    </row>
    <row r="42" spans="2:17" ht="23.25" customHeight="1" x14ac:dyDescent="0.4">
      <c r="B42" s="96"/>
      <c r="C42" s="376" t="s">
        <v>269</v>
      </c>
      <c r="D42" s="376"/>
      <c r="E42" s="376"/>
      <c r="F42" s="376"/>
      <c r="G42" s="376"/>
      <c r="H42" s="376"/>
      <c r="I42" s="376"/>
      <c r="J42" s="376"/>
      <c r="K42" s="376"/>
      <c r="L42" s="376"/>
      <c r="M42" s="376"/>
      <c r="N42" s="376"/>
      <c r="O42" s="376"/>
      <c r="P42" s="376"/>
      <c r="Q42" s="376"/>
    </row>
    <row r="43" spans="2:17" x14ac:dyDescent="0.2">
      <c r="B43" s="150"/>
      <c r="C43" s="371" t="s">
        <v>406</v>
      </c>
      <c r="D43" s="372"/>
      <c r="E43" s="373"/>
      <c r="F43" s="371" t="s">
        <v>175</v>
      </c>
      <c r="G43" s="372"/>
      <c r="H43" s="373"/>
      <c r="I43" s="371" t="s">
        <v>410</v>
      </c>
      <c r="J43" s="372"/>
      <c r="K43" s="373"/>
      <c r="L43" s="371" t="s">
        <v>177</v>
      </c>
      <c r="M43" s="372"/>
      <c r="N43" s="373"/>
      <c r="O43" s="81" t="s">
        <v>178</v>
      </c>
      <c r="P43" s="75" t="s">
        <v>179</v>
      </c>
      <c r="Q43" s="81" t="s">
        <v>180</v>
      </c>
    </row>
    <row r="44" spans="2:17" s="85" customFormat="1" ht="51" x14ac:dyDescent="0.2">
      <c r="B44" s="151"/>
      <c r="C44" s="84" t="s">
        <v>181</v>
      </c>
      <c r="D44" s="84" t="s">
        <v>34</v>
      </c>
      <c r="E44" s="83" t="s">
        <v>35</v>
      </c>
      <c r="F44" s="84" t="s">
        <v>183</v>
      </c>
      <c r="G44" s="84" t="s">
        <v>34</v>
      </c>
      <c r="H44" s="83" t="s">
        <v>35</v>
      </c>
      <c r="I44" s="84" t="s">
        <v>184</v>
      </c>
      <c r="J44" s="84" t="s">
        <v>34</v>
      </c>
      <c r="K44" s="83" t="s">
        <v>35</v>
      </c>
      <c r="L44" s="84" t="s">
        <v>183</v>
      </c>
      <c r="M44" s="84" t="s">
        <v>34</v>
      </c>
      <c r="N44" s="83" t="s">
        <v>35</v>
      </c>
      <c r="O44" s="84" t="s">
        <v>181</v>
      </c>
      <c r="P44" s="83" t="s">
        <v>181</v>
      </c>
      <c r="Q44" s="84" t="s">
        <v>184</v>
      </c>
    </row>
    <row r="45" spans="2:17" x14ac:dyDescent="0.2">
      <c r="B45" s="88" t="s">
        <v>273</v>
      </c>
      <c r="C45" s="89">
        <f>SUM(C46:C59)</f>
        <v>192598</v>
      </c>
      <c r="D45" s="89">
        <f t="shared" ref="D45:Q45" si="2">SUM(D46:D59)</f>
        <v>116172</v>
      </c>
      <c r="E45" s="90">
        <f>D45/C45</f>
        <v>0.60318383368466966</v>
      </c>
      <c r="F45" s="89">
        <f t="shared" si="2"/>
        <v>43458</v>
      </c>
      <c r="G45" s="89">
        <f t="shared" si="2"/>
        <v>9918</v>
      </c>
      <c r="H45" s="90">
        <f>G45/F45</f>
        <v>0.22822035068341848</v>
      </c>
      <c r="I45" s="89">
        <f t="shared" si="2"/>
        <v>5532</v>
      </c>
      <c r="J45" s="89">
        <f t="shared" si="2"/>
        <v>2251</v>
      </c>
      <c r="K45" s="90">
        <f>J45/I45</f>
        <v>0.40690527838033264</v>
      </c>
      <c r="L45" s="89">
        <f t="shared" si="2"/>
        <v>20159</v>
      </c>
      <c r="M45" s="89">
        <f t="shared" si="2"/>
        <v>10849</v>
      </c>
      <c r="N45" s="90">
        <f>M45/L45</f>
        <v>0.53817153628652215</v>
      </c>
      <c r="O45" s="89">
        <f t="shared" si="2"/>
        <v>5556</v>
      </c>
      <c r="P45" s="89">
        <f t="shared" si="2"/>
        <v>231</v>
      </c>
      <c r="Q45" s="193">
        <f t="shared" si="2"/>
        <v>58057</v>
      </c>
    </row>
    <row r="46" spans="2:17" x14ac:dyDescent="0.2">
      <c r="B46" s="91" t="s">
        <v>215</v>
      </c>
      <c r="C46" s="92">
        <f>'Aggregate Worksheet'!B40</f>
        <v>19035</v>
      </c>
      <c r="D46" s="92">
        <f>'Aggregate Worksheet'!C40</f>
        <v>13073</v>
      </c>
      <c r="E46" s="93">
        <f>'Aggregate Worksheet'!D40</f>
        <v>0.68678749671657469</v>
      </c>
      <c r="F46" s="92">
        <f>'Aggregate Worksheet'!E40</f>
        <v>3594</v>
      </c>
      <c r="G46" s="92">
        <f>'Aggregate Worksheet'!F40</f>
        <v>1247</v>
      </c>
      <c r="H46" s="93">
        <f>'Aggregate Worksheet'!G40</f>
        <v>0.34696716750139123</v>
      </c>
      <c r="I46" s="92">
        <f>'Aggregate Worksheet'!H40</f>
        <v>724</v>
      </c>
      <c r="J46" s="92">
        <f>'Aggregate Worksheet'!I40</f>
        <v>541</v>
      </c>
      <c r="K46" s="93">
        <f>'Aggregate Worksheet'!J40</f>
        <v>0.74723756906077343</v>
      </c>
      <c r="L46" s="92">
        <f>'Aggregate Worksheet'!K40</f>
        <v>2356</v>
      </c>
      <c r="M46" s="92">
        <f>'Aggregate Worksheet'!L40</f>
        <v>1331</v>
      </c>
      <c r="N46" s="93">
        <f>'Aggregate Worksheet'!M40</f>
        <v>0.56494057724957558</v>
      </c>
      <c r="O46" s="92">
        <f>'Aggregate Worksheet'!N40</f>
        <v>1</v>
      </c>
      <c r="P46" s="196">
        <f>'Aggregate Worksheet'!O40</f>
        <v>21</v>
      </c>
      <c r="Q46" s="194">
        <f>'Aggregate Worksheet'!P40</f>
        <v>6337</v>
      </c>
    </row>
    <row r="47" spans="2:17" x14ac:dyDescent="0.2">
      <c r="B47" s="91" t="s">
        <v>260</v>
      </c>
      <c r="C47" s="92">
        <f>'Aggregate Worksheet'!B41</f>
        <v>5852</v>
      </c>
      <c r="D47" s="92">
        <f>'Aggregate Worksheet'!C41</f>
        <v>3318</v>
      </c>
      <c r="E47" s="93">
        <f>'Aggregate Worksheet'!D41</f>
        <v>0.56698564593301437</v>
      </c>
      <c r="F47" s="92">
        <f>'Aggregate Worksheet'!E41</f>
        <v>2225</v>
      </c>
      <c r="G47" s="92">
        <f>'Aggregate Worksheet'!F41</f>
        <v>260</v>
      </c>
      <c r="H47" s="93">
        <f>'Aggregate Worksheet'!G41</f>
        <v>0.11685393258426967</v>
      </c>
      <c r="I47" s="92">
        <f>'Aggregate Worksheet'!H41</f>
        <v>241</v>
      </c>
      <c r="J47" s="92">
        <f>'Aggregate Worksheet'!I41</f>
        <v>144</v>
      </c>
      <c r="K47" s="93">
        <f>'Aggregate Worksheet'!J41</f>
        <v>0.59751037344398339</v>
      </c>
      <c r="L47" s="92">
        <f>'Aggregate Worksheet'!K41</f>
        <v>788</v>
      </c>
      <c r="M47" s="92">
        <f>'Aggregate Worksheet'!L41</f>
        <v>466</v>
      </c>
      <c r="N47" s="93">
        <f>'Aggregate Worksheet'!M41</f>
        <v>0.59137055837563457</v>
      </c>
      <c r="O47" s="92">
        <f>'Aggregate Worksheet'!N41</f>
        <v>0</v>
      </c>
      <c r="P47" s="196">
        <f>'Aggregate Worksheet'!O41</f>
        <v>1</v>
      </c>
      <c r="Q47" s="194">
        <f>'Aggregate Worksheet'!P41</f>
        <v>1838</v>
      </c>
    </row>
    <row r="48" spans="2:17" x14ac:dyDescent="0.2">
      <c r="B48" s="91" t="s">
        <v>261</v>
      </c>
      <c r="C48" s="92">
        <f>'Aggregate Worksheet'!B42</f>
        <v>1568</v>
      </c>
      <c r="D48" s="92">
        <f>'Aggregate Worksheet'!C42</f>
        <v>608</v>
      </c>
      <c r="E48" s="93">
        <f>'Aggregate Worksheet'!D42</f>
        <v>0.38775510204081631</v>
      </c>
      <c r="F48" s="92">
        <f>'Aggregate Worksheet'!E42</f>
        <v>750</v>
      </c>
      <c r="G48" s="92">
        <f>'Aggregate Worksheet'!F42</f>
        <v>53</v>
      </c>
      <c r="H48" s="93">
        <f>'Aggregate Worksheet'!G42</f>
        <v>7.0666666666666669E-2</v>
      </c>
      <c r="I48" s="92">
        <f>'Aggregate Worksheet'!H42</f>
        <v>75</v>
      </c>
      <c r="J48" s="92">
        <f>'Aggregate Worksheet'!I42</f>
        <v>30</v>
      </c>
      <c r="K48" s="93">
        <f>'Aggregate Worksheet'!J42</f>
        <v>0.4</v>
      </c>
      <c r="L48" s="92">
        <f>'Aggregate Worksheet'!K42</f>
        <v>211</v>
      </c>
      <c r="M48" s="92">
        <f>'Aggregate Worksheet'!L42</f>
        <v>119</v>
      </c>
      <c r="N48" s="93">
        <f>'Aggregate Worksheet'!M42</f>
        <v>0.56398104265402849</v>
      </c>
      <c r="O48" s="92">
        <f>'Aggregate Worksheet'!N42</f>
        <v>1</v>
      </c>
      <c r="P48" s="196">
        <f>'Aggregate Worksheet'!O42</f>
        <v>0</v>
      </c>
      <c r="Q48" s="194">
        <f>'Aggregate Worksheet'!P42</f>
        <v>331</v>
      </c>
    </row>
    <row r="49" spans="2:17" x14ac:dyDescent="0.2">
      <c r="B49" s="91" t="s">
        <v>262</v>
      </c>
      <c r="C49" s="92">
        <f>'Aggregate Worksheet'!B43</f>
        <v>32449</v>
      </c>
      <c r="D49" s="92">
        <f>'Aggregate Worksheet'!C43</f>
        <v>21416</v>
      </c>
      <c r="E49" s="93">
        <f>'Aggregate Worksheet'!D43</f>
        <v>0.6599895220191685</v>
      </c>
      <c r="F49" s="92">
        <f>'Aggregate Worksheet'!E43</f>
        <v>12515</v>
      </c>
      <c r="G49" s="92">
        <f>'Aggregate Worksheet'!F43</f>
        <v>4436</v>
      </c>
      <c r="H49" s="93">
        <f>'Aggregate Worksheet'!G43</f>
        <v>0.35445465441470236</v>
      </c>
      <c r="I49" s="92">
        <f>'Aggregate Worksheet'!H43</f>
        <v>982</v>
      </c>
      <c r="J49" s="92">
        <f>'Aggregate Worksheet'!I43</f>
        <v>411</v>
      </c>
      <c r="K49" s="93">
        <f>'Aggregate Worksheet'!J43</f>
        <v>0.41853360488798369</v>
      </c>
      <c r="L49" s="92">
        <f>'Aggregate Worksheet'!K43</f>
        <v>3624</v>
      </c>
      <c r="M49" s="92">
        <f>'Aggregate Worksheet'!L43</f>
        <v>2296</v>
      </c>
      <c r="N49" s="93">
        <f>'Aggregate Worksheet'!M43</f>
        <v>0.63355408388520973</v>
      </c>
      <c r="O49" s="92">
        <f>'Aggregate Worksheet'!N43</f>
        <v>4</v>
      </c>
      <c r="P49" s="196">
        <f>'Aggregate Worksheet'!O43</f>
        <v>3</v>
      </c>
      <c r="Q49" s="194">
        <f>'Aggregate Worksheet'!P43</f>
        <v>14025</v>
      </c>
    </row>
    <row r="50" spans="2:17" x14ac:dyDescent="0.2">
      <c r="B50" s="91" t="s">
        <v>263</v>
      </c>
      <c r="C50" s="92">
        <f>'Aggregate Worksheet'!B44</f>
        <v>4308</v>
      </c>
      <c r="D50" s="92">
        <f>'Aggregate Worksheet'!C44</f>
        <v>1497</v>
      </c>
      <c r="E50" s="93">
        <f>'Aggregate Worksheet'!D44</f>
        <v>0.34749303621169919</v>
      </c>
      <c r="F50" s="92">
        <f>'Aggregate Worksheet'!E44</f>
        <v>1106</v>
      </c>
      <c r="G50" s="92">
        <f>'Aggregate Worksheet'!F44</f>
        <v>25</v>
      </c>
      <c r="H50" s="93">
        <f>'Aggregate Worksheet'!G44</f>
        <v>2.2603978300180832E-2</v>
      </c>
      <c r="I50" s="92">
        <f>'Aggregate Worksheet'!H44</f>
        <v>214</v>
      </c>
      <c r="J50" s="92">
        <f>'Aggregate Worksheet'!I44</f>
        <v>12</v>
      </c>
      <c r="K50" s="93">
        <f>'Aggregate Worksheet'!J44</f>
        <v>5.6074766355140186E-2</v>
      </c>
      <c r="L50" s="92">
        <f>'Aggregate Worksheet'!K44</f>
        <v>632</v>
      </c>
      <c r="M50" s="92">
        <f>'Aggregate Worksheet'!L44</f>
        <v>141</v>
      </c>
      <c r="N50" s="93">
        <f>'Aggregate Worksheet'!M44</f>
        <v>0.22310126582278481</v>
      </c>
      <c r="O50" s="92">
        <f>'Aggregate Worksheet'!N44</f>
        <v>0</v>
      </c>
      <c r="P50" s="196">
        <f>'Aggregate Worksheet'!O44</f>
        <v>0</v>
      </c>
      <c r="Q50" s="194">
        <f>'Aggregate Worksheet'!P44</f>
        <v>1563</v>
      </c>
    </row>
    <row r="51" spans="2:17" x14ac:dyDescent="0.2">
      <c r="B51" s="91" t="s">
        <v>264</v>
      </c>
      <c r="C51" s="92">
        <f>'Aggregate Worksheet'!B45</f>
        <v>7612</v>
      </c>
      <c r="D51" s="92">
        <f>'Aggregate Worksheet'!C45</f>
        <v>4246</v>
      </c>
      <c r="E51" s="93">
        <f>'Aggregate Worksheet'!D45</f>
        <v>0.55780346820809246</v>
      </c>
      <c r="F51" s="92">
        <f>'Aggregate Worksheet'!E45</f>
        <v>3268</v>
      </c>
      <c r="G51" s="92">
        <f>'Aggregate Worksheet'!F45</f>
        <v>450</v>
      </c>
      <c r="H51" s="93">
        <f>'Aggregate Worksheet'!G45</f>
        <v>0.13769889840881272</v>
      </c>
      <c r="I51" s="92">
        <f>'Aggregate Worksheet'!H45</f>
        <v>649</v>
      </c>
      <c r="J51" s="92">
        <f>'Aggregate Worksheet'!I45</f>
        <v>223</v>
      </c>
      <c r="K51" s="93">
        <f>'Aggregate Worksheet'!J45</f>
        <v>0.34360554699537749</v>
      </c>
      <c r="L51" s="92">
        <f>'Aggregate Worksheet'!K45</f>
        <v>1412</v>
      </c>
      <c r="M51" s="92">
        <f>'Aggregate Worksheet'!L45</f>
        <v>642</v>
      </c>
      <c r="N51" s="93">
        <f>'Aggregate Worksheet'!M45</f>
        <v>0.45467422096317278</v>
      </c>
      <c r="O51" s="92">
        <f>'Aggregate Worksheet'!N45</f>
        <v>0</v>
      </c>
      <c r="P51" s="196">
        <f>'Aggregate Worksheet'!O45</f>
        <v>7</v>
      </c>
      <c r="Q51" s="194">
        <f>'Aggregate Worksheet'!P45</f>
        <v>3952</v>
      </c>
    </row>
    <row r="52" spans="2:17" x14ac:dyDescent="0.2">
      <c r="B52" s="91" t="s">
        <v>292</v>
      </c>
      <c r="C52" s="92">
        <f>'Aggregate Worksheet'!B46</f>
        <v>12689</v>
      </c>
      <c r="D52" s="92">
        <f>'Aggregate Worksheet'!C46</f>
        <v>5677</v>
      </c>
      <c r="E52" s="93">
        <f>'Aggregate Worksheet'!D46</f>
        <v>0.44739538182677913</v>
      </c>
      <c r="F52" s="92">
        <f>'Aggregate Worksheet'!E46</f>
        <v>2246</v>
      </c>
      <c r="G52" s="92">
        <f>'Aggregate Worksheet'!F46</f>
        <v>170</v>
      </c>
      <c r="H52" s="93">
        <f>'Aggregate Worksheet'!G46</f>
        <v>7.5690115761353524E-2</v>
      </c>
      <c r="I52" s="92">
        <f>'Aggregate Worksheet'!H46</f>
        <v>140</v>
      </c>
      <c r="J52" s="92">
        <f>'Aggregate Worksheet'!I46</f>
        <v>34</v>
      </c>
      <c r="K52" s="93">
        <f>'Aggregate Worksheet'!J46</f>
        <v>0.24285714285714285</v>
      </c>
      <c r="L52" s="92">
        <f>'Aggregate Worksheet'!K46</f>
        <v>1437</v>
      </c>
      <c r="M52" s="92">
        <f>'Aggregate Worksheet'!L46</f>
        <v>538</v>
      </c>
      <c r="N52" s="93">
        <f>'Aggregate Worksheet'!M46</f>
        <v>0.37439109255393183</v>
      </c>
      <c r="O52" s="92">
        <f>'Aggregate Worksheet'!N46</f>
        <v>5175</v>
      </c>
      <c r="P52" s="196">
        <f>'Aggregate Worksheet'!O46</f>
        <v>0</v>
      </c>
      <c r="Q52" s="193">
        <f>'Aggregate Worksheet'!P46</f>
        <v>2356</v>
      </c>
    </row>
    <row r="53" spans="2:17" x14ac:dyDescent="0.2">
      <c r="B53" s="91" t="s">
        <v>293</v>
      </c>
      <c r="C53" s="92">
        <f>'Aggregate Worksheet'!B47</f>
        <v>13816</v>
      </c>
      <c r="D53" s="92">
        <f>'Aggregate Worksheet'!C47</f>
        <v>7503</v>
      </c>
      <c r="E53" s="93">
        <f>'Aggregate Worksheet'!D47</f>
        <v>0.54306601042269831</v>
      </c>
      <c r="F53" s="92">
        <f>'Aggregate Worksheet'!E47</f>
        <v>3821</v>
      </c>
      <c r="G53" s="92">
        <f>'Aggregate Worksheet'!F47</f>
        <v>631</v>
      </c>
      <c r="H53" s="93">
        <f>'Aggregate Worksheet'!G47</f>
        <v>0.16514001570269563</v>
      </c>
      <c r="I53" s="92">
        <f>'Aggregate Worksheet'!H47</f>
        <v>1139</v>
      </c>
      <c r="J53" s="92">
        <f>'Aggregate Worksheet'!I47</f>
        <v>292</v>
      </c>
      <c r="K53" s="93">
        <f>'Aggregate Worksheet'!J47</f>
        <v>0.25636523266022826</v>
      </c>
      <c r="L53" s="92">
        <f>'Aggregate Worksheet'!K47</f>
        <v>1150</v>
      </c>
      <c r="M53" s="92">
        <f>'Aggregate Worksheet'!L47</f>
        <v>640</v>
      </c>
      <c r="N53" s="93">
        <f>'Aggregate Worksheet'!M47</f>
        <v>0.55652173913043479</v>
      </c>
      <c r="O53" s="92">
        <f>'Aggregate Worksheet'!N47</f>
        <v>2</v>
      </c>
      <c r="P53" s="196">
        <f>'Aggregate Worksheet'!O47</f>
        <v>1</v>
      </c>
      <c r="Q53" s="194">
        <f>'Aggregate Worksheet'!P47</f>
        <v>3240</v>
      </c>
    </row>
    <row r="54" spans="2:17" x14ac:dyDescent="0.2">
      <c r="B54" s="91" t="s">
        <v>294</v>
      </c>
      <c r="C54" s="92">
        <f>'Aggregate Worksheet'!B48</f>
        <v>10307</v>
      </c>
      <c r="D54" s="92">
        <f>'Aggregate Worksheet'!C48</f>
        <v>5597</v>
      </c>
      <c r="E54" s="93">
        <f>'Aggregate Worksheet'!D48</f>
        <v>0.5430290094110799</v>
      </c>
      <c r="F54" s="92">
        <f>'Aggregate Worksheet'!E48</f>
        <v>2084</v>
      </c>
      <c r="G54" s="92">
        <f>'Aggregate Worksheet'!F48</f>
        <v>642</v>
      </c>
      <c r="H54" s="93">
        <f>'Aggregate Worksheet'!G48</f>
        <v>0.30806142034548945</v>
      </c>
      <c r="I54" s="92">
        <f>'Aggregate Worksheet'!H48</f>
        <v>228</v>
      </c>
      <c r="J54" s="92">
        <f>'Aggregate Worksheet'!I48</f>
        <v>121</v>
      </c>
      <c r="K54" s="93">
        <f>'Aggregate Worksheet'!J48</f>
        <v>0.5307017543859649</v>
      </c>
      <c r="L54" s="92">
        <f>'Aggregate Worksheet'!K48</f>
        <v>1172</v>
      </c>
      <c r="M54" s="92">
        <f>'Aggregate Worksheet'!L48</f>
        <v>668</v>
      </c>
      <c r="N54" s="93">
        <f>'Aggregate Worksheet'!M48</f>
        <v>0.56996587030716728</v>
      </c>
      <c r="O54" s="92">
        <f>'Aggregate Worksheet'!N48</f>
        <v>1</v>
      </c>
      <c r="P54" s="196">
        <f>'Aggregate Worksheet'!O48</f>
        <v>8</v>
      </c>
      <c r="Q54" s="194">
        <f>'Aggregate Worksheet'!P48</f>
        <v>4761</v>
      </c>
    </row>
    <row r="55" spans="2:17" x14ac:dyDescent="0.2">
      <c r="B55" s="91" t="s">
        <v>295</v>
      </c>
      <c r="C55" s="92">
        <f>'Aggregate Worksheet'!B49</f>
        <v>1107</v>
      </c>
      <c r="D55" s="92">
        <f>'Aggregate Worksheet'!C49</f>
        <v>255</v>
      </c>
      <c r="E55" s="93">
        <f>'Aggregate Worksheet'!D49</f>
        <v>0.23035230352303523</v>
      </c>
      <c r="F55" s="92">
        <f>'Aggregate Worksheet'!E49</f>
        <v>415</v>
      </c>
      <c r="G55" s="92">
        <f>'Aggregate Worksheet'!F49</f>
        <v>21</v>
      </c>
      <c r="H55" s="93">
        <f>'Aggregate Worksheet'!G49</f>
        <v>5.0602409638554217E-2</v>
      </c>
      <c r="I55" s="92">
        <f>'Aggregate Worksheet'!H49</f>
        <v>111</v>
      </c>
      <c r="J55" s="92">
        <f>'Aggregate Worksheet'!I49</f>
        <v>15</v>
      </c>
      <c r="K55" s="93">
        <f>'Aggregate Worksheet'!J49</f>
        <v>0.13513513513513514</v>
      </c>
      <c r="L55" s="92">
        <f>'Aggregate Worksheet'!K49</f>
        <v>169</v>
      </c>
      <c r="M55" s="92">
        <f>'Aggregate Worksheet'!L49</f>
        <v>54</v>
      </c>
      <c r="N55" s="93">
        <f>'Aggregate Worksheet'!M49</f>
        <v>0.31952662721893493</v>
      </c>
      <c r="O55" s="92">
        <f>'Aggregate Worksheet'!N49</f>
        <v>0</v>
      </c>
      <c r="P55" s="196">
        <f>'Aggregate Worksheet'!O49</f>
        <v>3</v>
      </c>
      <c r="Q55" s="194">
        <f>'Aggregate Worksheet'!P49</f>
        <v>305</v>
      </c>
    </row>
    <row r="56" spans="2:17" x14ac:dyDescent="0.2">
      <c r="B56" s="91" t="s">
        <v>296</v>
      </c>
      <c r="C56" s="92">
        <f>'Aggregate Worksheet'!B50</f>
        <v>16542</v>
      </c>
      <c r="D56" s="92">
        <f>'Aggregate Worksheet'!C50</f>
        <v>9978</v>
      </c>
      <c r="E56" s="93">
        <f>'Aggregate Worksheet'!D50</f>
        <v>0.60319187522669571</v>
      </c>
      <c r="F56" s="92">
        <f>'Aggregate Worksheet'!E50</f>
        <v>2874</v>
      </c>
      <c r="G56" s="92">
        <f>'Aggregate Worksheet'!F50</f>
        <v>1164</v>
      </c>
      <c r="H56" s="93">
        <f>'Aggregate Worksheet'!G50</f>
        <v>0.40501043841336115</v>
      </c>
      <c r="I56" s="92">
        <f>'Aggregate Worksheet'!H50</f>
        <v>362</v>
      </c>
      <c r="J56" s="92">
        <f>'Aggregate Worksheet'!I50</f>
        <v>222</v>
      </c>
      <c r="K56" s="93">
        <f>'Aggregate Worksheet'!J50</f>
        <v>0.61325966850828728</v>
      </c>
      <c r="L56" s="92">
        <f>'Aggregate Worksheet'!K50</f>
        <v>1724</v>
      </c>
      <c r="M56" s="92">
        <f>'Aggregate Worksheet'!L50</f>
        <v>944</v>
      </c>
      <c r="N56" s="93">
        <f>'Aggregate Worksheet'!M50</f>
        <v>0.54756380510440839</v>
      </c>
      <c r="O56" s="92">
        <f>'Aggregate Worksheet'!N50</f>
        <v>0</v>
      </c>
      <c r="P56" s="196">
        <f>'Aggregate Worksheet'!O50</f>
        <v>3</v>
      </c>
      <c r="Q56" s="194">
        <f>'Aggregate Worksheet'!P50</f>
        <v>6378</v>
      </c>
    </row>
    <row r="57" spans="2:17" x14ac:dyDescent="0.2">
      <c r="B57" s="91" t="s">
        <v>297</v>
      </c>
      <c r="C57" s="92">
        <f>'Aggregate Worksheet'!B51</f>
        <v>11528</v>
      </c>
      <c r="D57" s="92">
        <f>'Aggregate Worksheet'!C51</f>
        <v>3483</v>
      </c>
      <c r="E57" s="93">
        <f>'Aggregate Worksheet'!D51</f>
        <v>0.30213393476752254</v>
      </c>
      <c r="F57" s="92">
        <f>'Aggregate Worksheet'!E51</f>
        <v>3023</v>
      </c>
      <c r="G57" s="92">
        <f>'Aggregate Worksheet'!F51</f>
        <v>85</v>
      </c>
      <c r="H57" s="93">
        <f>'Aggregate Worksheet'!G51</f>
        <v>2.8117763810783989E-2</v>
      </c>
      <c r="I57" s="92">
        <f>'Aggregate Worksheet'!H51</f>
        <v>116</v>
      </c>
      <c r="J57" s="92">
        <f>'Aggregate Worksheet'!I51</f>
        <v>36</v>
      </c>
      <c r="K57" s="93">
        <f>'Aggregate Worksheet'!J51</f>
        <v>0.31034482758620691</v>
      </c>
      <c r="L57" s="92">
        <f>'Aggregate Worksheet'!K51</f>
        <v>948</v>
      </c>
      <c r="M57" s="92">
        <f>'Aggregate Worksheet'!L51</f>
        <v>457</v>
      </c>
      <c r="N57" s="93">
        <f>'Aggregate Worksheet'!M51</f>
        <v>0.4820675105485232</v>
      </c>
      <c r="O57" s="92">
        <f>'Aggregate Worksheet'!N51</f>
        <v>116</v>
      </c>
      <c r="P57" s="196">
        <f>'Aggregate Worksheet'!O51</f>
        <v>0</v>
      </c>
      <c r="Q57" s="193">
        <f>'Aggregate Worksheet'!P51</f>
        <v>1389</v>
      </c>
    </row>
    <row r="58" spans="2:17" x14ac:dyDescent="0.2">
      <c r="B58" s="91" t="s">
        <v>298</v>
      </c>
      <c r="C58" s="92">
        <f>'Aggregate Worksheet'!B52</f>
        <v>51294</v>
      </c>
      <c r="D58" s="92">
        <f>'Aggregate Worksheet'!C52</f>
        <v>37199</v>
      </c>
      <c r="E58" s="93">
        <f>'Aggregate Worksheet'!D52</f>
        <v>0.72521152571450853</v>
      </c>
      <c r="F58" s="92">
        <f>'Aggregate Worksheet'!E52</f>
        <v>4349</v>
      </c>
      <c r="G58" s="92">
        <f>'Aggregate Worksheet'!F52</f>
        <v>631</v>
      </c>
      <c r="H58" s="93">
        <f>'Aggregate Worksheet'!G52</f>
        <v>0.14509082547712118</v>
      </c>
      <c r="I58" s="92">
        <f>'Aggregate Worksheet'!H52</f>
        <v>494</v>
      </c>
      <c r="J58" s="92">
        <f>'Aggregate Worksheet'!I52</f>
        <v>129</v>
      </c>
      <c r="K58" s="93">
        <f>'Aggregate Worksheet'!J52</f>
        <v>0.26113360323886642</v>
      </c>
      <c r="L58" s="92">
        <f>'Aggregate Worksheet'!K52</f>
        <v>4052</v>
      </c>
      <c r="M58" s="92">
        <f>'Aggregate Worksheet'!L52</f>
        <v>2353</v>
      </c>
      <c r="N58" s="93">
        <f>'Aggregate Worksheet'!M52</f>
        <v>0.58070088845014811</v>
      </c>
      <c r="O58" s="92">
        <f>'Aggregate Worksheet'!N52</f>
        <v>256</v>
      </c>
      <c r="P58" s="196">
        <f>'Aggregate Worksheet'!O52</f>
        <v>184</v>
      </c>
      <c r="Q58" s="194">
        <f>'Aggregate Worksheet'!P52</f>
        <v>10837</v>
      </c>
    </row>
    <row r="59" spans="2:17" x14ac:dyDescent="0.2">
      <c r="B59" s="95" t="s">
        <v>299</v>
      </c>
      <c r="C59" s="94">
        <f>'Aggregate Worksheet'!B53</f>
        <v>4491</v>
      </c>
      <c r="D59" s="94">
        <f>'Aggregate Worksheet'!C53</f>
        <v>2322</v>
      </c>
      <c r="E59" s="87">
        <f>'Aggregate Worksheet'!D53</f>
        <v>0.51703406813627251</v>
      </c>
      <c r="F59" s="94">
        <f>'Aggregate Worksheet'!E53</f>
        <v>1188</v>
      </c>
      <c r="G59" s="94">
        <f>'Aggregate Worksheet'!F53</f>
        <v>103</v>
      </c>
      <c r="H59" s="87">
        <f>'Aggregate Worksheet'!G53</f>
        <v>8.6700336700336694E-2</v>
      </c>
      <c r="I59" s="94">
        <f>'Aggregate Worksheet'!H53</f>
        <v>57</v>
      </c>
      <c r="J59" s="94">
        <f>'Aggregate Worksheet'!I53</f>
        <v>41</v>
      </c>
      <c r="K59" s="87">
        <f>'Aggregate Worksheet'!J53</f>
        <v>0.7192982456140351</v>
      </c>
      <c r="L59" s="94">
        <f>'Aggregate Worksheet'!K53</f>
        <v>484</v>
      </c>
      <c r="M59" s="94">
        <f>'Aggregate Worksheet'!L53</f>
        <v>200</v>
      </c>
      <c r="N59" s="87">
        <f>'Aggregate Worksheet'!M53</f>
        <v>0.41322314049586778</v>
      </c>
      <c r="O59" s="94">
        <f>'Aggregate Worksheet'!N53</f>
        <v>0</v>
      </c>
      <c r="P59" s="197">
        <f>'Aggregate Worksheet'!O53</f>
        <v>0</v>
      </c>
      <c r="Q59" s="195">
        <f>'Aggregate Worksheet'!P53</f>
        <v>745</v>
      </c>
    </row>
    <row r="60" spans="2:17" x14ac:dyDescent="0.2">
      <c r="B60" s="88" t="s">
        <v>274</v>
      </c>
      <c r="C60" s="89">
        <f>SUM(C61:C76)</f>
        <v>187822</v>
      </c>
      <c r="D60" s="89">
        <f t="shared" ref="D60:Q60" si="3">SUM(D61:D76)</f>
        <v>117785</v>
      </c>
      <c r="E60" s="90">
        <f>D60/C60</f>
        <v>0.62710971025758433</v>
      </c>
      <c r="F60" s="89">
        <f t="shared" si="3"/>
        <v>38549</v>
      </c>
      <c r="G60" s="89">
        <f t="shared" si="3"/>
        <v>9725</v>
      </c>
      <c r="H60" s="90">
        <f>G60/F60</f>
        <v>0.25227632364004254</v>
      </c>
      <c r="I60" s="89">
        <f t="shared" si="3"/>
        <v>8071</v>
      </c>
      <c r="J60" s="89">
        <f t="shared" si="3"/>
        <v>4549</v>
      </c>
      <c r="K60" s="90">
        <f>J60/I60</f>
        <v>0.56362284723082645</v>
      </c>
      <c r="L60" s="89">
        <f t="shared" si="3"/>
        <v>19680</v>
      </c>
      <c r="M60" s="89">
        <f t="shared" si="3"/>
        <v>10477</v>
      </c>
      <c r="N60" s="90">
        <f>M60/L60</f>
        <v>0.53236788617886177</v>
      </c>
      <c r="O60" s="89">
        <f t="shared" si="3"/>
        <v>400</v>
      </c>
      <c r="P60" s="198">
        <f t="shared" si="3"/>
        <v>118</v>
      </c>
      <c r="Q60" s="193">
        <f t="shared" si="3"/>
        <v>46888</v>
      </c>
    </row>
    <row r="61" spans="2:17" x14ac:dyDescent="0.2">
      <c r="B61" s="91" t="s">
        <v>300</v>
      </c>
      <c r="C61" s="92">
        <f>'Aggregate Worksheet'!B54</f>
        <v>4923</v>
      </c>
      <c r="D61" s="92">
        <f>'Aggregate Worksheet'!C54</f>
        <v>2569</v>
      </c>
      <c r="E61" s="93">
        <f>'Aggregate Worksheet'!D54</f>
        <v>0.52183627869185456</v>
      </c>
      <c r="F61" s="92">
        <f>'Aggregate Worksheet'!E54</f>
        <v>804</v>
      </c>
      <c r="G61" s="92">
        <f>'Aggregate Worksheet'!F54</f>
        <v>83</v>
      </c>
      <c r="H61" s="93">
        <f>'Aggregate Worksheet'!G54</f>
        <v>0.10323383084577115</v>
      </c>
      <c r="I61" s="92">
        <f>'Aggregate Worksheet'!H54</f>
        <v>101</v>
      </c>
      <c r="J61" s="92">
        <f>'Aggregate Worksheet'!I54</f>
        <v>50</v>
      </c>
      <c r="K61" s="93">
        <f>'Aggregate Worksheet'!J54</f>
        <v>0.49504950495049505</v>
      </c>
      <c r="L61" s="92">
        <f>'Aggregate Worksheet'!K54</f>
        <v>559</v>
      </c>
      <c r="M61" s="92">
        <f>'Aggregate Worksheet'!L54</f>
        <v>304</v>
      </c>
      <c r="N61" s="93">
        <f>'Aggregate Worksheet'!M54</f>
        <v>0.54382826475849733</v>
      </c>
      <c r="O61" s="92">
        <f>'Aggregate Worksheet'!N54</f>
        <v>0</v>
      </c>
      <c r="P61" s="196">
        <f>'Aggregate Worksheet'!O54</f>
        <v>0</v>
      </c>
      <c r="Q61" s="194">
        <f>'Aggregate Worksheet'!P54</f>
        <v>2055</v>
      </c>
    </row>
    <row r="62" spans="2:17" x14ac:dyDescent="0.2">
      <c r="B62" s="91" t="s">
        <v>301</v>
      </c>
      <c r="C62" s="92">
        <f>'Aggregate Worksheet'!B55</f>
        <v>1478</v>
      </c>
      <c r="D62" s="92">
        <f>'Aggregate Worksheet'!C55</f>
        <v>679</v>
      </c>
      <c r="E62" s="93">
        <f>'Aggregate Worksheet'!D55</f>
        <v>0.45940460081190798</v>
      </c>
      <c r="F62" s="92">
        <f>'Aggregate Worksheet'!E55</f>
        <v>1058</v>
      </c>
      <c r="G62" s="92">
        <f>'Aggregate Worksheet'!F55</f>
        <v>261</v>
      </c>
      <c r="H62" s="93">
        <f>'Aggregate Worksheet'!G55</f>
        <v>0.24669187145557656</v>
      </c>
      <c r="I62" s="92">
        <f>'Aggregate Worksheet'!H55</f>
        <v>284</v>
      </c>
      <c r="J62" s="92">
        <f>'Aggregate Worksheet'!I55</f>
        <v>153</v>
      </c>
      <c r="K62" s="93">
        <f>'Aggregate Worksheet'!J55</f>
        <v>0.53873239436619713</v>
      </c>
      <c r="L62" s="92">
        <f>'Aggregate Worksheet'!K55</f>
        <v>251</v>
      </c>
      <c r="M62" s="92">
        <f>'Aggregate Worksheet'!L55</f>
        <v>151</v>
      </c>
      <c r="N62" s="93">
        <f>'Aggregate Worksheet'!M55</f>
        <v>0.60159362549800799</v>
      </c>
      <c r="O62" s="92">
        <f>'Aggregate Worksheet'!N55</f>
        <v>0</v>
      </c>
      <c r="P62" s="196">
        <f>'Aggregate Worksheet'!O55</f>
        <v>0</v>
      </c>
      <c r="Q62" s="194">
        <f>'Aggregate Worksheet'!P55</f>
        <v>197</v>
      </c>
    </row>
    <row r="63" spans="2:17" x14ac:dyDescent="0.2">
      <c r="B63" s="91" t="s">
        <v>302</v>
      </c>
      <c r="C63" s="92">
        <f>'Aggregate Worksheet'!B56</f>
        <v>2061</v>
      </c>
      <c r="D63" s="92">
        <f>'Aggregate Worksheet'!C56</f>
        <v>635</v>
      </c>
      <c r="E63" s="93">
        <f>'Aggregate Worksheet'!D56</f>
        <v>0.30810286268801551</v>
      </c>
      <c r="F63" s="92">
        <f>'Aggregate Worksheet'!E56</f>
        <v>983</v>
      </c>
      <c r="G63" s="92">
        <f>'Aggregate Worksheet'!F56</f>
        <v>117</v>
      </c>
      <c r="H63" s="93">
        <f>'Aggregate Worksheet'!G56</f>
        <v>0.1190233977619532</v>
      </c>
      <c r="I63" s="92">
        <f>'Aggregate Worksheet'!H56</f>
        <v>66</v>
      </c>
      <c r="J63" s="92">
        <f>'Aggregate Worksheet'!I56</f>
        <v>39</v>
      </c>
      <c r="K63" s="93">
        <f>'Aggregate Worksheet'!J56</f>
        <v>0.59090909090909094</v>
      </c>
      <c r="L63" s="92">
        <f>'Aggregate Worksheet'!K56</f>
        <v>329</v>
      </c>
      <c r="M63" s="92">
        <f>'Aggregate Worksheet'!L56</f>
        <v>96</v>
      </c>
      <c r="N63" s="93">
        <f>'Aggregate Worksheet'!M56</f>
        <v>0.2917933130699088</v>
      </c>
      <c r="O63" s="92">
        <f>'Aggregate Worksheet'!N56</f>
        <v>0</v>
      </c>
      <c r="P63" s="196">
        <f>'Aggregate Worksheet'!O56</f>
        <v>0</v>
      </c>
      <c r="Q63" s="194">
        <f>'Aggregate Worksheet'!P56</f>
        <v>821</v>
      </c>
    </row>
    <row r="64" spans="2:17" x14ac:dyDescent="0.2">
      <c r="B64" s="91" t="s">
        <v>303</v>
      </c>
      <c r="C64" s="92">
        <f>'Aggregate Worksheet'!B57</f>
        <v>9507</v>
      </c>
      <c r="D64" s="92">
        <f>'Aggregate Worksheet'!C57</f>
        <v>4498</v>
      </c>
      <c r="E64" s="93">
        <f>'Aggregate Worksheet'!D57</f>
        <v>0.47312506574103291</v>
      </c>
      <c r="F64" s="92">
        <f>'Aggregate Worksheet'!E57</f>
        <v>2497</v>
      </c>
      <c r="G64" s="92">
        <f>'Aggregate Worksheet'!F57</f>
        <v>530</v>
      </c>
      <c r="H64" s="93">
        <f>'Aggregate Worksheet'!G57</f>
        <v>0.21225470564677612</v>
      </c>
      <c r="I64" s="92">
        <f>'Aggregate Worksheet'!H57</f>
        <v>490</v>
      </c>
      <c r="J64" s="92">
        <f>'Aggregate Worksheet'!I57</f>
        <v>116</v>
      </c>
      <c r="K64" s="93">
        <f>'Aggregate Worksheet'!J57</f>
        <v>0.23673469387755103</v>
      </c>
      <c r="L64" s="92">
        <f>'Aggregate Worksheet'!K57</f>
        <v>957</v>
      </c>
      <c r="M64" s="92">
        <f>'Aggregate Worksheet'!L57</f>
        <v>331</v>
      </c>
      <c r="N64" s="93">
        <f>'Aggregate Worksheet'!M57</f>
        <v>0.34587251828631138</v>
      </c>
      <c r="O64" s="92">
        <f>'Aggregate Worksheet'!N57</f>
        <v>0</v>
      </c>
      <c r="P64" s="196">
        <f>'Aggregate Worksheet'!O57</f>
        <v>3</v>
      </c>
      <c r="Q64" s="194">
        <f>'Aggregate Worksheet'!P57</f>
        <v>3780</v>
      </c>
    </row>
    <row r="65" spans="2:17" x14ac:dyDescent="0.2">
      <c r="B65" s="91" t="s">
        <v>386</v>
      </c>
      <c r="C65" s="92">
        <f>'Aggregate Worksheet'!B58</f>
        <v>1217</v>
      </c>
      <c r="D65" s="92">
        <f>'Aggregate Worksheet'!C58</f>
        <v>534</v>
      </c>
      <c r="E65" s="93">
        <f>'Aggregate Worksheet'!D58</f>
        <v>0.43878389482333607</v>
      </c>
      <c r="F65" s="92">
        <f>'Aggregate Worksheet'!E58</f>
        <v>487</v>
      </c>
      <c r="G65" s="92">
        <f>'Aggregate Worksheet'!F58</f>
        <v>137</v>
      </c>
      <c r="H65" s="93">
        <f>'Aggregate Worksheet'!G58</f>
        <v>0.28131416837782341</v>
      </c>
      <c r="I65" s="92">
        <f>'Aggregate Worksheet'!H58</f>
        <v>48</v>
      </c>
      <c r="J65" s="92">
        <f>'Aggregate Worksheet'!I58</f>
        <v>29</v>
      </c>
      <c r="K65" s="93">
        <f>'Aggregate Worksheet'!J58</f>
        <v>0.60416666666666663</v>
      </c>
      <c r="L65" s="92">
        <f>'Aggregate Worksheet'!K58</f>
        <v>263</v>
      </c>
      <c r="M65" s="92">
        <f>'Aggregate Worksheet'!L58</f>
        <v>120</v>
      </c>
      <c r="N65" s="93">
        <f>'Aggregate Worksheet'!M58</f>
        <v>0.45627376425855515</v>
      </c>
      <c r="O65" s="92">
        <f>'Aggregate Worksheet'!N58</f>
        <v>0</v>
      </c>
      <c r="P65" s="196">
        <f>'Aggregate Worksheet'!O58</f>
        <v>1</v>
      </c>
      <c r="Q65" s="194">
        <f>'Aggregate Worksheet'!P58</f>
        <v>278</v>
      </c>
    </row>
    <row r="66" spans="2:17" x14ac:dyDescent="0.2">
      <c r="B66" s="91" t="s">
        <v>304</v>
      </c>
      <c r="C66" s="92">
        <f>'Aggregate Worksheet'!B59</f>
        <v>1128</v>
      </c>
      <c r="D66" s="92">
        <f>'Aggregate Worksheet'!C59</f>
        <v>164</v>
      </c>
      <c r="E66" s="93">
        <f>'Aggregate Worksheet'!D59</f>
        <v>0.1453900709219858</v>
      </c>
      <c r="F66" s="92">
        <f>'Aggregate Worksheet'!E59</f>
        <v>794</v>
      </c>
      <c r="G66" s="92">
        <f>'Aggregate Worksheet'!F59</f>
        <v>35</v>
      </c>
      <c r="H66" s="93">
        <f>'Aggregate Worksheet'!G59</f>
        <v>4.4080604534005037E-2</v>
      </c>
      <c r="I66" s="92">
        <f>'Aggregate Worksheet'!H59</f>
        <v>85</v>
      </c>
      <c r="J66" s="92">
        <f>'Aggregate Worksheet'!I59</f>
        <v>27</v>
      </c>
      <c r="K66" s="93">
        <f>'Aggregate Worksheet'!J59</f>
        <v>0.31764705882352939</v>
      </c>
      <c r="L66" s="92">
        <f>'Aggregate Worksheet'!K59</f>
        <v>277</v>
      </c>
      <c r="M66" s="92">
        <f>'Aggregate Worksheet'!L59</f>
        <v>52</v>
      </c>
      <c r="N66" s="93">
        <f>'Aggregate Worksheet'!M59</f>
        <v>0.18772563176895307</v>
      </c>
      <c r="O66" s="92">
        <f>'Aggregate Worksheet'!N59</f>
        <v>0</v>
      </c>
      <c r="P66" s="196">
        <f>'Aggregate Worksheet'!O59</f>
        <v>1</v>
      </c>
      <c r="Q66" s="194">
        <f>'Aggregate Worksheet'!P59</f>
        <v>354</v>
      </c>
    </row>
    <row r="67" spans="2:17" x14ac:dyDescent="0.2">
      <c r="B67" s="91" t="s">
        <v>305</v>
      </c>
      <c r="C67" s="92">
        <f>'Aggregate Worksheet'!B60</f>
        <v>4732</v>
      </c>
      <c r="D67" s="92">
        <f>'Aggregate Worksheet'!C60</f>
        <v>3163</v>
      </c>
      <c r="E67" s="93">
        <f>'Aggregate Worksheet'!D60</f>
        <v>0.66842772612003376</v>
      </c>
      <c r="F67" s="92">
        <f>'Aggregate Worksheet'!E60</f>
        <v>675</v>
      </c>
      <c r="G67" s="92">
        <f>'Aggregate Worksheet'!F60</f>
        <v>95</v>
      </c>
      <c r="H67" s="93">
        <f>'Aggregate Worksheet'!G60</f>
        <v>0.14074074074074075</v>
      </c>
      <c r="I67" s="92">
        <f>'Aggregate Worksheet'!H60</f>
        <v>65</v>
      </c>
      <c r="J67" s="92">
        <f>'Aggregate Worksheet'!I60</f>
        <v>31</v>
      </c>
      <c r="K67" s="93">
        <f>'Aggregate Worksheet'!J60</f>
        <v>0.47692307692307695</v>
      </c>
      <c r="L67" s="92">
        <f>'Aggregate Worksheet'!K60</f>
        <v>789</v>
      </c>
      <c r="M67" s="92">
        <f>'Aggregate Worksheet'!L60</f>
        <v>584</v>
      </c>
      <c r="N67" s="93">
        <f>'Aggregate Worksheet'!M60</f>
        <v>0.74017743979721162</v>
      </c>
      <c r="O67" s="92">
        <f>'Aggregate Worksheet'!N60</f>
        <v>2</v>
      </c>
      <c r="P67" s="196">
        <f>'Aggregate Worksheet'!O60</f>
        <v>0</v>
      </c>
      <c r="Q67" s="194">
        <f>'Aggregate Worksheet'!P60</f>
        <v>673</v>
      </c>
    </row>
    <row r="68" spans="2:17" x14ac:dyDescent="0.2">
      <c r="B68" s="91" t="s">
        <v>306</v>
      </c>
      <c r="C68" s="92">
        <f>'Aggregate Worksheet'!B61</f>
        <v>19288</v>
      </c>
      <c r="D68" s="92">
        <f>'Aggregate Worksheet'!C61</f>
        <v>12586</v>
      </c>
      <c r="E68" s="93">
        <f>'Aggregate Worksheet'!D61</f>
        <v>0.65253007051016176</v>
      </c>
      <c r="F68" s="92">
        <f>'Aggregate Worksheet'!E61</f>
        <v>4866</v>
      </c>
      <c r="G68" s="92">
        <f>'Aggregate Worksheet'!F61</f>
        <v>1417</v>
      </c>
      <c r="H68" s="93">
        <f>'Aggregate Worksheet'!G61</f>
        <v>0.29120427455815867</v>
      </c>
      <c r="I68" s="92">
        <f>'Aggregate Worksheet'!H61</f>
        <v>1950</v>
      </c>
      <c r="J68" s="92">
        <f>'Aggregate Worksheet'!I61</f>
        <v>1171</v>
      </c>
      <c r="K68" s="93">
        <f>'Aggregate Worksheet'!J61</f>
        <v>0.60051282051282051</v>
      </c>
      <c r="L68" s="92">
        <f>'Aggregate Worksheet'!K61</f>
        <v>1388</v>
      </c>
      <c r="M68" s="92">
        <f>'Aggregate Worksheet'!L61</f>
        <v>837</v>
      </c>
      <c r="N68" s="93">
        <f>'Aggregate Worksheet'!M61</f>
        <v>0.60302593659942361</v>
      </c>
      <c r="O68" s="92">
        <f>'Aggregate Worksheet'!N61</f>
        <v>0</v>
      </c>
      <c r="P68" s="196">
        <f>'Aggregate Worksheet'!O61</f>
        <v>0</v>
      </c>
      <c r="Q68" s="194">
        <f>'Aggregate Worksheet'!P61</f>
        <v>6956</v>
      </c>
    </row>
    <row r="69" spans="2:17" x14ac:dyDescent="0.2">
      <c r="B69" s="97" t="s">
        <v>307</v>
      </c>
      <c r="C69" s="92">
        <f>'Aggregate Worksheet'!B62</f>
        <v>2927</v>
      </c>
      <c r="D69" s="92">
        <f>'Aggregate Worksheet'!C62</f>
        <v>576</v>
      </c>
      <c r="E69" s="93">
        <f>'Aggregate Worksheet'!D62</f>
        <v>0.1967885206696276</v>
      </c>
      <c r="F69" s="92">
        <f>'Aggregate Worksheet'!E62</f>
        <v>1053</v>
      </c>
      <c r="G69" s="92">
        <f>'Aggregate Worksheet'!F62</f>
        <v>268</v>
      </c>
      <c r="H69" s="93">
        <f>'Aggregate Worksheet'!G62</f>
        <v>0.25451092117758783</v>
      </c>
      <c r="I69" s="92">
        <f>'Aggregate Worksheet'!H62</f>
        <v>72</v>
      </c>
      <c r="J69" s="92">
        <f>'Aggregate Worksheet'!I62</f>
        <v>38</v>
      </c>
      <c r="K69" s="93">
        <f>'Aggregate Worksheet'!J62</f>
        <v>0.52777777777777779</v>
      </c>
      <c r="L69" s="92">
        <f>'Aggregate Worksheet'!K62</f>
        <v>990</v>
      </c>
      <c r="M69" s="92">
        <f>'Aggregate Worksheet'!L62</f>
        <v>485</v>
      </c>
      <c r="N69" s="93">
        <f>'Aggregate Worksheet'!M62</f>
        <v>0.48989898989898989</v>
      </c>
      <c r="O69" s="92">
        <f>'Aggregate Worksheet'!N62</f>
        <v>236</v>
      </c>
      <c r="P69" s="196">
        <f>'Aggregate Worksheet'!O62</f>
        <v>32</v>
      </c>
      <c r="Q69" s="194">
        <f>'Aggregate Worksheet'!P62</f>
        <v>2461</v>
      </c>
    </row>
    <row r="70" spans="2:17" x14ac:dyDescent="0.2">
      <c r="B70" s="91" t="s">
        <v>308</v>
      </c>
      <c r="C70" s="92">
        <f>'Aggregate Worksheet'!B63</f>
        <v>28414</v>
      </c>
      <c r="D70" s="92">
        <f>'Aggregate Worksheet'!C63</f>
        <v>19096</v>
      </c>
      <c r="E70" s="93">
        <f>'Aggregate Worksheet'!D63</f>
        <v>0.67206306750193567</v>
      </c>
      <c r="F70" s="92">
        <f>'Aggregate Worksheet'!E63</f>
        <v>5508</v>
      </c>
      <c r="G70" s="92">
        <f>'Aggregate Worksheet'!F63</f>
        <v>1391</v>
      </c>
      <c r="H70" s="93">
        <f>'Aggregate Worksheet'!G63</f>
        <v>0.25254175744371821</v>
      </c>
      <c r="I70" s="92">
        <f>'Aggregate Worksheet'!H63</f>
        <v>610</v>
      </c>
      <c r="J70" s="92">
        <f>'Aggregate Worksheet'!I63</f>
        <v>381</v>
      </c>
      <c r="K70" s="93">
        <f>'Aggregate Worksheet'!J63</f>
        <v>0.62459016393442623</v>
      </c>
      <c r="L70" s="92">
        <f>'Aggregate Worksheet'!K63</f>
        <v>3032</v>
      </c>
      <c r="M70" s="92">
        <f>'Aggregate Worksheet'!L63</f>
        <v>1779</v>
      </c>
      <c r="N70" s="93">
        <f>'Aggregate Worksheet'!M63</f>
        <v>0.58674142480211078</v>
      </c>
      <c r="O70" s="92">
        <f>'Aggregate Worksheet'!N63</f>
        <v>2</v>
      </c>
      <c r="P70" s="196">
        <f>'Aggregate Worksheet'!O63</f>
        <v>4</v>
      </c>
      <c r="Q70" s="194">
        <f>'Aggregate Worksheet'!P63</f>
        <v>6881</v>
      </c>
    </row>
    <row r="71" spans="2:17" x14ac:dyDescent="0.2">
      <c r="B71" s="91" t="s">
        <v>309</v>
      </c>
      <c r="C71" s="92">
        <f>'Aggregate Worksheet'!B64</f>
        <v>22647</v>
      </c>
      <c r="D71" s="92">
        <f>'Aggregate Worksheet'!C64</f>
        <v>16848</v>
      </c>
      <c r="E71" s="93">
        <f>'Aggregate Worksheet'!D64</f>
        <v>0.74393959464829784</v>
      </c>
      <c r="F71" s="92">
        <f>'Aggregate Worksheet'!E64</f>
        <v>3003</v>
      </c>
      <c r="G71" s="92">
        <f>'Aggregate Worksheet'!F64</f>
        <v>214</v>
      </c>
      <c r="H71" s="93">
        <f>'Aggregate Worksheet'!G64</f>
        <v>7.1262071262071264E-2</v>
      </c>
      <c r="I71" s="92">
        <f>'Aggregate Worksheet'!H64</f>
        <v>866</v>
      </c>
      <c r="J71" s="92">
        <f>'Aggregate Worksheet'!I64</f>
        <v>492</v>
      </c>
      <c r="K71" s="93">
        <f>'Aggregate Worksheet'!J64</f>
        <v>0.56812933025404155</v>
      </c>
      <c r="L71" s="92">
        <f>'Aggregate Worksheet'!K64</f>
        <v>2668</v>
      </c>
      <c r="M71" s="92">
        <f>'Aggregate Worksheet'!L64</f>
        <v>1630</v>
      </c>
      <c r="N71" s="93">
        <f>'Aggregate Worksheet'!M64</f>
        <v>0.61094452773613195</v>
      </c>
      <c r="O71" s="92">
        <f>'Aggregate Worksheet'!N64</f>
        <v>0</v>
      </c>
      <c r="P71" s="196">
        <f>'Aggregate Worksheet'!O64</f>
        <v>2</v>
      </c>
      <c r="Q71" s="194">
        <f>'Aggregate Worksheet'!P64</f>
        <v>4705</v>
      </c>
    </row>
    <row r="72" spans="2:17" x14ac:dyDescent="0.2">
      <c r="B72" s="91" t="s">
        <v>310</v>
      </c>
      <c r="C72" s="92">
        <f>'Aggregate Worksheet'!B65</f>
        <v>11847</v>
      </c>
      <c r="D72" s="92">
        <f>'Aggregate Worksheet'!C65</f>
        <v>6715</v>
      </c>
      <c r="E72" s="93">
        <f>'Aggregate Worksheet'!D65</f>
        <v>0.56681016291044151</v>
      </c>
      <c r="F72" s="92">
        <f>'Aggregate Worksheet'!E65</f>
        <v>2609</v>
      </c>
      <c r="G72" s="92">
        <f>'Aggregate Worksheet'!F65</f>
        <v>833</v>
      </c>
      <c r="H72" s="93">
        <f>'Aggregate Worksheet'!G65</f>
        <v>0.31927941740130317</v>
      </c>
      <c r="I72" s="92">
        <f>'Aggregate Worksheet'!H65</f>
        <v>629</v>
      </c>
      <c r="J72" s="92">
        <f>'Aggregate Worksheet'!I65</f>
        <v>306</v>
      </c>
      <c r="K72" s="93">
        <f>'Aggregate Worksheet'!J65</f>
        <v>0.48648648648648651</v>
      </c>
      <c r="L72" s="92">
        <f>'Aggregate Worksheet'!K65</f>
        <v>1702</v>
      </c>
      <c r="M72" s="92">
        <f>'Aggregate Worksheet'!L65</f>
        <v>747</v>
      </c>
      <c r="N72" s="93">
        <f>'Aggregate Worksheet'!M65</f>
        <v>0.43889541715628672</v>
      </c>
      <c r="O72" s="92">
        <f>'Aggregate Worksheet'!N65</f>
        <v>1</v>
      </c>
      <c r="P72" s="196">
        <f>'Aggregate Worksheet'!O65</f>
        <v>10</v>
      </c>
      <c r="Q72" s="194">
        <f>'Aggregate Worksheet'!P65</f>
        <v>4875</v>
      </c>
    </row>
    <row r="73" spans="2:17" x14ac:dyDescent="0.2">
      <c r="B73" s="91" t="s">
        <v>311</v>
      </c>
      <c r="C73" s="92">
        <f>'Aggregate Worksheet'!B66</f>
        <v>7402</v>
      </c>
      <c r="D73" s="92">
        <f>'Aggregate Worksheet'!C66</f>
        <v>4860</v>
      </c>
      <c r="E73" s="93">
        <f>'Aggregate Worksheet'!D66</f>
        <v>0.65657930289111055</v>
      </c>
      <c r="F73" s="92">
        <f>'Aggregate Worksheet'!E66</f>
        <v>975</v>
      </c>
      <c r="G73" s="92">
        <f>'Aggregate Worksheet'!F66</f>
        <v>226</v>
      </c>
      <c r="H73" s="93">
        <f>'Aggregate Worksheet'!G66</f>
        <v>0.23179487179487179</v>
      </c>
      <c r="I73" s="92">
        <f>'Aggregate Worksheet'!H66</f>
        <v>58</v>
      </c>
      <c r="J73" s="92">
        <f>'Aggregate Worksheet'!I66</f>
        <v>19</v>
      </c>
      <c r="K73" s="93">
        <f>'Aggregate Worksheet'!J66</f>
        <v>0.32758620689655171</v>
      </c>
      <c r="L73" s="92">
        <f>'Aggregate Worksheet'!K66</f>
        <v>821</v>
      </c>
      <c r="M73" s="92">
        <f>'Aggregate Worksheet'!L66</f>
        <v>426</v>
      </c>
      <c r="N73" s="93">
        <f>'Aggregate Worksheet'!M66</f>
        <v>0.51887941534713766</v>
      </c>
      <c r="O73" s="92">
        <f>'Aggregate Worksheet'!N66</f>
        <v>0</v>
      </c>
      <c r="P73" s="196">
        <f>'Aggregate Worksheet'!O66</f>
        <v>0</v>
      </c>
      <c r="Q73" s="194">
        <f>'Aggregate Worksheet'!P66</f>
        <v>968</v>
      </c>
    </row>
    <row r="74" spans="2:17" ht="13.5" customHeight="1" x14ac:dyDescent="0.2">
      <c r="B74" s="91" t="s">
        <v>312</v>
      </c>
      <c r="C74" s="92">
        <f>'Aggregate Worksheet'!B67</f>
        <v>10679</v>
      </c>
      <c r="D74" s="92">
        <f>'Aggregate Worksheet'!C67</f>
        <v>3380</v>
      </c>
      <c r="E74" s="93">
        <f>'Aggregate Worksheet'!D67</f>
        <v>0.3165090364266317</v>
      </c>
      <c r="F74" s="92">
        <f>'Aggregate Worksheet'!E67</f>
        <v>4132</v>
      </c>
      <c r="G74" s="92">
        <f>'Aggregate Worksheet'!F67</f>
        <v>423</v>
      </c>
      <c r="H74" s="93">
        <f>'Aggregate Worksheet'!G67</f>
        <v>0.10237173281703775</v>
      </c>
      <c r="I74" s="92">
        <f>'Aggregate Worksheet'!H67</f>
        <v>1373</v>
      </c>
      <c r="J74" s="92">
        <f>'Aggregate Worksheet'!I67</f>
        <v>945</v>
      </c>
      <c r="K74" s="93">
        <f>'Aggregate Worksheet'!J67</f>
        <v>0.6882738528769119</v>
      </c>
      <c r="L74" s="92">
        <f>'Aggregate Worksheet'!K67</f>
        <v>1276</v>
      </c>
      <c r="M74" s="92">
        <f>'Aggregate Worksheet'!L67</f>
        <v>634</v>
      </c>
      <c r="N74" s="93">
        <f>'Aggregate Worksheet'!M67</f>
        <v>0.49686520376175547</v>
      </c>
      <c r="O74" s="92">
        <f>'Aggregate Worksheet'!N67</f>
        <v>0</v>
      </c>
      <c r="P74" s="196">
        <f>'Aggregate Worksheet'!O67</f>
        <v>0</v>
      </c>
      <c r="Q74" s="194">
        <f>'Aggregate Worksheet'!P67</f>
        <v>1967</v>
      </c>
    </row>
    <row r="75" spans="2:17" x14ac:dyDescent="0.2">
      <c r="B75" s="91" t="s">
        <v>313</v>
      </c>
      <c r="C75" s="92">
        <f>'Aggregate Worksheet'!B68</f>
        <v>28825</v>
      </c>
      <c r="D75" s="92">
        <f>'Aggregate Worksheet'!C68</f>
        <v>17265</v>
      </c>
      <c r="E75" s="93">
        <f>'Aggregate Worksheet'!D68</f>
        <v>0.59895923677363405</v>
      </c>
      <c r="F75" s="92">
        <f>'Aggregate Worksheet'!E68</f>
        <v>2220</v>
      </c>
      <c r="G75" s="92">
        <f>'Aggregate Worksheet'!F68</f>
        <v>325</v>
      </c>
      <c r="H75" s="93">
        <f>'Aggregate Worksheet'!G68</f>
        <v>0.1463963963963964</v>
      </c>
      <c r="I75" s="92">
        <f>'Aggregate Worksheet'!H68</f>
        <v>681</v>
      </c>
      <c r="J75" s="92">
        <f>'Aggregate Worksheet'!I68</f>
        <v>349</v>
      </c>
      <c r="K75" s="93">
        <f>'Aggregate Worksheet'!J68</f>
        <v>0.51248164464023493</v>
      </c>
      <c r="L75" s="92">
        <f>'Aggregate Worksheet'!K68</f>
        <v>1405</v>
      </c>
      <c r="M75" s="92">
        <f>'Aggregate Worksheet'!L68</f>
        <v>673</v>
      </c>
      <c r="N75" s="93">
        <f>'Aggregate Worksheet'!M68</f>
        <v>0.47900355871886119</v>
      </c>
      <c r="O75" s="92">
        <f>'Aggregate Worksheet'!N68</f>
        <v>2</v>
      </c>
      <c r="P75" s="196">
        <f>'Aggregate Worksheet'!O68</f>
        <v>1</v>
      </c>
      <c r="Q75" s="194">
        <f>'Aggregate Worksheet'!P68</f>
        <v>4125</v>
      </c>
    </row>
    <row r="76" spans="2:17" x14ac:dyDescent="0.2">
      <c r="B76" s="95" t="s">
        <v>314</v>
      </c>
      <c r="C76" s="94">
        <f>'Aggregate Worksheet'!B69</f>
        <v>30747</v>
      </c>
      <c r="D76" s="94">
        <f>'Aggregate Worksheet'!C69</f>
        <v>24217</v>
      </c>
      <c r="E76" s="87">
        <f>'Aggregate Worksheet'!D69</f>
        <v>0.78762155657462518</v>
      </c>
      <c r="F76" s="94">
        <f>'Aggregate Worksheet'!E69</f>
        <v>6885</v>
      </c>
      <c r="G76" s="94">
        <f>'Aggregate Worksheet'!F69</f>
        <v>3370</v>
      </c>
      <c r="H76" s="87">
        <f>'Aggregate Worksheet'!G69</f>
        <v>0.48946986201888165</v>
      </c>
      <c r="I76" s="94">
        <f>'Aggregate Worksheet'!H69</f>
        <v>693</v>
      </c>
      <c r="J76" s="94">
        <f>'Aggregate Worksheet'!I69</f>
        <v>403</v>
      </c>
      <c r="K76" s="87">
        <f>'Aggregate Worksheet'!J69</f>
        <v>0.58152958152958156</v>
      </c>
      <c r="L76" s="94">
        <f>'Aggregate Worksheet'!K69</f>
        <v>2973</v>
      </c>
      <c r="M76" s="94">
        <f>'Aggregate Worksheet'!L69</f>
        <v>1628</v>
      </c>
      <c r="N76" s="87">
        <f>'Aggregate Worksheet'!M69</f>
        <v>0.54759502186343756</v>
      </c>
      <c r="O76" s="94">
        <f>'Aggregate Worksheet'!N69</f>
        <v>157</v>
      </c>
      <c r="P76" s="197">
        <f>'Aggregate Worksheet'!O69</f>
        <v>64</v>
      </c>
      <c r="Q76" s="195">
        <f>'Aggregate Worksheet'!P69</f>
        <v>5792</v>
      </c>
    </row>
    <row r="77" spans="2:17" x14ac:dyDescent="0.2">
      <c r="B77" s="95" t="s">
        <v>177</v>
      </c>
      <c r="C77" s="94">
        <f>'Aggregate Worksheet'!B70</f>
        <v>0</v>
      </c>
      <c r="D77" s="94">
        <f>'Aggregate Worksheet'!C70</f>
        <v>1094</v>
      </c>
      <c r="E77" s="87" t="str">
        <f>'Aggregate Worksheet'!D70</f>
        <v>-</v>
      </c>
      <c r="F77" s="94">
        <f>'Aggregate Worksheet'!E70</f>
        <v>39</v>
      </c>
      <c r="G77" s="94">
        <f>'Aggregate Worksheet'!F70</f>
        <v>7</v>
      </c>
      <c r="H77" s="87">
        <f>'Aggregate Worksheet'!G70</f>
        <v>0.17948717948717949</v>
      </c>
      <c r="I77" s="94">
        <f>'Aggregate Worksheet'!H70</f>
        <v>0</v>
      </c>
      <c r="J77" s="94">
        <f>'Aggregate Worksheet'!I70</f>
        <v>0</v>
      </c>
      <c r="K77" s="87" t="str">
        <f>'Aggregate Worksheet'!J70</f>
        <v>-</v>
      </c>
      <c r="L77" s="94">
        <f>'Aggregate Worksheet'!K70</f>
        <v>34</v>
      </c>
      <c r="M77" s="94">
        <f>'Aggregate Worksheet'!L70</f>
        <v>19</v>
      </c>
      <c r="N77" s="87">
        <f>'Aggregate Worksheet'!M70</f>
        <v>0.55882352941176472</v>
      </c>
      <c r="O77" s="94">
        <f>'Aggregate Worksheet'!N70</f>
        <v>2</v>
      </c>
      <c r="P77" s="94">
        <f>'Aggregate Worksheet'!O70</f>
        <v>0</v>
      </c>
      <c r="Q77" s="195">
        <f>'Aggregate Worksheet'!P70</f>
        <v>21021</v>
      </c>
    </row>
    <row r="78" spans="2:17" ht="17.25" customHeight="1" x14ac:dyDescent="0.2">
      <c r="B78" s="368" t="s">
        <v>401</v>
      </c>
      <c r="C78" s="368"/>
      <c r="D78" s="368"/>
      <c r="E78" s="368"/>
      <c r="F78" s="368"/>
      <c r="G78" s="368"/>
      <c r="H78" s="368"/>
      <c r="I78" s="368"/>
      <c r="J78" s="368"/>
      <c r="K78" s="368"/>
      <c r="L78" s="368"/>
      <c r="M78" s="368"/>
      <c r="N78" s="368"/>
      <c r="O78" s="368"/>
      <c r="P78" s="368"/>
      <c r="Q78" s="368"/>
    </row>
    <row r="79" spans="2:17" ht="39" customHeight="1" x14ac:dyDescent="0.4">
      <c r="B79" s="98"/>
      <c r="C79" s="376" t="s">
        <v>275</v>
      </c>
      <c r="D79" s="376"/>
      <c r="E79" s="376"/>
      <c r="F79" s="376"/>
      <c r="G79" s="376"/>
      <c r="H79" s="376"/>
      <c r="I79" s="376"/>
      <c r="J79" s="376"/>
      <c r="K79" s="376"/>
      <c r="L79" s="376"/>
      <c r="M79" s="376"/>
      <c r="N79" s="376"/>
      <c r="O79" s="376"/>
      <c r="P79" s="376"/>
      <c r="Q79" s="376"/>
    </row>
    <row r="80" spans="2:17" x14ac:dyDescent="0.2">
      <c r="B80" s="152"/>
      <c r="C80" s="371" t="s">
        <v>174</v>
      </c>
      <c r="D80" s="372"/>
      <c r="E80" s="373"/>
      <c r="F80" s="371" t="s">
        <v>175</v>
      </c>
      <c r="G80" s="372"/>
      <c r="H80" s="373"/>
      <c r="I80" s="371" t="s">
        <v>176</v>
      </c>
      <c r="J80" s="372"/>
      <c r="K80" s="373"/>
      <c r="L80" s="371" t="s">
        <v>177</v>
      </c>
      <c r="M80" s="372"/>
      <c r="N80" s="373"/>
      <c r="O80" s="81" t="s">
        <v>178</v>
      </c>
      <c r="P80" s="74" t="s">
        <v>179</v>
      </c>
      <c r="Q80" s="81" t="s">
        <v>180</v>
      </c>
    </row>
    <row r="81" spans="1:17" s="85" customFormat="1" ht="53.25" customHeight="1" x14ac:dyDescent="0.2">
      <c r="B81" s="151"/>
      <c r="C81" s="188" t="s">
        <v>181</v>
      </c>
      <c r="D81" s="84" t="s">
        <v>34</v>
      </c>
      <c r="E81" s="83" t="s">
        <v>35</v>
      </c>
      <c r="F81" s="188" t="s">
        <v>183</v>
      </c>
      <c r="G81" s="84" t="s">
        <v>34</v>
      </c>
      <c r="H81" s="83" t="s">
        <v>35</v>
      </c>
      <c r="I81" s="188" t="s">
        <v>184</v>
      </c>
      <c r="J81" s="84" t="s">
        <v>34</v>
      </c>
      <c r="K81" s="83" t="s">
        <v>35</v>
      </c>
      <c r="L81" s="188" t="s">
        <v>183</v>
      </c>
      <c r="M81" s="84" t="s">
        <v>34</v>
      </c>
      <c r="N81" s="83" t="s">
        <v>35</v>
      </c>
      <c r="O81" s="188" t="s">
        <v>181</v>
      </c>
      <c r="P81" s="188" t="s">
        <v>181</v>
      </c>
      <c r="Q81" s="99" t="s">
        <v>184</v>
      </c>
    </row>
    <row r="82" spans="1:17" s="85" customFormat="1" ht="25.5" hidden="1" x14ac:dyDescent="0.2">
      <c r="B82" s="153"/>
      <c r="C82" s="379" t="s">
        <v>244</v>
      </c>
      <c r="D82" s="380"/>
      <c r="E82" s="381"/>
      <c r="F82" s="379" t="s">
        <v>315</v>
      </c>
      <c r="G82" s="380"/>
      <c r="H82" s="381"/>
      <c r="I82" s="386" t="s">
        <v>37</v>
      </c>
      <c r="J82" s="380"/>
      <c r="K82" s="381"/>
      <c r="L82" s="379" t="s">
        <v>36</v>
      </c>
      <c r="M82" s="380"/>
      <c r="N82" s="381"/>
      <c r="O82" s="100" t="s">
        <v>242</v>
      </c>
      <c r="P82" s="100" t="s">
        <v>38</v>
      </c>
      <c r="Q82" s="101" t="s">
        <v>39</v>
      </c>
    </row>
    <row r="83" spans="1:17" x14ac:dyDescent="0.2">
      <c r="B83" s="86" t="s">
        <v>265</v>
      </c>
      <c r="C83" s="232">
        <f>'Aggregate Worksheet'!B76</f>
        <v>69931</v>
      </c>
      <c r="D83" s="232">
        <f>'Aggregate Worksheet'!C76</f>
        <v>28086</v>
      </c>
      <c r="E83" s="228">
        <f>'Aggregate Worksheet'!D76</f>
        <v>0.40162445839470334</v>
      </c>
      <c r="F83" s="232">
        <f>'Aggregate Worksheet'!E76</f>
        <v>100381</v>
      </c>
      <c r="G83" s="232">
        <f>'Aggregate Worksheet'!F76</f>
        <v>51158</v>
      </c>
      <c r="H83" s="228">
        <f>'Aggregate Worksheet'!G76</f>
        <v>0.50963827816020957</v>
      </c>
      <c r="I83" s="232">
        <f>'Aggregate Worksheet'!H76</f>
        <v>1288</v>
      </c>
      <c r="J83" s="232">
        <f>'Aggregate Worksheet'!I76</f>
        <v>1027</v>
      </c>
      <c r="K83" s="228">
        <f>'Aggregate Worksheet'!J76</f>
        <v>0.79736024844720499</v>
      </c>
      <c r="L83" s="232">
        <f>'Aggregate Worksheet'!K76</f>
        <v>4104</v>
      </c>
      <c r="M83" s="232">
        <f>'Aggregate Worksheet'!L76</f>
        <v>2150</v>
      </c>
      <c r="N83" s="228">
        <f>'Aggregate Worksheet'!M76</f>
        <v>0.52387914230019494</v>
      </c>
      <c r="O83" s="232">
        <f>'Aggregate Worksheet'!N76</f>
        <v>28619</v>
      </c>
      <c r="P83" s="232">
        <f>'Aggregate Worksheet'!O76</f>
        <v>6314</v>
      </c>
      <c r="Q83" s="232">
        <f>'Aggregate Worksheet'!P76</f>
        <v>2757</v>
      </c>
    </row>
    <row r="84" spans="1:17" x14ac:dyDescent="0.2">
      <c r="B84" s="104" t="s">
        <v>197</v>
      </c>
      <c r="C84" s="102">
        <f>'Aggregate Worksheet'!B77</f>
        <v>33121</v>
      </c>
      <c r="D84" s="102">
        <f>'Aggregate Worksheet'!C77</f>
        <v>15720</v>
      </c>
      <c r="E84" s="103">
        <f>'Aggregate Worksheet'!D77</f>
        <v>0.47462335074424084</v>
      </c>
      <c r="F84" s="102">
        <f>'Aggregate Worksheet'!E77</f>
        <v>46872</v>
      </c>
      <c r="G84" s="102">
        <f>'Aggregate Worksheet'!F77</f>
        <v>27473</v>
      </c>
      <c r="H84" s="103">
        <f>'Aggregate Worksheet'!G77</f>
        <v>0.58612817887011437</v>
      </c>
      <c r="I84" s="102">
        <f>'Aggregate Worksheet'!H77</f>
        <v>26</v>
      </c>
      <c r="J84" s="102">
        <f>'Aggregate Worksheet'!I77</f>
        <v>23</v>
      </c>
      <c r="K84" s="103">
        <f>'Aggregate Worksheet'!J77</f>
        <v>0.88461538461538458</v>
      </c>
      <c r="L84" s="102">
        <f>'Aggregate Worksheet'!K77</f>
        <v>1845</v>
      </c>
      <c r="M84" s="102">
        <f>'Aggregate Worksheet'!L77</f>
        <v>603</v>
      </c>
      <c r="N84" s="103">
        <f>'Aggregate Worksheet'!M77</f>
        <v>0.32682926829268294</v>
      </c>
      <c r="O84" s="102">
        <f>'Aggregate Worksheet'!N77</f>
        <v>5401</v>
      </c>
      <c r="P84" s="102">
        <f>'Aggregate Worksheet'!O77</f>
        <v>3038</v>
      </c>
      <c r="Q84" s="102">
        <f>'Aggregate Worksheet'!P77</f>
        <v>1093</v>
      </c>
    </row>
    <row r="85" spans="1:17" x14ac:dyDescent="0.2">
      <c r="A85" s="105"/>
      <c r="B85" s="104" t="s">
        <v>292</v>
      </c>
      <c r="C85" s="102">
        <f>'Aggregate Worksheet'!B78</f>
        <v>17952</v>
      </c>
      <c r="D85" s="102">
        <f>'Aggregate Worksheet'!C78</f>
        <v>5198</v>
      </c>
      <c r="E85" s="103">
        <f>'Aggregate Worksheet'!D78</f>
        <v>0.28954991087344029</v>
      </c>
      <c r="F85" s="102">
        <f>'Aggregate Worksheet'!E78</f>
        <v>20824</v>
      </c>
      <c r="G85" s="102">
        <f>'Aggregate Worksheet'!F78</f>
        <v>6833</v>
      </c>
      <c r="H85" s="103">
        <f>'Aggregate Worksheet'!G78</f>
        <v>0.32813100268920475</v>
      </c>
      <c r="I85" s="102">
        <f>'Aggregate Worksheet'!H78</f>
        <v>60</v>
      </c>
      <c r="J85" s="102">
        <f>'Aggregate Worksheet'!I78</f>
        <v>7</v>
      </c>
      <c r="K85" s="103">
        <f>'Aggregate Worksheet'!J78</f>
        <v>0.11666666666666667</v>
      </c>
      <c r="L85" s="102">
        <f>'Aggregate Worksheet'!K78</f>
        <v>700</v>
      </c>
      <c r="M85" s="102">
        <f>'Aggregate Worksheet'!L78</f>
        <v>367</v>
      </c>
      <c r="N85" s="103">
        <f>'Aggregate Worksheet'!M78</f>
        <v>0.52428571428571424</v>
      </c>
      <c r="O85" s="102">
        <f>'Aggregate Worksheet'!N78</f>
        <v>1882</v>
      </c>
      <c r="P85" s="102">
        <f>'Aggregate Worksheet'!O78</f>
        <v>1475</v>
      </c>
      <c r="Q85" s="102">
        <f>'Aggregate Worksheet'!P78</f>
        <v>760</v>
      </c>
    </row>
    <row r="86" spans="1:17" x14ac:dyDescent="0.2">
      <c r="B86" s="107" t="s">
        <v>297</v>
      </c>
      <c r="C86" s="102">
        <f>'Aggregate Worksheet'!B79</f>
        <v>18466</v>
      </c>
      <c r="D86" s="102">
        <f>'Aggregate Worksheet'!C79</f>
        <v>7063</v>
      </c>
      <c r="E86" s="103">
        <f>'Aggregate Worksheet'!D79</f>
        <v>0.38248673237300984</v>
      </c>
      <c r="F86" s="102">
        <f>'Aggregate Worksheet'!E79</f>
        <v>31968</v>
      </c>
      <c r="G86" s="102">
        <f>'Aggregate Worksheet'!F79</f>
        <v>16420</v>
      </c>
      <c r="H86" s="103">
        <f>'Aggregate Worksheet'!G79</f>
        <v>0.51363863863863868</v>
      </c>
      <c r="I86" s="102">
        <f>'Aggregate Worksheet'!H79</f>
        <v>1179</v>
      </c>
      <c r="J86" s="102">
        <f>'Aggregate Worksheet'!I79</f>
        <v>982</v>
      </c>
      <c r="K86" s="103">
        <f>'Aggregate Worksheet'!J79</f>
        <v>0.83290924512298559</v>
      </c>
      <c r="L86" s="102">
        <f>'Aggregate Worksheet'!K79</f>
        <v>1377</v>
      </c>
      <c r="M86" s="102">
        <f>'Aggregate Worksheet'!L79</f>
        <v>1024</v>
      </c>
      <c r="N86" s="103">
        <f>'Aggregate Worksheet'!M79</f>
        <v>0.74364560639070443</v>
      </c>
      <c r="O86" s="102">
        <f>'Aggregate Worksheet'!N79</f>
        <v>21215</v>
      </c>
      <c r="P86" s="102">
        <f>'Aggregate Worksheet'!O79</f>
        <v>1801</v>
      </c>
      <c r="Q86" s="102">
        <f>'Aggregate Worksheet'!P79</f>
        <v>904</v>
      </c>
    </row>
    <row r="87" spans="1:17" x14ac:dyDescent="0.2">
      <c r="B87" s="107" t="s">
        <v>331</v>
      </c>
      <c r="C87" s="102">
        <f>'Aggregate Worksheet'!B80</f>
        <v>392</v>
      </c>
      <c r="D87" s="102">
        <f>'Aggregate Worksheet'!C80</f>
        <v>105</v>
      </c>
      <c r="E87" s="103">
        <f>'Aggregate Worksheet'!D80</f>
        <v>0.26785714285714285</v>
      </c>
      <c r="F87" s="102">
        <f>'Aggregate Worksheet'!E80</f>
        <v>717</v>
      </c>
      <c r="G87" s="102">
        <f>'Aggregate Worksheet'!F80</f>
        <v>432</v>
      </c>
      <c r="H87" s="103">
        <f>'Aggregate Worksheet'!G80</f>
        <v>0.60251046025104604</v>
      </c>
      <c r="I87" s="102">
        <f>'Aggregate Worksheet'!H80</f>
        <v>23</v>
      </c>
      <c r="J87" s="102">
        <f>'Aggregate Worksheet'!I80</f>
        <v>15</v>
      </c>
      <c r="K87" s="103">
        <f>'Aggregate Worksheet'!J80</f>
        <v>0.65217391304347827</v>
      </c>
      <c r="L87" s="102">
        <f>'Aggregate Worksheet'!K80</f>
        <v>182</v>
      </c>
      <c r="M87" s="102">
        <f>'Aggregate Worksheet'!L80</f>
        <v>156</v>
      </c>
      <c r="N87" s="103">
        <f>'Aggregate Worksheet'!M80</f>
        <v>0.8571428571428571</v>
      </c>
      <c r="O87" s="102">
        <f>'Aggregate Worksheet'!N80</f>
        <v>121</v>
      </c>
      <c r="P87" s="108" t="s">
        <v>343</v>
      </c>
      <c r="Q87" s="108" t="s">
        <v>343</v>
      </c>
    </row>
    <row r="88" spans="1:17" ht="51.75" customHeight="1" x14ac:dyDescent="0.2">
      <c r="B88" s="106"/>
      <c r="C88" s="106"/>
      <c r="D88" s="106"/>
      <c r="E88" s="106"/>
      <c r="F88" s="106"/>
      <c r="G88" s="106"/>
      <c r="H88" s="106"/>
      <c r="I88" s="106"/>
      <c r="J88" s="106"/>
      <c r="K88" s="106"/>
      <c r="L88" s="106"/>
      <c r="M88" s="106"/>
      <c r="N88" s="106"/>
      <c r="O88" s="109"/>
      <c r="P88" s="106"/>
      <c r="Q88" s="106"/>
    </row>
    <row r="89" spans="1:17" ht="26.25" x14ac:dyDescent="0.4">
      <c r="B89" s="106"/>
      <c r="C89" s="387" t="s">
        <v>356</v>
      </c>
      <c r="D89" s="387"/>
      <c r="E89" s="387"/>
      <c r="F89" s="387"/>
      <c r="G89" s="387"/>
      <c r="H89" s="387"/>
      <c r="I89" s="387"/>
      <c r="J89" s="387"/>
    </row>
    <row r="90" spans="1:17" x14ac:dyDescent="0.2">
      <c r="B90" s="106"/>
      <c r="C90" s="371" t="s">
        <v>347</v>
      </c>
      <c r="D90" s="372"/>
      <c r="E90" s="372"/>
      <c r="F90" s="372"/>
      <c r="G90" s="371" t="s">
        <v>363</v>
      </c>
      <c r="H90" s="372"/>
      <c r="I90" s="372"/>
      <c r="J90" s="373"/>
    </row>
    <row r="91" spans="1:17" ht="52.5" customHeight="1" x14ac:dyDescent="0.2">
      <c r="B91" s="106"/>
      <c r="C91" s="188" t="s">
        <v>352</v>
      </c>
      <c r="D91" s="188" t="s">
        <v>353</v>
      </c>
      <c r="E91" s="188" t="s">
        <v>355</v>
      </c>
      <c r="F91" s="188" t="s">
        <v>358</v>
      </c>
      <c r="G91" s="99" t="s">
        <v>352</v>
      </c>
      <c r="H91" s="188" t="s">
        <v>353</v>
      </c>
      <c r="I91" s="188" t="s">
        <v>355</v>
      </c>
      <c r="J91" s="188" t="s">
        <v>358</v>
      </c>
    </row>
    <row r="92" spans="1:17" x14ac:dyDescent="0.2">
      <c r="B92" s="291" t="s">
        <v>357</v>
      </c>
      <c r="C92" s="310">
        <v>22464</v>
      </c>
      <c r="D92" s="227">
        <f>SUM(D93:D96)</f>
        <v>21192</v>
      </c>
      <c r="E92" s="227">
        <f>'Aggregate Worksheet'!D86</f>
        <v>1272</v>
      </c>
      <c r="F92" s="228">
        <f>'Aggregate Worksheet'!E86</f>
        <v>6.0022650056625139E-2</v>
      </c>
      <c r="G92" s="310">
        <v>104207</v>
      </c>
      <c r="H92" s="227">
        <f>SUM(H93:H96)</f>
        <v>93821</v>
      </c>
      <c r="I92" s="227">
        <f>'Aggregate Worksheet'!H86</f>
        <v>10386</v>
      </c>
      <c r="J92" s="228">
        <f>'Aggregate Worksheet'!I86</f>
        <v>0.11070016307649673</v>
      </c>
    </row>
    <row r="93" spans="1:17" x14ac:dyDescent="0.2">
      <c r="B93" s="292" t="s">
        <v>348</v>
      </c>
      <c r="C93" s="234">
        <f>'Aggregate Worksheet'!B87</f>
        <v>7692</v>
      </c>
      <c r="D93" s="234">
        <f>'Aggregate Worksheet'!C87</f>
        <v>6939</v>
      </c>
      <c r="E93" s="234">
        <f>'Aggregate Worksheet'!D87</f>
        <v>753</v>
      </c>
      <c r="F93" s="103">
        <f>'Aggregate Worksheet'!E87</f>
        <v>0.10851707738867272</v>
      </c>
      <c r="G93" s="311">
        <v>38003</v>
      </c>
      <c r="H93" s="234">
        <f>'Aggregate Worksheet'!G87</f>
        <v>36453</v>
      </c>
      <c r="I93" s="234">
        <f>'Aggregate Worksheet'!H87</f>
        <v>1550</v>
      </c>
      <c r="J93" s="103">
        <f>'Aggregate Worksheet'!I87</f>
        <v>4.2520505856856773E-2</v>
      </c>
    </row>
    <row r="94" spans="1:17" x14ac:dyDescent="0.2">
      <c r="B94" s="293" t="s">
        <v>349</v>
      </c>
      <c r="C94" s="234">
        <f>'Aggregate Worksheet'!B88</f>
        <v>4449</v>
      </c>
      <c r="D94" s="234">
        <f>'Aggregate Worksheet'!C88</f>
        <v>4105</v>
      </c>
      <c r="E94" s="234">
        <f>'Aggregate Worksheet'!D88</f>
        <v>344</v>
      </c>
      <c r="F94" s="103">
        <f>'Aggregate Worksheet'!E88</f>
        <v>8.3800243605359315E-2</v>
      </c>
      <c r="G94" s="311">
        <v>19765</v>
      </c>
      <c r="H94" s="234">
        <f>'Aggregate Worksheet'!G88</f>
        <v>18963</v>
      </c>
      <c r="I94" s="234">
        <f>'Aggregate Worksheet'!H88</f>
        <v>802</v>
      </c>
      <c r="J94" s="103">
        <f>'Aggregate Worksheet'!I88</f>
        <v>4.2292886146706746E-2</v>
      </c>
    </row>
    <row r="95" spans="1:17" x14ac:dyDescent="0.2">
      <c r="B95" s="292" t="s">
        <v>350</v>
      </c>
      <c r="C95" s="234">
        <f>'Aggregate Worksheet'!B89</f>
        <v>3310</v>
      </c>
      <c r="D95" s="234">
        <f>'Aggregate Worksheet'!C89</f>
        <v>2798</v>
      </c>
      <c r="E95" s="234">
        <f>'Aggregate Worksheet'!D89</f>
        <v>512</v>
      </c>
      <c r="F95" s="103">
        <f>'Aggregate Worksheet'!E89</f>
        <v>0.182987848463188</v>
      </c>
      <c r="G95" s="311">
        <v>17275</v>
      </c>
      <c r="H95" s="234">
        <f>'Aggregate Worksheet'!G89</f>
        <v>13526</v>
      </c>
      <c r="I95" s="234">
        <f>'Aggregate Worksheet'!H89</f>
        <v>3749</v>
      </c>
      <c r="J95" s="103">
        <f>'Aggregate Worksheet'!I89</f>
        <v>0.27716989501700429</v>
      </c>
    </row>
    <row r="96" spans="1:17" x14ac:dyDescent="0.2">
      <c r="B96" s="294" t="s">
        <v>351</v>
      </c>
      <c r="C96" s="234">
        <f>'Aggregate Worksheet'!B90</f>
        <v>7013</v>
      </c>
      <c r="D96" s="234">
        <f>'Aggregate Worksheet'!C90</f>
        <v>7350</v>
      </c>
      <c r="E96" s="234">
        <f>'Aggregate Worksheet'!D90</f>
        <v>-337</v>
      </c>
      <c r="F96" s="103">
        <f>'Aggregate Worksheet'!E90</f>
        <v>-4.5850340136054421E-2</v>
      </c>
      <c r="G96" s="311">
        <v>29164</v>
      </c>
      <c r="H96" s="234">
        <f>'Aggregate Worksheet'!G90</f>
        <v>24879</v>
      </c>
      <c r="I96" s="234">
        <f>'Aggregate Worksheet'!H90</f>
        <v>4285</v>
      </c>
      <c r="J96" s="103">
        <f>'Aggregate Worksheet'!I90</f>
        <v>0.17223361067567025</v>
      </c>
    </row>
    <row r="97" spans="2:10" ht="31.5" customHeight="1" x14ac:dyDescent="0.2">
      <c r="B97" s="382" t="s">
        <v>370</v>
      </c>
      <c r="C97" s="383"/>
      <c r="D97" s="383"/>
      <c r="E97" s="384"/>
      <c r="F97" s="384"/>
      <c r="G97" s="384"/>
      <c r="H97" s="384"/>
      <c r="I97" s="384"/>
      <c r="J97" s="385"/>
    </row>
    <row r="99" spans="2:10" ht="30" customHeight="1" x14ac:dyDescent="0.25">
      <c r="B99" s="361" t="s">
        <v>395</v>
      </c>
      <c r="C99" s="361"/>
      <c r="D99" s="361"/>
      <c r="E99" s="361"/>
      <c r="F99" s="361"/>
      <c r="G99" s="361"/>
      <c r="H99" s="361"/>
      <c r="I99" s="361"/>
      <c r="J99" s="361"/>
    </row>
    <row r="100" spans="2:10" ht="15" x14ac:dyDescent="0.2">
      <c r="B100" s="296" t="s">
        <v>396</v>
      </c>
      <c r="C100" s="297"/>
      <c r="D100" s="298"/>
    </row>
  </sheetData>
  <mergeCells count="30">
    <mergeCell ref="B99:J99"/>
    <mergeCell ref="B97:J97"/>
    <mergeCell ref="C82:E82"/>
    <mergeCell ref="F82:H82"/>
    <mergeCell ref="I82:K82"/>
    <mergeCell ref="C90:F90"/>
    <mergeCell ref="G90:J90"/>
    <mergeCell ref="C89:J89"/>
    <mergeCell ref="L82:N82"/>
    <mergeCell ref="C79:Q79"/>
    <mergeCell ref="C80:E80"/>
    <mergeCell ref="F80:H80"/>
    <mergeCell ref="I80:K80"/>
    <mergeCell ref="L80:N80"/>
    <mergeCell ref="F43:H43"/>
    <mergeCell ref="I43:K43"/>
    <mergeCell ref="L43:N43"/>
    <mergeCell ref="C8:E8"/>
    <mergeCell ref="F8:H8"/>
    <mergeCell ref="I8:K8"/>
    <mergeCell ref="B78:Q78"/>
    <mergeCell ref="B41:Q41"/>
    <mergeCell ref="C1:Q1"/>
    <mergeCell ref="C3:E3"/>
    <mergeCell ref="F4:Q4"/>
    <mergeCell ref="C7:Q7"/>
    <mergeCell ref="C2:Q2"/>
    <mergeCell ref="L8:N8"/>
    <mergeCell ref="C42:Q42"/>
    <mergeCell ref="C43:E43"/>
  </mergeCells>
  <phoneticPr fontId="0" type="noConversion"/>
  <conditionalFormatting sqref="J82:K82 L79:L82 D82:E82 M42:N43 F79:F82 G82:H82 I44 G79:H80 B79:C87 C44:C77 J79:K80 M79:N80 O79:Q82 D83:Q87 L42:L44 I42:K42 F42:F44 G42:H43 M82:N82 D45:N77 D79:E80 O42:Q77 I79:I82 B10:Q40 B42:B77 C42:E42">
    <cfRule type="expression" dxfId="0" priority="1" stopIfTrue="1">
      <formula>ISERROR(B10)</formula>
    </cfRule>
  </conditionalFormatting>
  <hyperlinks>
    <hyperlink ref="B100" r:id="rId1"/>
  </hyperlinks>
  <pageMargins left="0.75" right="0.75" top="1" bottom="1" header="0.5" footer="0.5"/>
  <pageSetup scale="65" orientation="landscape" r:id="rId2"/>
  <headerFooter alignWithMargins="0">
    <oddHeader>&amp;CMonday Morning Workload Report</oddHeader>
    <oddFooter>&amp;LPrepared by VBA Office of Performance Analysis &amp;&amp; Integrity&amp;C&amp;P</oddFooter>
  </headerFooter>
  <rowBreaks count="2" manualBreakCount="2">
    <brk id="41" max="16383" man="1"/>
    <brk id="78" max="16383" man="1"/>
  </rowBreak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Z103"/>
  <sheetViews>
    <sheetView topLeftCell="A7" zoomScale="90" zoomScaleNormal="90" zoomScaleSheetLayoutView="90" workbookViewId="0">
      <pane xSplit="1" ySplit="1" topLeftCell="B8" activePane="bottomRight" state="frozen"/>
      <selection activeCell="B12" sqref="B12"/>
      <selection pane="topRight" activeCell="B12" sqref="B12"/>
      <selection pane="bottomLeft" activeCell="B12" sqref="B12"/>
      <selection pane="bottomRight" activeCell="A7" sqref="A7"/>
    </sheetView>
  </sheetViews>
  <sheetFormatPr defaultRowHeight="12.75" x14ac:dyDescent="0.2"/>
  <cols>
    <col min="1" max="1" width="16" customWidth="1"/>
    <col min="2" max="2" width="10" customWidth="1"/>
    <col min="3" max="3" width="11" customWidth="1"/>
    <col min="4" max="4" width="11.5703125" customWidth="1"/>
    <col min="5" max="5" width="9.85546875" customWidth="1"/>
    <col min="6" max="6" width="10.140625" customWidth="1"/>
    <col min="7" max="7" width="10.5703125" customWidth="1"/>
    <col min="8" max="8" width="11.5703125" customWidth="1"/>
    <col min="9" max="9" width="9.42578125" customWidth="1"/>
    <col min="10" max="10" width="8" customWidth="1"/>
    <col min="11" max="11" width="13.140625" customWidth="1"/>
    <col min="12" max="12" width="11.28515625" customWidth="1"/>
    <col min="13" max="13" width="9.5703125" bestFit="1" customWidth="1"/>
    <col min="14" max="14" width="9.7109375" customWidth="1"/>
    <col min="15" max="15" width="8" customWidth="1"/>
    <col min="16" max="16" width="10" customWidth="1"/>
  </cols>
  <sheetData>
    <row r="1" spans="1:26" s="3" customFormat="1" ht="26.25" customHeight="1" x14ac:dyDescent="0.4">
      <c r="B1" s="4"/>
      <c r="C1" s="223" t="s">
        <v>345</v>
      </c>
      <c r="D1" s="223"/>
      <c r="E1" s="223"/>
      <c r="F1" s="223"/>
      <c r="G1" s="223"/>
      <c r="H1" s="223"/>
      <c r="I1" s="223"/>
      <c r="J1" s="223"/>
      <c r="K1" s="223"/>
      <c r="L1" s="223"/>
      <c r="M1" s="223"/>
      <c r="N1" s="223"/>
      <c r="O1" s="223"/>
      <c r="P1" s="223"/>
      <c r="Q1" s="223"/>
    </row>
    <row r="2" spans="1:26" s="3" customFormat="1" ht="15" x14ac:dyDescent="0.3">
      <c r="B2" s="4"/>
      <c r="C2" s="388" t="s">
        <v>174</v>
      </c>
      <c r="D2" s="389"/>
      <c r="E2" s="390"/>
      <c r="F2" s="41"/>
      <c r="G2" s="41"/>
      <c r="H2" s="41"/>
      <c r="I2" s="41"/>
      <c r="J2" s="41"/>
      <c r="K2" s="41"/>
      <c r="L2" s="41"/>
      <c r="M2" s="41"/>
      <c r="N2" s="41"/>
      <c r="O2" s="41"/>
      <c r="P2" s="41"/>
      <c r="Q2" s="41"/>
    </row>
    <row r="3" spans="1:26" s="3" customFormat="1" ht="54" customHeight="1" x14ac:dyDescent="0.25">
      <c r="B3" s="4"/>
      <c r="C3" s="42" t="s">
        <v>181</v>
      </c>
      <c r="D3" s="43" t="s">
        <v>34</v>
      </c>
      <c r="E3" s="44" t="s">
        <v>182</v>
      </c>
      <c r="F3" s="396" t="s">
        <v>268</v>
      </c>
      <c r="G3" s="397"/>
      <c r="H3" s="397"/>
      <c r="I3" s="397"/>
      <c r="J3" s="397"/>
      <c r="K3" s="397"/>
      <c r="L3" s="397"/>
      <c r="M3" s="397"/>
      <c r="N3" s="397"/>
      <c r="O3" s="397"/>
      <c r="P3" s="397"/>
      <c r="Q3" s="49"/>
    </row>
    <row r="4" spans="1:26" s="3" customFormat="1" ht="15" x14ac:dyDescent="0.3">
      <c r="B4" s="45" t="s">
        <v>71</v>
      </c>
      <c r="C4" s="46">
        <f>B11+B76</f>
        <v>844458</v>
      </c>
      <c r="D4" s="47">
        <f>C11+C76</f>
        <v>504108</v>
      </c>
      <c r="E4" s="48">
        <f>D4/C4</f>
        <v>0.59696041721435522</v>
      </c>
      <c r="F4" s="41"/>
      <c r="G4" s="41"/>
      <c r="H4" s="41"/>
      <c r="I4" s="41"/>
      <c r="J4" s="41"/>
      <c r="K4" s="41"/>
      <c r="L4" s="41"/>
      <c r="M4" s="41"/>
      <c r="N4" s="41"/>
      <c r="O4" s="41"/>
      <c r="P4" s="41"/>
      <c r="Q4" s="41"/>
    </row>
    <row r="6" spans="1:26" ht="20.25" customHeight="1" x14ac:dyDescent="0.3">
      <c r="B6" s="399" t="s">
        <v>185</v>
      </c>
      <c r="C6" s="399"/>
      <c r="D6" s="399"/>
      <c r="E6" s="399"/>
      <c r="F6" s="399"/>
      <c r="G6" s="399"/>
      <c r="H6" s="399"/>
      <c r="I6" s="399"/>
      <c r="J6" s="399"/>
      <c r="K6" s="399"/>
      <c r="L6" s="399"/>
      <c r="M6" s="399"/>
      <c r="N6" s="399"/>
      <c r="O6" s="399"/>
      <c r="P6" s="399"/>
    </row>
    <row r="7" spans="1:26" s="3" customFormat="1" ht="15" x14ac:dyDescent="0.3">
      <c r="A7" s="4"/>
      <c r="B7" s="388" t="s">
        <v>174</v>
      </c>
      <c r="C7" s="389"/>
      <c r="D7" s="390"/>
      <c r="E7" s="388" t="s">
        <v>175</v>
      </c>
      <c r="F7" s="389"/>
      <c r="G7" s="390"/>
      <c r="H7" s="388" t="s">
        <v>176</v>
      </c>
      <c r="I7" s="389"/>
      <c r="J7" s="390"/>
      <c r="K7" s="388" t="s">
        <v>177</v>
      </c>
      <c r="L7" s="389"/>
      <c r="M7" s="390"/>
      <c r="N7" s="13" t="s">
        <v>178</v>
      </c>
      <c r="O7" s="11" t="s">
        <v>179</v>
      </c>
      <c r="P7" s="13" t="s">
        <v>180</v>
      </c>
    </row>
    <row r="8" spans="1:26" s="5" customFormat="1" ht="59.25" customHeight="1" x14ac:dyDescent="0.2">
      <c r="A8" s="6"/>
      <c r="B8" s="7" t="s">
        <v>181</v>
      </c>
      <c r="C8" s="8" t="s">
        <v>34</v>
      </c>
      <c r="D8" s="9" t="s">
        <v>35</v>
      </c>
      <c r="E8" s="7" t="s">
        <v>183</v>
      </c>
      <c r="F8" s="8" t="s">
        <v>34</v>
      </c>
      <c r="G8" s="9" t="s">
        <v>35</v>
      </c>
      <c r="H8" s="7" t="s">
        <v>184</v>
      </c>
      <c r="I8" s="8" t="s">
        <v>34</v>
      </c>
      <c r="J8" s="9" t="s">
        <v>35</v>
      </c>
      <c r="K8" s="7" t="s">
        <v>183</v>
      </c>
      <c r="L8" s="8" t="s">
        <v>34</v>
      </c>
      <c r="M8" s="9" t="s">
        <v>35</v>
      </c>
      <c r="N8" s="7" t="s">
        <v>181</v>
      </c>
      <c r="O8" s="8" t="s">
        <v>181</v>
      </c>
      <c r="P8" s="10" t="s">
        <v>184</v>
      </c>
    </row>
    <row r="9" spans="1:26" s="2" customFormat="1" ht="41.25" customHeight="1" x14ac:dyDescent="0.2">
      <c r="B9" s="400" t="s">
        <v>416</v>
      </c>
      <c r="C9" s="401"/>
      <c r="D9" s="402"/>
      <c r="E9" s="400" t="s">
        <v>330</v>
      </c>
      <c r="F9" s="401"/>
      <c r="G9" s="402"/>
      <c r="H9" s="403" t="s">
        <v>420</v>
      </c>
      <c r="I9" s="401"/>
      <c r="J9" s="402"/>
      <c r="K9" s="400" t="s">
        <v>405</v>
      </c>
      <c r="L9" s="401"/>
      <c r="M9" s="402"/>
      <c r="N9" s="12" t="s">
        <v>24</v>
      </c>
      <c r="O9" s="12" t="s">
        <v>266</v>
      </c>
      <c r="P9" s="17" t="s">
        <v>267</v>
      </c>
    </row>
    <row r="10" spans="1:26" ht="13.5" thickBot="1" x14ac:dyDescent="0.25">
      <c r="K10" s="1"/>
      <c r="R10" s="326" t="s">
        <v>417</v>
      </c>
      <c r="S10" s="326"/>
      <c r="T10" s="326"/>
      <c r="U10" s="326"/>
      <c r="V10" s="326"/>
      <c r="W10" s="326"/>
      <c r="X10" s="326"/>
      <c r="Y10" s="326"/>
      <c r="Z10" s="326"/>
    </row>
    <row r="11" spans="1:26" ht="15.75" thickBot="1" x14ac:dyDescent="0.25">
      <c r="A11" s="50" t="s">
        <v>71</v>
      </c>
      <c r="B11" s="52">
        <f>SUM('VOR Summary'!B6:G6,'VOR Summary'!AS6:AV6)+'SB Calculation'!B6+'SB Calculation'!B7</f>
        <v>774527</v>
      </c>
      <c r="C11" s="52">
        <f>SUM('VOR Summary'!AW6:BB6, 'VOR Summary'!CN6:CQ6)+'SB Calculation'!E6+'SB Calculation'!E7</f>
        <v>476022</v>
      </c>
      <c r="D11" s="51">
        <f>C11/B11</f>
        <v>0.61459703793411979</v>
      </c>
      <c r="E11" s="52">
        <f>SUM('VOR Summary'!H6:L6)+'VOR Summary'!AC6-'VOR Summary'!AC17-'VOR Summary'!AC41-'VOR Summary'!AC46-'VOR Summary'!AD6-'VOR Summary'!AG6-'VOR Summary'!AH6+'SB Calculation'!B8</f>
        <v>166932</v>
      </c>
      <c r="F11" s="52">
        <f>SUM(F12:F70)</f>
        <v>40692</v>
      </c>
      <c r="G11" s="51">
        <f>F11/E11</f>
        <v>0.24376392782689957</v>
      </c>
      <c r="H11" s="52">
        <f>'VOR Summary'!M6+'VOR Summary'!N6+'VOR Summary'!O6+'VOR Summary'!Q6+'VOR Summary'!R6+'VOR Summary'!S6-'VOR Summary'!AK6+'VOR Summary'!P6-'VOR Summary'!AJ6</f>
        <v>29369</v>
      </c>
      <c r="I11" s="52">
        <f>'VOR Summary'!BH6+'VOR Summary'!BI6+'VOR Summary'!BJ6+'VOR Summary'!BL6+'VOR Summary'!BM6+'VOR Summary'!BN6-'VOR Summary'!CF6+'VOR Summary'!BK6-'VOR Summary'!CE6</f>
        <v>14696</v>
      </c>
      <c r="J11" s="51">
        <f>I11/H11</f>
        <v>0.50039156934182305</v>
      </c>
      <c r="K11" s="52">
        <f>'VOR Summary'!T6+'VOR Summary'!U6+'VOR Summary'!V6+'VOR Summary'!W6+'VOR Summary'!X6+'VOR Summary'!Y6-'VOR Summary'!AL6-'VOR Summary'!AM6-'VOR Summary'!AN6-'VOR Summary'!AO6</f>
        <v>83374</v>
      </c>
      <c r="L11" s="52">
        <f>'VOR Summary'!BO6+'VOR Summary'!BP6+'VOR Summary'!BQ6+'VOR Summary'!BR6+'VOR Summary'!BS6+'VOR Summary'!BT6-'VOR Summary'!CG6-'VOR Summary'!CH6-'VOR Summary'!CI6-'VOR Summary'!CJ6</f>
        <v>44261</v>
      </c>
      <c r="M11" s="51">
        <f>L11/K11</f>
        <v>0.53087293400820401</v>
      </c>
      <c r="N11" s="52">
        <f>SUM(N12:N70)</f>
        <v>23273</v>
      </c>
      <c r="O11" s="52">
        <f>SUM(O12:O70)</f>
        <v>483</v>
      </c>
      <c r="P11" s="335">
        <f>SUM(P12:P70)</f>
        <v>241340</v>
      </c>
      <c r="R11" s="327">
        <f>P11+P76</f>
        <v>244097</v>
      </c>
      <c r="S11" s="326"/>
      <c r="T11" s="326"/>
      <c r="U11" s="326"/>
      <c r="V11" s="326"/>
      <c r="W11" s="326"/>
      <c r="X11" s="326"/>
      <c r="Y11" s="326"/>
      <c r="Z11" s="326"/>
    </row>
    <row r="12" spans="1:26" ht="12" customHeight="1" x14ac:dyDescent="0.2">
      <c r="A12" s="15" t="s">
        <v>187</v>
      </c>
      <c r="B12" s="287">
        <f>SUM('VOR Summary'!B7:G7,'VOR Summary'!AS7:AV7)</f>
        <v>14446</v>
      </c>
      <c r="C12" s="287">
        <f>SUM('VOR Summary'!AW7:BB7, 'VOR Summary'!CN7:CP7)</f>
        <v>10337</v>
      </c>
      <c r="D12" s="27">
        <f t="shared" ref="D12:D56" si="0">C12/B12</f>
        <v>0.71556140107988375</v>
      </c>
      <c r="E12" s="1">
        <f>'VOR Summary'!H7+'VOR Summary'!I7+'VOR Summary'!AC7+'VOR Summary'!J7+'VOR Summary'!K7+'VOR Summary'!L7-'VOR Summary'!AD7-'VOR Summary'!AG7-'VOR Summary'!AH7</f>
        <v>3250</v>
      </c>
      <c r="F12" s="1">
        <f>'VOR Summary'!BC7+'VOR Summary'!BD7+'VOR Summary'!BX7+'VOR Summary'!BE7+'VOR Summary'!BF7+'VOR Summary'!BG7-'VOR Summary'!BY7-'VOR Summary'!CB7-'VOR Summary'!CC7</f>
        <v>1509</v>
      </c>
      <c r="G12" s="27">
        <f t="shared" ref="G12:G70" si="1">F12/E12</f>
        <v>0.46430769230769231</v>
      </c>
      <c r="H12" s="1">
        <f>'VOR Summary'!M7+'VOR Summary'!N7+'VOR Summary'!O7+'VOR Summary'!Q7+'VOR Summary'!R7+'VOR Summary'!S7-'VOR Summary'!AK7+'VOR Summary'!P7-'VOR Summary'!AJ7</f>
        <v>440</v>
      </c>
      <c r="I12" s="318">
        <f>'VOR Summary'!BH7+'VOR Summary'!BI7+'VOR Summary'!BJ7+'VOR Summary'!BL7+'VOR Summary'!BM7+'VOR Summary'!BN7-'VOR Summary'!CF7+'VOR Summary'!BK7-'VOR Summary'!CE7</f>
        <v>330</v>
      </c>
      <c r="J12" s="27">
        <f t="shared" ref="J12:J56" si="2">I12/H12</f>
        <v>0.75</v>
      </c>
      <c r="K12" s="309">
        <f>'VOR Summary'!T7+'VOR Summary'!U7+'VOR Summary'!V7+'VOR Summary'!W7+'VOR Summary'!X7+'VOR Summary'!Y7-'VOR Summary'!AL7-'VOR Summary'!AM7-'VOR Summary'!AN7-'VOR Summary'!AO7</f>
        <v>1083</v>
      </c>
      <c r="L12" s="309">
        <f>'VOR Summary'!BO7+'VOR Summary'!BP7+'VOR Summary'!BQ7+'VOR Summary'!BR7+'VOR Summary'!BS7+'VOR Summary'!BT7-'VOR Summary'!CG7-'VOR Summary'!CH7-'VOR Summary'!CI7-'VOR Summary'!CJ7</f>
        <v>778</v>
      </c>
      <c r="M12" s="27">
        <f t="shared" ref="M12:M70" si="3">L12/K12</f>
        <v>0.71837488457987075</v>
      </c>
      <c r="N12" s="1">
        <f>'VOR Summary'!AP7-'VOR Summary'!AR7</f>
        <v>1</v>
      </c>
      <c r="O12" s="1">
        <f>'VOR Summary'!AQ7</f>
        <v>0</v>
      </c>
      <c r="P12" s="330">
        <v>2890</v>
      </c>
      <c r="Q12" s="1"/>
      <c r="R12" s="326" t="s">
        <v>418</v>
      </c>
      <c r="S12" s="326"/>
      <c r="T12" s="326"/>
      <c r="U12" s="326"/>
      <c r="V12" s="326"/>
      <c r="W12" s="326"/>
      <c r="X12" s="326"/>
      <c r="Y12" s="326"/>
      <c r="Z12" s="326"/>
    </row>
    <row r="13" spans="1:26" ht="12" customHeight="1" x14ac:dyDescent="0.2">
      <c r="A13" s="15" t="s">
        <v>188</v>
      </c>
      <c r="B13" s="287">
        <f>SUM('VOR Summary'!B8:G8,'VOR Summary'!AS8:AV8)</f>
        <v>7635</v>
      </c>
      <c r="C13" s="287">
        <f>SUM('VOR Summary'!AW8:BB8, 'VOR Summary'!CN8:CP8)</f>
        <v>4670</v>
      </c>
      <c r="D13" s="27">
        <f t="shared" si="0"/>
        <v>0.61165684348395544</v>
      </c>
      <c r="E13" s="1">
        <f>'VOR Summary'!H8+'VOR Summary'!I8+'VOR Summary'!AC8+'VOR Summary'!J8+'VOR Summary'!K8+'VOR Summary'!L8-'VOR Summary'!AD8-'VOR Summary'!AG8-'VOR Summary'!AH8</f>
        <v>1275</v>
      </c>
      <c r="F13" s="1">
        <f>'VOR Summary'!BC8+'VOR Summary'!BD8+'VOR Summary'!BX8+'VOR Summary'!BE8+'VOR Summary'!BF8+'VOR Summary'!BG8-'VOR Summary'!BY8-'VOR Summary'!CB8-'VOR Summary'!CC8</f>
        <v>294</v>
      </c>
      <c r="G13" s="27">
        <f t="shared" si="1"/>
        <v>0.23058823529411765</v>
      </c>
      <c r="H13" s="1">
        <f>'VOR Summary'!M8+'VOR Summary'!N8+'VOR Summary'!O8+'VOR Summary'!Q8+'VOR Summary'!R8+'VOR Summary'!S8-'VOR Summary'!AK8+'VOR Summary'!P8-'VOR Summary'!AJ8</f>
        <v>152</v>
      </c>
      <c r="I13" s="318">
        <f>'VOR Summary'!BH8+'VOR Summary'!BI8+'VOR Summary'!BJ8+'VOR Summary'!BL8+'VOR Summary'!BM8+'VOR Summary'!BN8-'VOR Summary'!CF8+'VOR Summary'!BK8-'VOR Summary'!CE8</f>
        <v>94</v>
      </c>
      <c r="J13" s="27">
        <f t="shared" si="2"/>
        <v>0.61842105263157898</v>
      </c>
      <c r="K13" s="1">
        <f>'VOR Summary'!T8+'VOR Summary'!U8+'VOR Summary'!V8+'VOR Summary'!W8+'VOR Summary'!X8+'VOR Summary'!Y8-'VOR Summary'!AL8-'VOR Summary'!AM8-'VOR Summary'!AN8-'VOR Summary'!AO8</f>
        <v>856</v>
      </c>
      <c r="L13" s="1">
        <f>'VOR Summary'!BO8+'VOR Summary'!BP8+'VOR Summary'!BQ8+'VOR Summary'!BR8+'VOR Summary'!BS8+'VOR Summary'!BT8-'VOR Summary'!CG8-'VOR Summary'!CH8-'VOR Summary'!CI8-'VOR Summary'!CJ8</f>
        <v>554</v>
      </c>
      <c r="M13" s="27">
        <f t="shared" si="3"/>
        <v>0.64719626168224298</v>
      </c>
      <c r="N13" s="1">
        <f>'VOR Summary'!AP8-'VOR Summary'!AR8</f>
        <v>1</v>
      </c>
      <c r="O13" s="1">
        <f>'VOR Summary'!AQ8</f>
        <v>1</v>
      </c>
      <c r="P13" s="330">
        <v>3874</v>
      </c>
      <c r="Q13" s="1"/>
    </row>
    <row r="14" spans="1:26" ht="12" customHeight="1" x14ac:dyDescent="0.2">
      <c r="A14" s="15" t="s">
        <v>189</v>
      </c>
      <c r="B14" s="287">
        <f>SUM('VOR Summary'!B9:G9,'VOR Summary'!AS9:AV9)</f>
        <v>6659</v>
      </c>
      <c r="C14" s="287">
        <f>SUM('VOR Summary'!AW9:BB9, 'VOR Summary'!CN9:CP9)</f>
        <v>3598</v>
      </c>
      <c r="D14" s="27">
        <f t="shared" si="0"/>
        <v>0.54032136957501131</v>
      </c>
      <c r="E14" s="1">
        <f>'VOR Summary'!H9+'VOR Summary'!I9+'VOR Summary'!AC9+'VOR Summary'!J9+'VOR Summary'!K9+'VOR Summary'!L9-'VOR Summary'!AD9-'VOR Summary'!AG9-'VOR Summary'!AH9</f>
        <v>3616</v>
      </c>
      <c r="F14" s="1">
        <f>'VOR Summary'!BC9+'VOR Summary'!BD9+'VOR Summary'!BX9+'VOR Summary'!BE9+'VOR Summary'!BF9+'VOR Summary'!BG9-'VOR Summary'!BY9-'VOR Summary'!CB9-'VOR Summary'!CC9</f>
        <v>909</v>
      </c>
      <c r="G14" s="27">
        <f t="shared" si="1"/>
        <v>0.25138274336283184</v>
      </c>
      <c r="H14" s="1">
        <f>'VOR Summary'!M9+'VOR Summary'!N9+'VOR Summary'!O9+'VOR Summary'!Q9+'VOR Summary'!R9+'VOR Summary'!S9-'VOR Summary'!AK9+'VOR Summary'!P9-'VOR Summary'!AJ9</f>
        <v>137</v>
      </c>
      <c r="I14" s="318">
        <f>'VOR Summary'!BH9+'VOR Summary'!BI9+'VOR Summary'!BJ9+'VOR Summary'!BL9+'VOR Summary'!BM9+'VOR Summary'!BN9-'VOR Summary'!CF9+'VOR Summary'!BK9-'VOR Summary'!CE9</f>
        <v>111</v>
      </c>
      <c r="J14" s="27">
        <f t="shared" si="2"/>
        <v>0.81021897810218979</v>
      </c>
      <c r="K14" s="1">
        <f>'VOR Summary'!T9+'VOR Summary'!U9+'VOR Summary'!V9+'VOR Summary'!W9+'VOR Summary'!X9+'VOR Summary'!Y9-'VOR Summary'!AL9-'VOR Summary'!AM9-'VOR Summary'!AN9-'VOR Summary'!AO9</f>
        <v>718</v>
      </c>
      <c r="L14" s="1">
        <f>'VOR Summary'!BO9+'VOR Summary'!BP9+'VOR Summary'!BQ9+'VOR Summary'!BR9+'VOR Summary'!BS9+'VOR Summary'!BT9-'VOR Summary'!CG9-'VOR Summary'!CH9-'VOR Summary'!CI9-'VOR Summary'!CJ9</f>
        <v>370</v>
      </c>
      <c r="M14" s="27">
        <f t="shared" si="3"/>
        <v>0.51532033426183843</v>
      </c>
      <c r="N14" s="1">
        <f>'VOR Summary'!AP9-'VOR Summary'!AR9</f>
        <v>3</v>
      </c>
      <c r="O14" s="1">
        <f>'VOR Summary'!AQ9</f>
        <v>2</v>
      </c>
      <c r="P14" s="330">
        <v>741</v>
      </c>
      <c r="Q14" s="1"/>
    </row>
    <row r="15" spans="1:26" ht="12" customHeight="1" x14ac:dyDescent="0.2">
      <c r="A15" s="15" t="s">
        <v>190</v>
      </c>
      <c r="B15" s="287">
        <f>SUM('VOR Summary'!B10:G10,'VOR Summary'!AS10:AV10)</f>
        <v>21430</v>
      </c>
      <c r="C15" s="287">
        <f>SUM('VOR Summary'!AW10:BB10, 'VOR Summary'!CN10:CP10)</f>
        <v>13048</v>
      </c>
      <c r="D15" s="27">
        <f t="shared" si="0"/>
        <v>0.60886607559496031</v>
      </c>
      <c r="E15" s="1">
        <f>'VOR Summary'!H10+'VOR Summary'!I10+'VOR Summary'!AC10+'VOR Summary'!J10+'VOR Summary'!K10+'VOR Summary'!L10-'VOR Summary'!AD10-'VOR Summary'!AG10-'VOR Summary'!AH10</f>
        <v>3525</v>
      </c>
      <c r="F15" s="1">
        <f>'VOR Summary'!BC10+'VOR Summary'!BD10+'VOR Summary'!BX10+'VOR Summary'!BE10+'VOR Summary'!BF10+'VOR Summary'!BG10-'VOR Summary'!BY10-'VOR Summary'!CB10-'VOR Summary'!CC10</f>
        <v>1421</v>
      </c>
      <c r="G15" s="27">
        <f t="shared" si="1"/>
        <v>0.40312056737588653</v>
      </c>
      <c r="H15" s="1">
        <f>'VOR Summary'!M10+'VOR Summary'!N10+'VOR Summary'!O10+'VOR Summary'!Q10+'VOR Summary'!R10+'VOR Summary'!S10-'VOR Summary'!AK10+'VOR Summary'!P10-'VOR Summary'!AJ10</f>
        <v>809</v>
      </c>
      <c r="I15" s="318">
        <f>'VOR Summary'!BH10+'VOR Summary'!BI10+'VOR Summary'!BJ10+'VOR Summary'!BL10+'VOR Summary'!BM10+'VOR Summary'!BN10-'VOR Summary'!CF10+'VOR Summary'!BK10-'VOR Summary'!CE10</f>
        <v>614</v>
      </c>
      <c r="J15" s="27">
        <f t="shared" si="2"/>
        <v>0.75896168108776263</v>
      </c>
      <c r="K15" s="1">
        <f>'VOR Summary'!T10+'VOR Summary'!U10+'VOR Summary'!V10+'VOR Summary'!W10+'VOR Summary'!X10+'VOR Summary'!Y10-'VOR Summary'!AL10-'VOR Summary'!AM10-'VOR Summary'!AN10-'VOR Summary'!AO10</f>
        <v>3288</v>
      </c>
      <c r="L15" s="1">
        <f>'VOR Summary'!BO10+'VOR Summary'!BP10+'VOR Summary'!BQ10+'VOR Summary'!BR10+'VOR Summary'!BS10+'VOR Summary'!BT10-'VOR Summary'!CG10-'VOR Summary'!CH10-'VOR Summary'!CI10-'VOR Summary'!CJ10</f>
        <v>1511</v>
      </c>
      <c r="M15" s="27">
        <f t="shared" si="3"/>
        <v>0.45954987834549876</v>
      </c>
      <c r="N15" s="1">
        <f>'VOR Summary'!AP10-'VOR Summary'!AR10</f>
        <v>3</v>
      </c>
      <c r="O15" s="1">
        <f>'VOR Summary'!AQ10</f>
        <v>15</v>
      </c>
      <c r="P15" s="330">
        <v>6273</v>
      </c>
      <c r="Q15" s="1"/>
    </row>
    <row r="16" spans="1:26" ht="12" customHeight="1" x14ac:dyDescent="0.2">
      <c r="A16" s="15" t="s">
        <v>191</v>
      </c>
      <c r="B16" s="287">
        <f>SUM('VOR Summary'!B11:G11,'VOR Summary'!AS11:AV11)</f>
        <v>18128</v>
      </c>
      <c r="C16" s="287">
        <f>SUM('VOR Summary'!AW11:BB11, 'VOR Summary'!CN11:CP11)</f>
        <v>11504</v>
      </c>
      <c r="D16" s="27">
        <f t="shared" si="0"/>
        <v>0.63459841129744043</v>
      </c>
      <c r="E16" s="1">
        <f>'VOR Summary'!H11+'VOR Summary'!I11+'VOR Summary'!AC11+'VOR Summary'!J11+'VOR Summary'!K11+'VOR Summary'!L11-'VOR Summary'!AD11-'VOR Summary'!AG11-'VOR Summary'!AH11</f>
        <v>4074</v>
      </c>
      <c r="F16" s="1">
        <f>'VOR Summary'!BC11+'VOR Summary'!BD11+'VOR Summary'!BX11+'VOR Summary'!BE11+'VOR Summary'!BF11+'VOR Summary'!BG11-'VOR Summary'!BY11-'VOR Summary'!CB11-'VOR Summary'!CC11</f>
        <v>1055</v>
      </c>
      <c r="G16" s="27">
        <f t="shared" si="1"/>
        <v>0.25895925380461465</v>
      </c>
      <c r="H16" s="1">
        <f>'VOR Summary'!M11+'VOR Summary'!N11+'VOR Summary'!O11+'VOR Summary'!Q11+'VOR Summary'!R11+'VOR Summary'!S11-'VOR Summary'!AK11+'VOR Summary'!P11-'VOR Summary'!AJ11</f>
        <v>441</v>
      </c>
      <c r="I16" s="318">
        <f>'VOR Summary'!BH11+'VOR Summary'!BI11+'VOR Summary'!BJ11+'VOR Summary'!BL11+'VOR Summary'!BM11+'VOR Summary'!BN11-'VOR Summary'!CF11+'VOR Summary'!BK11-'VOR Summary'!CE11</f>
        <v>289</v>
      </c>
      <c r="J16" s="27">
        <f t="shared" si="2"/>
        <v>0.65532879818594103</v>
      </c>
      <c r="K16" s="1">
        <f>'VOR Summary'!T11+'VOR Summary'!U11+'VOR Summary'!V11+'VOR Summary'!W11+'VOR Summary'!X11+'VOR Summary'!Y11-'VOR Summary'!AL11-'VOR Summary'!AM11-'VOR Summary'!AN11-'VOR Summary'!AO11</f>
        <v>2383</v>
      </c>
      <c r="L16" s="1">
        <f>'VOR Summary'!BO11+'VOR Summary'!BP11+'VOR Summary'!BQ11+'VOR Summary'!BR11+'VOR Summary'!BS11+'VOR Summary'!BT11-'VOR Summary'!CG11-'VOR Summary'!CH11-'VOR Summary'!CI11-'VOR Summary'!CJ11</f>
        <v>1156</v>
      </c>
      <c r="M16" s="27">
        <f t="shared" si="3"/>
        <v>0.48510281158203944</v>
      </c>
      <c r="N16" s="1">
        <f>'VOR Summary'!AP11-'VOR Summary'!AR11</f>
        <v>1</v>
      </c>
      <c r="O16" s="1">
        <f>'VOR Summary'!AQ11</f>
        <v>13</v>
      </c>
      <c r="P16" s="330">
        <v>5776</v>
      </c>
      <c r="Q16" s="1"/>
    </row>
    <row r="17" spans="1:17" ht="12" customHeight="1" x14ac:dyDescent="0.2">
      <c r="A17" s="15" t="s">
        <v>192</v>
      </c>
      <c r="B17" s="287">
        <f>SUM('VOR Summary'!B12:G12,'VOR Summary'!AS12:AV12)</f>
        <v>3153</v>
      </c>
      <c r="C17" s="287">
        <f>SUM('VOR Summary'!AW12:BB12, 'VOR Summary'!CN12:CP12)</f>
        <v>1312</v>
      </c>
      <c r="D17" s="27">
        <f t="shared" si="0"/>
        <v>0.41611163970821441</v>
      </c>
      <c r="E17" s="236">
        <f>'VOR Summary'!H12+'VOR Summary'!I12+'VOR Summary'!AC12+'VOR Summary'!J12+'VOR Summary'!K12+'VOR Summary'!L12-'VOR Summary'!AD12-'VOR Summary'!AG12-'VOR Summary'!AH12</f>
        <v>1096</v>
      </c>
      <c r="F17" s="1">
        <f>'VOR Summary'!BC12+'VOR Summary'!BD12+'VOR Summary'!BX12+'VOR Summary'!BE12+'VOR Summary'!BF12+'VOR Summary'!BG12-'VOR Summary'!BY12-'VOR Summary'!CB12-'VOR Summary'!CC12</f>
        <v>93</v>
      </c>
      <c r="G17" s="27">
        <f t="shared" si="1"/>
        <v>8.485401459854014E-2</v>
      </c>
      <c r="H17" s="1">
        <f>'VOR Summary'!M12+'VOR Summary'!N12+'VOR Summary'!O12+'VOR Summary'!Q12+'VOR Summary'!R12+'VOR Summary'!S12-'VOR Summary'!AK12+'VOR Summary'!P12-'VOR Summary'!AJ12</f>
        <v>381</v>
      </c>
      <c r="I17" s="318">
        <f>'VOR Summary'!BH12+'VOR Summary'!BI12+'VOR Summary'!BJ12+'VOR Summary'!BL12+'VOR Summary'!BM12+'VOR Summary'!BN12-'VOR Summary'!CF12+'VOR Summary'!BK12-'VOR Summary'!CE12</f>
        <v>154</v>
      </c>
      <c r="J17" s="27">
        <f t="shared" si="2"/>
        <v>0.40419947506561682</v>
      </c>
      <c r="K17" s="1">
        <f>'VOR Summary'!T12+'VOR Summary'!U12+'VOR Summary'!V12+'VOR Summary'!W12+'VOR Summary'!X12+'VOR Summary'!Y12-'VOR Summary'!AL12-'VOR Summary'!AM12-'VOR Summary'!AN12-'VOR Summary'!AO12</f>
        <v>413</v>
      </c>
      <c r="L17" s="1">
        <f>'VOR Summary'!BO12+'VOR Summary'!BP12+'VOR Summary'!BQ12+'VOR Summary'!BR12+'VOR Summary'!BS12+'VOR Summary'!BT12-'VOR Summary'!CG12-'VOR Summary'!CH12-'VOR Summary'!CI12-'VOR Summary'!CJ12</f>
        <v>174</v>
      </c>
      <c r="M17" s="27">
        <f t="shared" si="3"/>
        <v>0.42130750605326878</v>
      </c>
      <c r="N17" s="1">
        <f>'VOR Summary'!AP12-'VOR Summary'!AR12</f>
        <v>0</v>
      </c>
      <c r="O17" s="1">
        <f>'VOR Summary'!AQ12</f>
        <v>0</v>
      </c>
      <c r="P17" s="330">
        <v>880</v>
      </c>
      <c r="Q17" s="1"/>
    </row>
    <row r="18" spans="1:17" ht="12" customHeight="1" x14ac:dyDescent="0.2">
      <c r="A18" s="15" t="s">
        <v>193</v>
      </c>
      <c r="B18" s="287">
        <f>SUM('VOR Summary'!B13:G13,'VOR Summary'!AS13:AV13)</f>
        <v>19616</v>
      </c>
      <c r="C18" s="287">
        <f>SUM('VOR Summary'!AW13:BB13, 'VOR Summary'!CN13:CP13)</f>
        <v>14080</v>
      </c>
      <c r="D18" s="27">
        <f t="shared" si="0"/>
        <v>0.71778140293637849</v>
      </c>
      <c r="E18" s="1">
        <f>'VOR Summary'!H13+'VOR Summary'!I13+'VOR Summary'!AC13+'VOR Summary'!J13+'VOR Summary'!K13+'VOR Summary'!L13-'VOR Summary'!AD13-'VOR Summary'!AG13-'VOR Summary'!AH13</f>
        <v>3065</v>
      </c>
      <c r="F18" s="1">
        <f>'VOR Summary'!BC13+'VOR Summary'!BD13+'VOR Summary'!BX13+'VOR Summary'!BE13+'VOR Summary'!BF13+'VOR Summary'!BG13-'VOR Summary'!BY13-'VOR Summary'!CB13-'VOR Summary'!CC13</f>
        <v>1240</v>
      </c>
      <c r="G18" s="27">
        <f t="shared" si="1"/>
        <v>0.40456769983686786</v>
      </c>
      <c r="H18" s="1">
        <f>'VOR Summary'!M13+'VOR Summary'!N13+'VOR Summary'!O13+'VOR Summary'!Q13+'VOR Summary'!R13+'VOR Summary'!S13-'VOR Summary'!AK13+'VOR Summary'!P13-'VOR Summary'!AJ13</f>
        <v>365</v>
      </c>
      <c r="I18" s="318">
        <f>'VOR Summary'!BH13+'VOR Summary'!BI13+'VOR Summary'!BJ13+'VOR Summary'!BL13+'VOR Summary'!BM13+'VOR Summary'!BN13-'VOR Summary'!CF13+'VOR Summary'!BK13-'VOR Summary'!CE13</f>
        <v>288</v>
      </c>
      <c r="J18" s="27">
        <f t="shared" si="2"/>
        <v>0.78904109589041094</v>
      </c>
      <c r="K18" s="1">
        <f>'VOR Summary'!T13+'VOR Summary'!U13+'VOR Summary'!V13+'VOR Summary'!W13+'VOR Summary'!X13+'VOR Summary'!Y13-'VOR Summary'!AL13-'VOR Summary'!AM13-'VOR Summary'!AN13-'VOR Summary'!AO13</f>
        <v>2751</v>
      </c>
      <c r="L18" s="1">
        <f>'VOR Summary'!BO13+'VOR Summary'!BP13+'VOR Summary'!BQ13+'VOR Summary'!BR13+'VOR Summary'!BS13+'VOR Summary'!BT13-'VOR Summary'!CG13-'VOR Summary'!CH13-'VOR Summary'!CI13-'VOR Summary'!CJ13</f>
        <v>1796</v>
      </c>
      <c r="M18" s="27">
        <f t="shared" si="3"/>
        <v>0.65285350781533991</v>
      </c>
      <c r="N18" s="1">
        <f>'VOR Summary'!AP13-'VOR Summary'!AR13</f>
        <v>0</v>
      </c>
      <c r="O18" s="1">
        <f>'VOR Summary'!AQ13</f>
        <v>10</v>
      </c>
      <c r="P18" s="330">
        <v>4421</v>
      </c>
      <c r="Q18" s="1"/>
    </row>
    <row r="19" spans="1:17" ht="12" customHeight="1" x14ac:dyDescent="0.2">
      <c r="A19" s="15" t="s">
        <v>194</v>
      </c>
      <c r="B19" s="287">
        <f>SUM('VOR Summary'!B14:G14,'VOR Summary'!AS14:AV14)</f>
        <v>2067</v>
      </c>
      <c r="C19" s="287">
        <f>SUM('VOR Summary'!AW14:BB14, 'VOR Summary'!CN14:CP14)</f>
        <v>1170</v>
      </c>
      <c r="D19" s="27">
        <f t="shared" si="0"/>
        <v>0.56603773584905659</v>
      </c>
      <c r="E19" s="1">
        <f>'VOR Summary'!H14+'VOR Summary'!I14+'VOR Summary'!AC14+'VOR Summary'!J14+'VOR Summary'!K14+'VOR Summary'!L14-'VOR Summary'!AD14-'VOR Summary'!AG14-'VOR Summary'!AH14</f>
        <v>728</v>
      </c>
      <c r="F19" s="1">
        <f>'VOR Summary'!BC14+'VOR Summary'!BD14+'VOR Summary'!BX14+'VOR Summary'!BE14+'VOR Summary'!BF14+'VOR Summary'!BG14-'VOR Summary'!BY14-'VOR Summary'!CB14-'VOR Summary'!CC14</f>
        <v>113</v>
      </c>
      <c r="G19" s="27">
        <f t="shared" si="1"/>
        <v>0.15521978021978022</v>
      </c>
      <c r="H19" s="1">
        <f>'VOR Summary'!M14+'VOR Summary'!N14+'VOR Summary'!O14+'VOR Summary'!Q14+'VOR Summary'!R14+'VOR Summary'!S14-'VOR Summary'!AK14+'VOR Summary'!P14-'VOR Summary'!AJ14</f>
        <v>21</v>
      </c>
      <c r="I19" s="318">
        <f>'VOR Summary'!BH14+'VOR Summary'!BI14+'VOR Summary'!BJ14+'VOR Summary'!BL14+'VOR Summary'!BM14+'VOR Summary'!BN14-'VOR Summary'!CF14+'VOR Summary'!BK14-'VOR Summary'!CE14</f>
        <v>13</v>
      </c>
      <c r="J19" s="27">
        <f t="shared" si="2"/>
        <v>0.61904761904761907</v>
      </c>
      <c r="K19" s="1">
        <f>'VOR Summary'!T14+'VOR Summary'!U14+'VOR Summary'!V14+'VOR Summary'!W14+'VOR Summary'!X14+'VOR Summary'!Y14-'VOR Summary'!AL14-'VOR Summary'!AM14-'VOR Summary'!AN14-'VOR Summary'!AO14</f>
        <v>289</v>
      </c>
      <c r="L19" s="1">
        <f>'VOR Summary'!BO14+'VOR Summary'!BP14+'VOR Summary'!BQ14+'VOR Summary'!BR14+'VOR Summary'!BS14+'VOR Summary'!BT14-'VOR Summary'!CG14-'VOR Summary'!CH14-'VOR Summary'!CI14-'VOR Summary'!CJ14</f>
        <v>151</v>
      </c>
      <c r="M19" s="27">
        <f t="shared" si="3"/>
        <v>0.52249134948096887</v>
      </c>
      <c r="N19" s="1">
        <f>'VOR Summary'!AP14-'VOR Summary'!AR14</f>
        <v>0</v>
      </c>
      <c r="O19" s="1">
        <f>'VOR Summary'!AQ14</f>
        <v>0</v>
      </c>
      <c r="P19" s="330">
        <v>788</v>
      </c>
      <c r="Q19" s="1"/>
    </row>
    <row r="20" spans="1:17" ht="12" customHeight="1" x14ac:dyDescent="0.2">
      <c r="A20" s="15" t="s">
        <v>195</v>
      </c>
      <c r="B20" s="287">
        <f>SUM('VOR Summary'!B15:G15,'VOR Summary'!AS15:AV15)</f>
        <v>14359</v>
      </c>
      <c r="C20" s="287">
        <f>SUM('VOR Summary'!AW15:BB15, 'VOR Summary'!CN15:CP15)</f>
        <v>10392</v>
      </c>
      <c r="D20" s="27">
        <f t="shared" si="0"/>
        <v>0.72372727905843026</v>
      </c>
      <c r="E20" s="1">
        <f>'VOR Summary'!H15+'VOR Summary'!I15+'VOR Summary'!AC15+'VOR Summary'!J15+'VOR Summary'!K15+'VOR Summary'!L15-'VOR Summary'!AD15-'VOR Summary'!AG15-'VOR Summary'!AH15</f>
        <v>3058</v>
      </c>
      <c r="F20" s="1">
        <f>'VOR Summary'!BC15+'VOR Summary'!BD15+'VOR Summary'!BX15+'VOR Summary'!BE15+'VOR Summary'!BF15+'VOR Summary'!BG15-'VOR Summary'!BY15-'VOR Summary'!CB15-'VOR Summary'!CC15</f>
        <v>862</v>
      </c>
      <c r="G20" s="27">
        <f t="shared" si="1"/>
        <v>0.28188358404185743</v>
      </c>
      <c r="H20" s="1">
        <f>'VOR Summary'!M15+'VOR Summary'!N15+'VOR Summary'!O15+'VOR Summary'!Q15+'VOR Summary'!R15+'VOR Summary'!S15-'VOR Summary'!AK15+'VOR Summary'!P15-'VOR Summary'!AJ15</f>
        <v>84</v>
      </c>
      <c r="I20" s="318">
        <f>'VOR Summary'!BH15+'VOR Summary'!BI15+'VOR Summary'!BJ15+'VOR Summary'!BL15+'VOR Summary'!BM15+'VOR Summary'!BN15-'VOR Summary'!CF15+'VOR Summary'!BK15-'VOR Summary'!CE15</f>
        <v>27</v>
      </c>
      <c r="J20" s="27">
        <f t="shared" si="2"/>
        <v>0.32142857142857145</v>
      </c>
      <c r="K20" s="1">
        <f>'VOR Summary'!T15+'VOR Summary'!U15+'VOR Summary'!V15+'VOR Summary'!W15+'VOR Summary'!X15+'VOR Summary'!Y15-'VOR Summary'!AL15-'VOR Summary'!AM15-'VOR Summary'!AN15-'VOR Summary'!AO15</f>
        <v>1153</v>
      </c>
      <c r="L20" s="1">
        <f>'VOR Summary'!BO15+'VOR Summary'!BP15+'VOR Summary'!BQ15+'VOR Summary'!BR15+'VOR Summary'!BS15+'VOR Summary'!BT15-'VOR Summary'!CG15-'VOR Summary'!CH15-'VOR Summary'!CI15-'VOR Summary'!CJ15</f>
        <v>798</v>
      </c>
      <c r="M20" s="27">
        <f t="shared" si="3"/>
        <v>0.69210754553339116</v>
      </c>
      <c r="N20" s="1">
        <f>'VOR Summary'!AP15-'VOR Summary'!AR15</f>
        <v>1</v>
      </c>
      <c r="O20" s="1">
        <f>'VOR Summary'!AQ15</f>
        <v>1</v>
      </c>
      <c r="P20" s="330">
        <v>3837</v>
      </c>
      <c r="Q20" s="287"/>
    </row>
    <row r="21" spans="1:17" ht="12" customHeight="1" x14ac:dyDescent="0.2">
      <c r="A21" s="15" t="s">
        <v>196</v>
      </c>
      <c r="B21" s="287">
        <f>SUM('VOR Summary'!B16:G16,'VOR Summary'!AS16:AV16)</f>
        <v>4490</v>
      </c>
      <c r="C21" s="287">
        <f>SUM('VOR Summary'!AW16:BB16, 'VOR Summary'!CN16:CP16)</f>
        <v>2332</v>
      </c>
      <c r="D21" s="27">
        <f t="shared" si="0"/>
        <v>0.51937639198218266</v>
      </c>
      <c r="E21" s="1">
        <f>'VOR Summary'!H16+'VOR Summary'!I16+'VOR Summary'!AC16+'VOR Summary'!J16+'VOR Summary'!K16+'VOR Summary'!L16-'VOR Summary'!AD16-'VOR Summary'!AG16-'VOR Summary'!AH16</f>
        <v>1111</v>
      </c>
      <c r="F21" s="1">
        <f>'VOR Summary'!BC16+'VOR Summary'!BD16+'VOR Summary'!BX16+'VOR Summary'!BE16+'VOR Summary'!BF16+'VOR Summary'!BG16-'VOR Summary'!BY16-'VOR Summary'!CB16-'VOR Summary'!CC16</f>
        <v>350</v>
      </c>
      <c r="G21" s="27">
        <f t="shared" si="1"/>
        <v>0.31503150315031503</v>
      </c>
      <c r="H21" s="1">
        <f>'VOR Summary'!M16+'VOR Summary'!N16+'VOR Summary'!O16+'VOR Summary'!Q16+'VOR Summary'!R16+'VOR Summary'!S16-'VOR Summary'!AK16+'VOR Summary'!P16-'VOR Summary'!AJ16</f>
        <v>137</v>
      </c>
      <c r="I21" s="318">
        <f>'VOR Summary'!BH16+'VOR Summary'!BI16+'VOR Summary'!BJ16+'VOR Summary'!BL16+'VOR Summary'!BM16+'VOR Summary'!BN16-'VOR Summary'!CF16+'VOR Summary'!BK16-'VOR Summary'!CE16</f>
        <v>126</v>
      </c>
      <c r="J21" s="27">
        <f t="shared" si="2"/>
        <v>0.91970802919708028</v>
      </c>
      <c r="K21" s="1">
        <f>'VOR Summary'!T16+'VOR Summary'!U16+'VOR Summary'!V16+'VOR Summary'!W16+'VOR Summary'!X16+'VOR Summary'!Y16-'VOR Summary'!AL16-'VOR Summary'!AM16-'VOR Summary'!AN16-'VOR Summary'!AO16</f>
        <v>506</v>
      </c>
      <c r="L21" s="1">
        <f>'VOR Summary'!BO16+'VOR Summary'!BP16+'VOR Summary'!BQ16+'VOR Summary'!BR16+'VOR Summary'!BS16+'VOR Summary'!BT16-'VOR Summary'!CG16-'VOR Summary'!CH16-'VOR Summary'!CI16-'VOR Summary'!CJ16</f>
        <v>223</v>
      </c>
      <c r="M21" s="27">
        <f t="shared" si="3"/>
        <v>0.44071146245059289</v>
      </c>
      <c r="N21" s="1">
        <f>'VOR Summary'!AP16-'VOR Summary'!AR16</f>
        <v>2</v>
      </c>
      <c r="O21" s="1">
        <f>'VOR Summary'!AQ16</f>
        <v>1</v>
      </c>
      <c r="P21" s="330">
        <v>1879</v>
      </c>
      <c r="Q21" s="287"/>
    </row>
    <row r="22" spans="1:17" ht="12" customHeight="1" x14ac:dyDescent="0.2">
      <c r="A22" s="38" t="s">
        <v>329</v>
      </c>
      <c r="B22" s="40">
        <f>SUM('VOR Summary'!B17:G17,'VOR Summary'!AS17:AV17)</f>
        <v>24832</v>
      </c>
      <c r="C22" s="40">
        <f>SUM('VOR Summary'!AW17:BB17, 'VOR Summary'!CN17:CP17)</f>
        <v>15383</v>
      </c>
      <c r="D22" s="39">
        <f t="shared" si="0"/>
        <v>0.61948292525773196</v>
      </c>
      <c r="E22" s="40">
        <f>'VOR Summary'!H17+'VOR Summary'!I17+'VOR Summary'!J17+'VOR Summary'!K17+'VOR Summary'!L17-'VOR Summary'!AD17-'VOR Summary'!AG17-'VOR Summary'!AH17</f>
        <v>3519</v>
      </c>
      <c r="F22" s="40">
        <f>'VOR Summary'!BC17+'VOR Summary'!BD17+'VOR Summary'!BE17+'VOR Summary'!BF17+'VOR Summary'!BG17-'VOR Summary'!BY17-'VOR Summary'!CB17-'VOR Summary'!CC17</f>
        <v>908</v>
      </c>
      <c r="G22" s="39">
        <f t="shared" si="1"/>
        <v>0.25802784882068769</v>
      </c>
      <c r="H22" s="40">
        <f>'VOR Summary'!M17+'VOR Summary'!N17+'VOR Summary'!O17+'VOR Summary'!Q17+'VOR Summary'!R17+'VOR Summary'!S17-'VOR Summary'!AK17+'VOR Summary'!P17-'VOR Summary'!AJ17</f>
        <v>2208</v>
      </c>
      <c r="I22" s="40">
        <f>'VOR Summary'!BH17+'VOR Summary'!BI17+'VOR Summary'!BJ17+'VOR Summary'!BL17+'VOR Summary'!BM17+'VOR Summary'!BN17-'VOR Summary'!CF17+'VOR Summary'!BK17-'VOR Summary'!CE17</f>
        <v>1026</v>
      </c>
      <c r="J22" s="39">
        <f t="shared" si="2"/>
        <v>0.46467391304347827</v>
      </c>
      <c r="K22" s="40">
        <f>'VOR Summary'!T17+'VOR Summary'!U17+'VOR Summary'!V17+'VOR Summary'!W17+'VOR Summary'!X17+'VOR Summary'!Y17-'VOR Summary'!AL17-'VOR Summary'!AM17-'VOR Summary'!AN17-'VOR Summary'!AO17</f>
        <v>1864</v>
      </c>
      <c r="L22" s="40">
        <f>'VOR Summary'!BO17+'VOR Summary'!BP17+'VOR Summary'!BQ17+'VOR Summary'!BR17+'VOR Summary'!BS17+'VOR Summary'!BT17-'VOR Summary'!CG17-'VOR Summary'!CH17-'VOR Summary'!CI17-'VOR Summary'!CJ17</f>
        <v>1241</v>
      </c>
      <c r="M22" s="39">
        <f t="shared" si="3"/>
        <v>0.66577253218884125</v>
      </c>
      <c r="N22" s="40">
        <f>'VOR Summary'!AP17-'VOR Summary'!AR17</f>
        <v>17264</v>
      </c>
      <c r="O22" s="181" t="s">
        <v>3</v>
      </c>
      <c r="P22" s="331">
        <v>3459</v>
      </c>
      <c r="Q22" s="329"/>
    </row>
    <row r="23" spans="1:17" ht="12" customHeight="1" x14ac:dyDescent="0.2">
      <c r="A23" s="15" t="s">
        <v>198</v>
      </c>
      <c r="B23" s="287">
        <f>SUM('VOR Summary'!B18:G18,'VOR Summary'!AS18:AV18)</f>
        <v>8768</v>
      </c>
      <c r="C23" s="287">
        <f>SUM('VOR Summary'!AW18:BB18, 'VOR Summary'!CN18:CP18)</f>
        <v>5499</v>
      </c>
      <c r="D23" s="27">
        <f t="shared" si="0"/>
        <v>0.62716697080291972</v>
      </c>
      <c r="E23" s="1">
        <f>'VOR Summary'!H18+'VOR Summary'!I18+'VOR Summary'!AC18+'VOR Summary'!J18+'VOR Summary'!K18+'VOR Summary'!L18-'VOR Summary'!AD18-'VOR Summary'!AG18-'VOR Summary'!AH18</f>
        <v>2259</v>
      </c>
      <c r="F23" s="1">
        <f>'VOR Summary'!BC18+'VOR Summary'!BD18+'VOR Summary'!BX18+'VOR Summary'!BE18+'VOR Summary'!BF18+'VOR Summary'!BG18-'VOR Summary'!BY18-'VOR Summary'!CB18-'VOR Summary'!CC18</f>
        <v>1158</v>
      </c>
      <c r="G23" s="27">
        <f t="shared" si="1"/>
        <v>0.51261620185922974</v>
      </c>
      <c r="H23" s="1">
        <f>'VOR Summary'!M18+'VOR Summary'!N18+'VOR Summary'!O18+'VOR Summary'!Q18+'VOR Summary'!R18+'VOR Summary'!S18-'VOR Summary'!AK18+'VOR Summary'!P18-'VOR Summary'!AJ18</f>
        <v>625</v>
      </c>
      <c r="I23" s="1">
        <f>'VOR Summary'!BH18+'VOR Summary'!BI18+'VOR Summary'!BJ18+'VOR Summary'!BL18+'VOR Summary'!BM18+'VOR Summary'!BN18-'VOR Summary'!CF18+'VOR Summary'!BK18-'VOR Summary'!CE18</f>
        <v>526</v>
      </c>
      <c r="J23" s="27">
        <f t="shared" si="2"/>
        <v>0.84160000000000001</v>
      </c>
      <c r="K23" s="287">
        <f>'VOR Summary'!T18+'VOR Summary'!U18+'VOR Summary'!V18+'VOR Summary'!W18+'VOR Summary'!X18+'VOR Summary'!Y18-'VOR Summary'!AL18-'VOR Summary'!AM18-'VOR Summary'!AN18-'VOR Summary'!AO18</f>
        <v>1408</v>
      </c>
      <c r="L23" s="287">
        <f>'VOR Summary'!BO18+'VOR Summary'!BP18+'VOR Summary'!BQ18+'VOR Summary'!BR18+'VOR Summary'!BS18+'VOR Summary'!BT18-'VOR Summary'!CG18-'VOR Summary'!CH18-'VOR Summary'!CI18-'VOR Summary'!CJ18</f>
        <v>795</v>
      </c>
      <c r="M23" s="27">
        <f t="shared" si="3"/>
        <v>0.56463068181818177</v>
      </c>
      <c r="N23" s="1">
        <f>'VOR Summary'!AP18-'VOR Summary'!AR18</f>
        <v>1</v>
      </c>
      <c r="O23" s="1">
        <f>'VOR Summary'!AQ18</f>
        <v>0</v>
      </c>
      <c r="P23" s="330">
        <v>3050</v>
      </c>
      <c r="Q23" s="287"/>
    </row>
    <row r="24" spans="1:17" ht="12" customHeight="1" x14ac:dyDescent="0.2">
      <c r="A24" s="15" t="s">
        <v>199</v>
      </c>
      <c r="B24" s="287">
        <f>SUM('VOR Summary'!B19:G19,'VOR Summary'!AS19:AV19)</f>
        <v>2975</v>
      </c>
      <c r="C24" s="287">
        <f>SUM('VOR Summary'!AW19:BB19, 'VOR Summary'!CN19:CP19)</f>
        <v>1448</v>
      </c>
      <c r="D24" s="27">
        <f t="shared" si="0"/>
        <v>0.48672268907563027</v>
      </c>
      <c r="E24" s="1">
        <f>'VOR Summary'!H19+'VOR Summary'!I19+'VOR Summary'!AC19+'VOR Summary'!J19+'VOR Summary'!K19+'VOR Summary'!L19-'VOR Summary'!AD19-'VOR Summary'!AG19-'VOR Summary'!AH19</f>
        <v>457</v>
      </c>
      <c r="F24" s="1">
        <f>'VOR Summary'!BC19+'VOR Summary'!BD19+'VOR Summary'!BX19+'VOR Summary'!BE19+'VOR Summary'!BF19+'VOR Summary'!BG19-'VOR Summary'!BY19-'VOR Summary'!CB19-'VOR Summary'!CC19</f>
        <v>116</v>
      </c>
      <c r="G24" s="27">
        <f t="shared" si="1"/>
        <v>0.25382932166301969</v>
      </c>
      <c r="H24" s="1">
        <f>'VOR Summary'!M19+'VOR Summary'!N19+'VOR Summary'!O19+'VOR Summary'!Q19+'VOR Summary'!R19+'VOR Summary'!S19-'VOR Summary'!AK19+'VOR Summary'!P19-'VOR Summary'!AJ19</f>
        <v>252</v>
      </c>
      <c r="I24" s="1">
        <f>'VOR Summary'!BH19+'VOR Summary'!BI19+'VOR Summary'!BJ19+'VOR Summary'!BL19+'VOR Summary'!BM19+'VOR Summary'!BN19-'VOR Summary'!CF19+'VOR Summary'!BK19-'VOR Summary'!CE19</f>
        <v>140</v>
      </c>
      <c r="J24" s="27">
        <f t="shared" si="2"/>
        <v>0.55555555555555558</v>
      </c>
      <c r="K24" s="287">
        <f>'VOR Summary'!T19+'VOR Summary'!U19+'VOR Summary'!V19+'VOR Summary'!W19+'VOR Summary'!X19+'VOR Summary'!Y19-'VOR Summary'!AL19-'VOR Summary'!AM19-'VOR Summary'!AN19-'VOR Summary'!AO19</f>
        <v>533</v>
      </c>
      <c r="L24" s="287">
        <f>'VOR Summary'!BO19+'VOR Summary'!BP19+'VOR Summary'!BQ19+'VOR Summary'!BR19+'VOR Summary'!BS19+'VOR Summary'!BT19-'VOR Summary'!CG19-'VOR Summary'!CH19-'VOR Summary'!CI19-'VOR Summary'!CJ19</f>
        <v>281</v>
      </c>
      <c r="M24" s="27">
        <f t="shared" si="3"/>
        <v>0.5272045028142589</v>
      </c>
      <c r="N24" s="1">
        <f>'VOR Summary'!AP19-'VOR Summary'!AR19</f>
        <v>0</v>
      </c>
      <c r="O24" s="1">
        <f>'VOR Summary'!AQ19</f>
        <v>0</v>
      </c>
      <c r="P24" s="330">
        <v>1136</v>
      </c>
      <c r="Q24" s="287"/>
    </row>
    <row r="25" spans="1:17" ht="12" customHeight="1" x14ac:dyDescent="0.2">
      <c r="A25" s="15" t="s">
        <v>200</v>
      </c>
      <c r="B25" s="287">
        <f>SUM('VOR Summary'!B20:G20,'VOR Summary'!AS20:AV20)</f>
        <v>5920</v>
      </c>
      <c r="C25" s="287">
        <f>SUM('VOR Summary'!AW20:BB20, 'VOR Summary'!CN20:CP20)</f>
        <v>4230</v>
      </c>
      <c r="D25" s="27">
        <f t="shared" si="0"/>
        <v>0.71452702702702697</v>
      </c>
      <c r="E25" s="1">
        <f>'VOR Summary'!H20+'VOR Summary'!I20+'VOR Summary'!AC20+'VOR Summary'!J20+'VOR Summary'!K20+'VOR Summary'!L20-'VOR Summary'!AD20-'VOR Summary'!AG20-'VOR Summary'!AH20</f>
        <v>1918</v>
      </c>
      <c r="F25" s="1">
        <f>'VOR Summary'!BC20+'VOR Summary'!BD20+'VOR Summary'!BX20+'VOR Summary'!BE20+'VOR Summary'!BF20+'VOR Summary'!BG20-'VOR Summary'!BY20-'VOR Summary'!CB20-'VOR Summary'!CC20</f>
        <v>557</v>
      </c>
      <c r="G25" s="27">
        <f t="shared" si="1"/>
        <v>0.29040667361835243</v>
      </c>
      <c r="H25" s="1">
        <f>'VOR Summary'!M20+'VOR Summary'!N20+'VOR Summary'!O20+'VOR Summary'!Q20+'VOR Summary'!R20+'VOR Summary'!S20-'VOR Summary'!AK20+'VOR Summary'!P20-'VOR Summary'!AJ20</f>
        <v>575</v>
      </c>
      <c r="I25" s="1">
        <f>'VOR Summary'!BH20+'VOR Summary'!BI20+'VOR Summary'!BJ20+'VOR Summary'!BL20+'VOR Summary'!BM20+'VOR Summary'!BN20-'VOR Summary'!CF20+'VOR Summary'!BK20-'VOR Summary'!CE20</f>
        <v>326</v>
      </c>
      <c r="J25" s="27">
        <f t="shared" si="2"/>
        <v>0.56695652173913047</v>
      </c>
      <c r="K25" s="287">
        <f>'VOR Summary'!T20+'VOR Summary'!U20+'VOR Summary'!V20+'VOR Summary'!W20+'VOR Summary'!X20+'VOR Summary'!Y20-'VOR Summary'!AL20-'VOR Summary'!AM20-'VOR Summary'!AN20-'VOR Summary'!AO20</f>
        <v>687</v>
      </c>
      <c r="L25" s="287">
        <f>'VOR Summary'!BO20+'VOR Summary'!BP20+'VOR Summary'!BQ20+'VOR Summary'!BR20+'VOR Summary'!BS20+'VOR Summary'!BT20-'VOR Summary'!CG20-'VOR Summary'!CH20-'VOR Summary'!CI20-'VOR Summary'!CJ20</f>
        <v>409</v>
      </c>
      <c r="M25" s="27">
        <f t="shared" si="3"/>
        <v>0.59534206695778746</v>
      </c>
      <c r="N25" s="1">
        <f>'VOR Summary'!AP20-'VOR Summary'!AR20</f>
        <v>1</v>
      </c>
      <c r="O25" s="1">
        <f>'VOR Summary'!AQ20</f>
        <v>0</v>
      </c>
      <c r="P25" s="330">
        <v>672</v>
      </c>
      <c r="Q25" s="287"/>
    </row>
    <row r="26" spans="1:17" ht="12" customHeight="1" x14ac:dyDescent="0.2">
      <c r="A26" s="15" t="s">
        <v>201</v>
      </c>
      <c r="B26" s="287">
        <f>SUM('VOR Summary'!B21:G21,'VOR Summary'!AS21:AV21)</f>
        <v>1118</v>
      </c>
      <c r="C26" s="287">
        <f>SUM('VOR Summary'!AW21:BB21, 'VOR Summary'!CN21:CP21)</f>
        <v>639</v>
      </c>
      <c r="D26" s="27">
        <f t="shared" si="0"/>
        <v>0.57155635062611809</v>
      </c>
      <c r="E26" s="1">
        <f>'VOR Summary'!H21+'VOR Summary'!I21+'VOR Summary'!AC21+'VOR Summary'!J21+'VOR Summary'!K21+'VOR Summary'!L21-'VOR Summary'!AD21-'VOR Summary'!AG21-'VOR Summary'!AH21</f>
        <v>254</v>
      </c>
      <c r="F26" s="1">
        <f>'VOR Summary'!BC21+'VOR Summary'!BD21+'VOR Summary'!BX21+'VOR Summary'!BE21+'VOR Summary'!BF21+'VOR Summary'!BG21-'VOR Summary'!BY21-'VOR Summary'!CB21-'VOR Summary'!CC21</f>
        <v>49</v>
      </c>
      <c r="G26" s="27">
        <f t="shared" si="1"/>
        <v>0.19291338582677164</v>
      </c>
      <c r="H26" s="1">
        <f>'VOR Summary'!M21+'VOR Summary'!N21+'VOR Summary'!O21+'VOR Summary'!Q21+'VOR Summary'!R21+'VOR Summary'!S21-'VOR Summary'!AK21+'VOR Summary'!P21-'VOR Summary'!AJ21</f>
        <v>41</v>
      </c>
      <c r="I26" s="1">
        <f>'VOR Summary'!BH21+'VOR Summary'!BI21+'VOR Summary'!BJ21+'VOR Summary'!BL21+'VOR Summary'!BM21+'VOR Summary'!BN21-'VOR Summary'!CF21+'VOR Summary'!BK21-'VOR Summary'!CE21</f>
        <v>26</v>
      </c>
      <c r="J26" s="27">
        <f t="shared" si="2"/>
        <v>0.63414634146341464</v>
      </c>
      <c r="K26" s="287">
        <f>'VOR Summary'!T21+'VOR Summary'!U21+'VOR Summary'!V21+'VOR Summary'!W21+'VOR Summary'!X21+'VOR Summary'!Y21-'VOR Summary'!AL21-'VOR Summary'!AM21-'VOR Summary'!AN21-'VOR Summary'!AO21</f>
        <v>126</v>
      </c>
      <c r="L26" s="287">
        <f>'VOR Summary'!BO21+'VOR Summary'!BP21+'VOR Summary'!BQ21+'VOR Summary'!BR21+'VOR Summary'!BS21+'VOR Summary'!BT21-'VOR Summary'!CG21-'VOR Summary'!CH21-'VOR Summary'!CI21-'VOR Summary'!CJ21</f>
        <v>78</v>
      </c>
      <c r="M26" s="27">
        <f t="shared" si="3"/>
        <v>0.61904761904761907</v>
      </c>
      <c r="N26" s="1">
        <f>'VOR Summary'!AP21-'VOR Summary'!AR21</f>
        <v>0</v>
      </c>
      <c r="O26" s="1">
        <f>'VOR Summary'!AQ21</f>
        <v>0</v>
      </c>
      <c r="P26" s="330">
        <v>330</v>
      </c>
      <c r="Q26" s="287"/>
    </row>
    <row r="27" spans="1:17" ht="12" customHeight="1" x14ac:dyDescent="0.2">
      <c r="A27" s="187" t="s">
        <v>202</v>
      </c>
      <c r="B27" s="289">
        <f>SUM('VOR Summary'!B22:G22,'VOR Summary'!AS22:AV22)</f>
        <v>1292</v>
      </c>
      <c r="C27" s="289">
        <f>SUM('VOR Summary'!AW22:BB22, 'VOR Summary'!CN22:CP22)</f>
        <v>586</v>
      </c>
      <c r="D27" s="36">
        <f t="shared" si="0"/>
        <v>0.45356037151702788</v>
      </c>
      <c r="E27" s="37">
        <f>'VOR Summary'!H22+'VOR Summary'!I22+'VOR Summary'!AC22+'VOR Summary'!J22+'VOR Summary'!K22+'VOR Summary'!L22-'VOR Summary'!AD22-'VOR Summary'!AG22-'VOR Summary'!AH22</f>
        <v>426</v>
      </c>
      <c r="F27" s="37">
        <f>'VOR Summary'!BC22+'VOR Summary'!BD22+'VOR Summary'!BX22+'VOR Summary'!BE22+'VOR Summary'!BF22+'VOR Summary'!BG22-'VOR Summary'!BY22-'VOR Summary'!CB22-'VOR Summary'!CC22</f>
        <v>76</v>
      </c>
      <c r="G27" s="36">
        <f t="shared" si="1"/>
        <v>0.17840375586854459</v>
      </c>
      <c r="H27" s="37">
        <f>'VOR Summary'!M22+'VOR Summary'!N22+'VOR Summary'!O22+'VOR Summary'!Q22+'VOR Summary'!R22+'VOR Summary'!S22-'VOR Summary'!AK22+'VOR Summary'!P22-'VOR Summary'!AJ22</f>
        <v>17</v>
      </c>
      <c r="I27" s="37">
        <f>'VOR Summary'!BH22+'VOR Summary'!BI22+'VOR Summary'!BJ22+'VOR Summary'!BL22+'VOR Summary'!BM22+'VOR Summary'!BN22-'VOR Summary'!CF22+'VOR Summary'!BK22-'VOR Summary'!CE22</f>
        <v>12</v>
      </c>
      <c r="J27" s="36">
        <f t="shared" si="2"/>
        <v>0.70588235294117652</v>
      </c>
      <c r="K27" s="289">
        <f>'VOR Summary'!T22+'VOR Summary'!U22+'VOR Summary'!V22+'VOR Summary'!W22+'VOR Summary'!X22+'VOR Summary'!Y22-'VOR Summary'!AL22-'VOR Summary'!AM22-'VOR Summary'!AN22-'VOR Summary'!AO22</f>
        <v>168</v>
      </c>
      <c r="L27" s="289">
        <f>'VOR Summary'!BO22+'VOR Summary'!BP22+'VOR Summary'!BQ22+'VOR Summary'!BR22+'VOR Summary'!BS22+'VOR Summary'!BT22-'VOR Summary'!CG22-'VOR Summary'!CH22-'VOR Summary'!CI22-'VOR Summary'!CJ22</f>
        <v>89</v>
      </c>
      <c r="M27" s="36">
        <f t="shared" si="3"/>
        <v>0.52976190476190477</v>
      </c>
      <c r="N27" s="37">
        <f>'VOR Summary'!AP22-'VOR Summary'!AR22</f>
        <v>0</v>
      </c>
      <c r="O27" s="37">
        <f>'VOR Summary'!AQ22</f>
        <v>0</v>
      </c>
      <c r="P27" s="332">
        <v>434</v>
      </c>
      <c r="Q27" s="318"/>
    </row>
    <row r="28" spans="1:17" ht="12" customHeight="1" x14ac:dyDescent="0.2">
      <c r="A28" s="15" t="s">
        <v>203</v>
      </c>
      <c r="B28" s="287">
        <f>SUM('VOR Summary'!B23:G23,'VOR Summary'!AS23:AV23)</f>
        <v>31982</v>
      </c>
      <c r="C28" s="287">
        <f>SUM('VOR Summary'!AW23:BB23, 'VOR Summary'!CN23:CP23)</f>
        <v>20624</v>
      </c>
      <c r="D28" s="27">
        <f t="shared" si="0"/>
        <v>0.64486273528859983</v>
      </c>
      <c r="E28" s="1">
        <f>'VOR Summary'!H23+'VOR Summary'!I23+'VOR Summary'!AC23+'VOR Summary'!J23+'VOR Summary'!K23+'VOR Summary'!L23-'VOR Summary'!AD23-'VOR Summary'!AG23-'VOR Summary'!AH23</f>
        <v>5865</v>
      </c>
      <c r="F28" s="1">
        <f>'VOR Summary'!BC23+'VOR Summary'!BD23+'VOR Summary'!BX23+'VOR Summary'!BE23+'VOR Summary'!BF23+'VOR Summary'!BG23-'VOR Summary'!BY23-'VOR Summary'!CB23-'VOR Summary'!CC23</f>
        <v>1789</v>
      </c>
      <c r="G28" s="27">
        <f t="shared" si="1"/>
        <v>0.30502983802216538</v>
      </c>
      <c r="H28" s="1">
        <f>'VOR Summary'!M23+'VOR Summary'!N23+'VOR Summary'!O23+'VOR Summary'!Q23+'VOR Summary'!R23+'VOR Summary'!S23-'VOR Summary'!AK23+'VOR Summary'!P23-'VOR Summary'!AJ23</f>
        <v>501</v>
      </c>
      <c r="I28" s="1">
        <f>'VOR Summary'!BH23+'VOR Summary'!BI23+'VOR Summary'!BJ23+'VOR Summary'!BL23+'VOR Summary'!BM23+'VOR Summary'!BN23-'VOR Summary'!CF23+'VOR Summary'!BK23-'VOR Summary'!CE23</f>
        <v>300</v>
      </c>
      <c r="J28" s="27">
        <f t="shared" si="2"/>
        <v>0.59880239520958078</v>
      </c>
      <c r="K28" s="287">
        <f>'VOR Summary'!T23+'VOR Summary'!U23+'VOR Summary'!V23+'VOR Summary'!W23+'VOR Summary'!X23+'VOR Summary'!Y23-'VOR Summary'!AL23-'VOR Summary'!AM23-'VOR Summary'!AN23-'VOR Summary'!AO23</f>
        <v>4783</v>
      </c>
      <c r="L28" s="287">
        <f>'VOR Summary'!BO23+'VOR Summary'!BP23+'VOR Summary'!BQ23+'VOR Summary'!BR23+'VOR Summary'!BS23+'VOR Summary'!BT23-'VOR Summary'!CG23-'VOR Summary'!CH23-'VOR Summary'!CI23-'VOR Summary'!CJ23</f>
        <v>2200</v>
      </c>
      <c r="M28" s="27">
        <f t="shared" si="3"/>
        <v>0.45996236671545054</v>
      </c>
      <c r="N28" s="1">
        <f>'VOR Summary'!AP23-'VOR Summary'!AR23</f>
        <v>2</v>
      </c>
      <c r="O28" s="1">
        <f>'VOR Summary'!AQ23</f>
        <v>2</v>
      </c>
      <c r="P28" s="330">
        <v>9636</v>
      </c>
      <c r="Q28" s="287"/>
    </row>
    <row r="29" spans="1:17" ht="12" customHeight="1" x14ac:dyDescent="0.2">
      <c r="A29" s="15" t="s">
        <v>204</v>
      </c>
      <c r="B29" s="287">
        <f>SUM('VOR Summary'!B24:G24,'VOR Summary'!AS24:AV24)</f>
        <v>21086</v>
      </c>
      <c r="C29" s="287">
        <f>SUM('VOR Summary'!AW24:BB24, 'VOR Summary'!CN24:CP24)</f>
        <v>12809</v>
      </c>
      <c r="D29" s="27">
        <f t="shared" si="0"/>
        <v>0.6074646685004268</v>
      </c>
      <c r="E29" s="1">
        <f>'VOR Summary'!H24+'VOR Summary'!I24+'VOR Summary'!AC24+'VOR Summary'!J24+'VOR Summary'!K24+'VOR Summary'!L24-'VOR Summary'!AD24-'VOR Summary'!AG24-'VOR Summary'!AH24</f>
        <v>3958</v>
      </c>
      <c r="F29" s="1">
        <f>'VOR Summary'!BC24+'VOR Summary'!BD24+'VOR Summary'!BX24+'VOR Summary'!BE24+'VOR Summary'!BF24+'VOR Summary'!BG24-'VOR Summary'!BY24-'VOR Summary'!CB24-'VOR Summary'!CC24</f>
        <v>661</v>
      </c>
      <c r="G29" s="27">
        <f t="shared" si="1"/>
        <v>0.16700353713996968</v>
      </c>
      <c r="H29" s="1">
        <f>'VOR Summary'!M24+'VOR Summary'!N24+'VOR Summary'!O24+'VOR Summary'!Q24+'VOR Summary'!R24+'VOR Summary'!S24-'VOR Summary'!AK24+'VOR Summary'!P24-'VOR Summary'!AJ24</f>
        <v>365</v>
      </c>
      <c r="I29" s="1">
        <f>'VOR Summary'!BH24+'VOR Summary'!BI24+'VOR Summary'!BJ24+'VOR Summary'!BL24+'VOR Summary'!BM24+'VOR Summary'!BN24-'VOR Summary'!CF24+'VOR Summary'!BK24-'VOR Summary'!CE24</f>
        <v>104</v>
      </c>
      <c r="J29" s="27">
        <f t="shared" si="2"/>
        <v>0.28493150684931506</v>
      </c>
      <c r="K29" s="287">
        <f>'VOR Summary'!T24+'VOR Summary'!U24+'VOR Summary'!V24+'VOR Summary'!W24+'VOR Summary'!X24+'VOR Summary'!Y24-'VOR Summary'!AL24-'VOR Summary'!AM24-'VOR Summary'!AN24-'VOR Summary'!AO24</f>
        <v>1084</v>
      </c>
      <c r="L29" s="287">
        <f>'VOR Summary'!BO24+'VOR Summary'!BP24+'VOR Summary'!BQ24+'VOR Summary'!BR24+'VOR Summary'!BS24+'VOR Summary'!BT24-'VOR Summary'!CG24-'VOR Summary'!CH24-'VOR Summary'!CI24-'VOR Summary'!CJ24</f>
        <v>719</v>
      </c>
      <c r="M29" s="27">
        <f t="shared" si="3"/>
        <v>0.66328413284132837</v>
      </c>
      <c r="N29" s="1">
        <f>'VOR Summary'!AP24-'VOR Summary'!AR24</f>
        <v>3</v>
      </c>
      <c r="O29" s="1">
        <f>'VOR Summary'!AQ24</f>
        <v>6</v>
      </c>
      <c r="P29" s="330">
        <v>4490</v>
      </c>
      <c r="Q29" s="287"/>
    </row>
    <row r="30" spans="1:17" ht="12" customHeight="1" x14ac:dyDescent="0.2">
      <c r="A30" s="15" t="s">
        <v>205</v>
      </c>
      <c r="B30" s="287">
        <f>SUM('VOR Summary'!B25:G25,'VOR Summary'!AS25:AV25)</f>
        <v>10017</v>
      </c>
      <c r="C30" s="287">
        <f>SUM('VOR Summary'!AW25:BB25, 'VOR Summary'!CN25:CP25)</f>
        <v>6682</v>
      </c>
      <c r="D30" s="27">
        <f t="shared" si="0"/>
        <v>0.66706598782070481</v>
      </c>
      <c r="E30" s="1">
        <f>'VOR Summary'!H25+'VOR Summary'!I25+'VOR Summary'!AC25+'VOR Summary'!J25+'VOR Summary'!K25+'VOR Summary'!L25-'VOR Summary'!AD25-'VOR Summary'!AG25-'VOR Summary'!AH25</f>
        <v>1584</v>
      </c>
      <c r="F30" s="1">
        <f>'VOR Summary'!BC25+'VOR Summary'!BD25+'VOR Summary'!BX25+'VOR Summary'!BE25+'VOR Summary'!BF25+'VOR Summary'!BG25-'VOR Summary'!BY25-'VOR Summary'!CB25-'VOR Summary'!CC25</f>
        <v>492</v>
      </c>
      <c r="G30" s="27">
        <f t="shared" si="1"/>
        <v>0.31060606060606061</v>
      </c>
      <c r="H30" s="1">
        <f>'VOR Summary'!M25+'VOR Summary'!N25+'VOR Summary'!O25+'VOR Summary'!Q25+'VOR Summary'!R25+'VOR Summary'!S25-'VOR Summary'!AK25+'VOR Summary'!P25-'VOR Summary'!AJ25</f>
        <v>199</v>
      </c>
      <c r="I30" s="1">
        <f>'VOR Summary'!BH25+'VOR Summary'!BI25+'VOR Summary'!BJ25+'VOR Summary'!BL25+'VOR Summary'!BM25+'VOR Summary'!BN25-'VOR Summary'!CF25+'VOR Summary'!BK25-'VOR Summary'!CE25</f>
        <v>117</v>
      </c>
      <c r="J30" s="27">
        <f t="shared" si="2"/>
        <v>0.5879396984924623</v>
      </c>
      <c r="K30" s="287">
        <f>'VOR Summary'!T25+'VOR Summary'!U25+'VOR Summary'!V25+'VOR Summary'!W25+'VOR Summary'!X25+'VOR Summary'!Y25-'VOR Summary'!AL25-'VOR Summary'!AM25-'VOR Summary'!AN25-'VOR Summary'!AO25</f>
        <v>1276</v>
      </c>
      <c r="L30" s="287">
        <f>'VOR Summary'!BO25+'VOR Summary'!BP25+'VOR Summary'!BQ25+'VOR Summary'!BR25+'VOR Summary'!BS25+'VOR Summary'!BT25-'VOR Summary'!CG25-'VOR Summary'!CH25-'VOR Summary'!CI25-'VOR Summary'!CJ25</f>
        <v>844</v>
      </c>
      <c r="M30" s="27">
        <f t="shared" si="3"/>
        <v>0.66144200626959249</v>
      </c>
      <c r="N30" s="1">
        <f>'VOR Summary'!AP25-'VOR Summary'!AR25</f>
        <v>1</v>
      </c>
      <c r="O30" s="1">
        <f>'VOR Summary'!AQ25</f>
        <v>2</v>
      </c>
      <c r="P30" s="330">
        <v>2838</v>
      </c>
      <c r="Q30" s="287"/>
    </row>
    <row r="31" spans="1:17" ht="12" customHeight="1" x14ac:dyDescent="0.2">
      <c r="A31" s="15" t="s">
        <v>206</v>
      </c>
      <c r="B31" s="287">
        <f>SUM('VOR Summary'!B26:G26,'VOR Summary'!AS26:AV26)</f>
        <v>9502</v>
      </c>
      <c r="C31" s="287">
        <f>SUM('VOR Summary'!AW26:BB26, 'VOR Summary'!CN26:CP26)</f>
        <v>6196</v>
      </c>
      <c r="D31" s="27">
        <f t="shared" si="0"/>
        <v>0.65207324773731845</v>
      </c>
      <c r="E31" s="1">
        <f>'VOR Summary'!H26+'VOR Summary'!I26+'VOR Summary'!AC26+'VOR Summary'!J26+'VOR Summary'!K26+'VOR Summary'!L26-'VOR Summary'!AD26-'VOR Summary'!AG26-'VOR Summary'!AH26</f>
        <v>2213</v>
      </c>
      <c r="F31" s="1">
        <f>'VOR Summary'!BC26+'VOR Summary'!BD26+'VOR Summary'!BX26+'VOR Summary'!BE26+'VOR Summary'!BF26+'VOR Summary'!BG26-'VOR Summary'!BY26-'VOR Summary'!CB26-'VOR Summary'!CC26</f>
        <v>442</v>
      </c>
      <c r="G31" s="27">
        <f t="shared" si="1"/>
        <v>0.19972887483054677</v>
      </c>
      <c r="H31" s="1">
        <f>'VOR Summary'!M26+'VOR Summary'!N26+'VOR Summary'!O26+'VOR Summary'!Q26+'VOR Summary'!R26+'VOR Summary'!S26-'VOR Summary'!AK26+'VOR Summary'!P26-'VOR Summary'!AJ26</f>
        <v>700</v>
      </c>
      <c r="I31" s="1">
        <f>'VOR Summary'!BH26+'VOR Summary'!BI26+'VOR Summary'!BJ26+'VOR Summary'!BL26+'VOR Summary'!BM26+'VOR Summary'!BN26-'VOR Summary'!CF26+'VOR Summary'!BK26-'VOR Summary'!CE26</f>
        <v>530</v>
      </c>
      <c r="J31" s="27">
        <f t="shared" si="2"/>
        <v>0.75714285714285712</v>
      </c>
      <c r="K31" s="287">
        <f>'VOR Summary'!T26+'VOR Summary'!U26+'VOR Summary'!V26+'VOR Summary'!W26+'VOR Summary'!X26+'VOR Summary'!Y26-'VOR Summary'!AL26-'VOR Summary'!AM26-'VOR Summary'!AN26-'VOR Summary'!AO26</f>
        <v>890</v>
      </c>
      <c r="L31" s="287">
        <f>'VOR Summary'!BO26+'VOR Summary'!BP26+'VOR Summary'!BQ26+'VOR Summary'!BR26+'VOR Summary'!BS26+'VOR Summary'!BT26-'VOR Summary'!CG26-'VOR Summary'!CH26-'VOR Summary'!CI26-'VOR Summary'!CJ26</f>
        <v>601</v>
      </c>
      <c r="M31" s="27">
        <f t="shared" si="3"/>
        <v>0.67528089887640452</v>
      </c>
      <c r="N31" s="1">
        <f>'VOR Summary'!AP26-'VOR Summary'!AR26</f>
        <v>12</v>
      </c>
      <c r="O31" s="1">
        <f>'VOR Summary'!AQ26</f>
        <v>13</v>
      </c>
      <c r="P31" s="330">
        <v>3980</v>
      </c>
      <c r="Q31" s="287"/>
    </row>
    <row r="32" spans="1:17" ht="12" customHeight="1" x14ac:dyDescent="0.2">
      <c r="A32" s="15" t="s">
        <v>207</v>
      </c>
      <c r="B32" s="287">
        <f>SUM('VOR Summary'!B27:G27,'VOR Summary'!AS27:AV27)</f>
        <v>8458</v>
      </c>
      <c r="C32" s="287">
        <f>SUM('VOR Summary'!AW27:BB27, 'VOR Summary'!CN27:CP27)</f>
        <v>3792</v>
      </c>
      <c r="D32" s="27">
        <f t="shared" si="0"/>
        <v>0.4483329392291322</v>
      </c>
      <c r="E32" s="1">
        <f>'VOR Summary'!H27+'VOR Summary'!I27+'VOR Summary'!AC27+'VOR Summary'!J27+'VOR Summary'!K27+'VOR Summary'!L27-'VOR Summary'!AD27-'VOR Summary'!AG27-'VOR Summary'!AH27</f>
        <v>3383</v>
      </c>
      <c r="F32" s="1">
        <f>'VOR Summary'!BC27+'VOR Summary'!BD27+'VOR Summary'!BX27+'VOR Summary'!BE27+'VOR Summary'!BF27+'VOR Summary'!BG27-'VOR Summary'!BY27-'VOR Summary'!CB27-'VOR Summary'!CC27</f>
        <v>730</v>
      </c>
      <c r="G32" s="27">
        <f t="shared" si="1"/>
        <v>0.2157848063848655</v>
      </c>
      <c r="H32" s="1">
        <f>'VOR Summary'!M27+'VOR Summary'!N27+'VOR Summary'!O27+'VOR Summary'!Q27+'VOR Summary'!R27+'VOR Summary'!S27-'VOR Summary'!AK27+'VOR Summary'!P27-'VOR Summary'!AJ27</f>
        <v>749</v>
      </c>
      <c r="I32" s="1">
        <f>'VOR Summary'!BH27+'VOR Summary'!BI27+'VOR Summary'!BJ27+'VOR Summary'!BL27+'VOR Summary'!BM27+'VOR Summary'!BN27-'VOR Summary'!CF27+'VOR Summary'!BK27-'VOR Summary'!CE27</f>
        <v>212</v>
      </c>
      <c r="J32" s="27">
        <f t="shared" si="2"/>
        <v>0.28304405874499333</v>
      </c>
      <c r="K32" s="287">
        <f>'VOR Summary'!T27+'VOR Summary'!U27+'VOR Summary'!V27+'VOR Summary'!W27+'VOR Summary'!X27+'VOR Summary'!Y27-'VOR Summary'!AL27-'VOR Summary'!AM27-'VOR Summary'!AN27-'VOR Summary'!AO27</f>
        <v>1084</v>
      </c>
      <c r="L32" s="287">
        <f>'VOR Summary'!BO27+'VOR Summary'!BP27+'VOR Summary'!BQ27+'VOR Summary'!BR27+'VOR Summary'!BS27+'VOR Summary'!BT27-'VOR Summary'!CG27-'VOR Summary'!CH27-'VOR Summary'!CI27-'VOR Summary'!CJ27</f>
        <v>424</v>
      </c>
      <c r="M32" s="27">
        <f t="shared" si="3"/>
        <v>0.39114391143911437</v>
      </c>
      <c r="N32" s="1">
        <f>'VOR Summary'!AP27-'VOR Summary'!AR27</f>
        <v>8</v>
      </c>
      <c r="O32" s="1">
        <f>'VOR Summary'!AQ27</f>
        <v>9</v>
      </c>
      <c r="P32" s="330">
        <v>2351</v>
      </c>
      <c r="Q32" s="287"/>
    </row>
    <row r="33" spans="1:17" ht="12" customHeight="1" x14ac:dyDescent="0.2">
      <c r="A33" s="15" t="s">
        <v>208</v>
      </c>
      <c r="B33" s="287">
        <f>SUM('VOR Summary'!B28:G28,'VOR Summary'!AS28:AV28)</f>
        <v>13428</v>
      </c>
      <c r="C33" s="287">
        <f>SUM('VOR Summary'!AW28:BB28, 'VOR Summary'!CN28:CP28)</f>
        <v>6580</v>
      </c>
      <c r="D33" s="27">
        <f t="shared" si="0"/>
        <v>0.49002085195114686</v>
      </c>
      <c r="E33" s="1">
        <f>'VOR Summary'!H28+'VOR Summary'!I28+'VOR Summary'!AC28+'VOR Summary'!J28+'VOR Summary'!K28+'VOR Summary'!L28-'VOR Summary'!AD28-'VOR Summary'!AG28-'VOR Summary'!AH28</f>
        <v>4776</v>
      </c>
      <c r="F33" s="1">
        <f>'VOR Summary'!BC28+'VOR Summary'!BD28+'VOR Summary'!BX28+'VOR Summary'!BE28+'VOR Summary'!BF28+'VOR Summary'!BG28-'VOR Summary'!BY28-'VOR Summary'!CB28-'VOR Summary'!CC28</f>
        <v>761</v>
      </c>
      <c r="G33" s="27">
        <f t="shared" si="1"/>
        <v>0.15933835845896147</v>
      </c>
      <c r="H33" s="1">
        <f>'VOR Summary'!M28+'VOR Summary'!N28+'VOR Summary'!O28+'VOR Summary'!Q28+'VOR Summary'!R28+'VOR Summary'!S28-'VOR Summary'!AK28+'VOR Summary'!P28-'VOR Summary'!AJ28</f>
        <v>886</v>
      </c>
      <c r="I33" s="1">
        <f>'VOR Summary'!BH28+'VOR Summary'!BI28+'VOR Summary'!BJ28+'VOR Summary'!BL28+'VOR Summary'!BM28+'VOR Summary'!BN28-'VOR Summary'!CF28+'VOR Summary'!BK28-'VOR Summary'!CE28</f>
        <v>435</v>
      </c>
      <c r="J33" s="27">
        <f t="shared" si="2"/>
        <v>0.49097065462753953</v>
      </c>
      <c r="K33" s="287">
        <f>'VOR Summary'!T28+'VOR Summary'!U28+'VOR Summary'!V28+'VOR Summary'!W28+'VOR Summary'!X28+'VOR Summary'!Y28-'VOR Summary'!AL28-'VOR Summary'!AM28-'VOR Summary'!AN28-'VOR Summary'!AO28</f>
        <v>1564</v>
      </c>
      <c r="L33" s="287">
        <f>'VOR Summary'!BO28+'VOR Summary'!BP28+'VOR Summary'!BQ28+'VOR Summary'!BR28+'VOR Summary'!BS28+'VOR Summary'!BT28-'VOR Summary'!CG28-'VOR Summary'!CH28-'VOR Summary'!CI28-'VOR Summary'!CJ28</f>
        <v>680</v>
      </c>
      <c r="M33" s="27">
        <f t="shared" si="3"/>
        <v>0.43478260869565216</v>
      </c>
      <c r="N33" s="1">
        <f>'VOR Summary'!AP28-'VOR Summary'!AR28</f>
        <v>0</v>
      </c>
      <c r="O33" s="1">
        <f>'VOR Summary'!AQ28</f>
        <v>14</v>
      </c>
      <c r="P33" s="330">
        <v>9463</v>
      </c>
      <c r="Q33" s="287"/>
    </row>
    <row r="34" spans="1:17" ht="12" customHeight="1" x14ac:dyDescent="0.2">
      <c r="A34" s="15" t="s">
        <v>209</v>
      </c>
      <c r="B34" s="287">
        <f>SUM('VOR Summary'!B29:G29,'VOR Summary'!AS29:AV29)</f>
        <v>12304</v>
      </c>
      <c r="C34" s="287">
        <f>SUM('VOR Summary'!AW29:BB29, 'VOR Summary'!CN29:CP29)</f>
        <v>4798</v>
      </c>
      <c r="D34" s="27">
        <f t="shared" si="0"/>
        <v>0.38995448634590379</v>
      </c>
      <c r="E34" s="1">
        <f>'VOR Summary'!H29+'VOR Summary'!I29+'VOR Summary'!AC29+'VOR Summary'!J29+'VOR Summary'!K29+'VOR Summary'!L29-'VOR Summary'!AD29-'VOR Summary'!AG29-'VOR Summary'!AH29</f>
        <v>3402</v>
      </c>
      <c r="F34" s="1">
        <f>'VOR Summary'!BC29+'VOR Summary'!BD29+'VOR Summary'!BX29+'VOR Summary'!BE29+'VOR Summary'!BF29+'VOR Summary'!BG29-'VOR Summary'!BY29-'VOR Summary'!CB29-'VOR Summary'!CC29</f>
        <v>189</v>
      </c>
      <c r="G34" s="27">
        <f t="shared" si="1"/>
        <v>5.5555555555555552E-2</v>
      </c>
      <c r="H34" s="1">
        <f>'VOR Summary'!M29+'VOR Summary'!N29+'VOR Summary'!O29+'VOR Summary'!Q29+'VOR Summary'!R29+'VOR Summary'!S29-'VOR Summary'!AK29+'VOR Summary'!P29-'VOR Summary'!AJ29</f>
        <v>283</v>
      </c>
      <c r="I34" s="1">
        <f>'VOR Summary'!BH29+'VOR Summary'!BI29+'VOR Summary'!BJ29+'VOR Summary'!BL29+'VOR Summary'!BM29+'VOR Summary'!BN29-'VOR Summary'!CF29+'VOR Summary'!BK29-'VOR Summary'!CE29</f>
        <v>60</v>
      </c>
      <c r="J34" s="27">
        <f t="shared" si="2"/>
        <v>0.21201413427561838</v>
      </c>
      <c r="K34" s="287">
        <f>'VOR Summary'!T29+'VOR Summary'!U29+'VOR Summary'!V29+'VOR Summary'!W29+'VOR Summary'!X29+'VOR Summary'!Y29-'VOR Summary'!AL29-'VOR Summary'!AM29-'VOR Summary'!AN29-'VOR Summary'!AO29</f>
        <v>2169</v>
      </c>
      <c r="L34" s="287">
        <f>'VOR Summary'!BO29+'VOR Summary'!BP29+'VOR Summary'!BQ29+'VOR Summary'!BR29+'VOR Summary'!BS29+'VOR Summary'!BT29-'VOR Summary'!CG29-'VOR Summary'!CH29-'VOR Summary'!CI29-'VOR Summary'!CJ29</f>
        <v>750</v>
      </c>
      <c r="M34" s="27">
        <f t="shared" si="3"/>
        <v>0.34578146611341631</v>
      </c>
      <c r="N34" s="1">
        <f>'VOR Summary'!AP29-'VOR Summary'!AR29</f>
        <v>0</v>
      </c>
      <c r="O34" s="1">
        <f>'VOR Summary'!AQ29</f>
        <v>14</v>
      </c>
      <c r="P34" s="330">
        <v>5626</v>
      </c>
      <c r="Q34" s="287"/>
    </row>
    <row r="35" spans="1:17" ht="12" customHeight="1" x14ac:dyDescent="0.2">
      <c r="A35" s="15" t="s">
        <v>210</v>
      </c>
      <c r="B35" s="287">
        <f>SUM('VOR Summary'!B30:G30,'VOR Summary'!AS30:AV30)</f>
        <v>25169</v>
      </c>
      <c r="C35" s="287">
        <f>SUM('VOR Summary'!AW30:BB30, 'VOR Summary'!CN30:CP30)</f>
        <v>16200</v>
      </c>
      <c r="D35" s="27">
        <f t="shared" si="0"/>
        <v>0.6436489332114903</v>
      </c>
      <c r="E35" s="1">
        <f>'VOR Summary'!H30+'VOR Summary'!I30+'VOR Summary'!AC30+'VOR Summary'!J30+'VOR Summary'!K30+'VOR Summary'!L30-'VOR Summary'!AD30-'VOR Summary'!AG30-'VOR Summary'!AH30</f>
        <v>5011</v>
      </c>
      <c r="F35" s="1">
        <f>'VOR Summary'!BC30+'VOR Summary'!BD30+'VOR Summary'!BX30+'VOR Summary'!BE30+'VOR Summary'!BF30+'VOR Summary'!BG30-'VOR Summary'!BY30-'VOR Summary'!CB30-'VOR Summary'!CC30</f>
        <v>454</v>
      </c>
      <c r="G35" s="27">
        <f t="shared" si="1"/>
        <v>9.0600678507283969E-2</v>
      </c>
      <c r="H35" s="1">
        <f>'VOR Summary'!M30+'VOR Summary'!N30+'VOR Summary'!O30+'VOR Summary'!Q30+'VOR Summary'!R30+'VOR Summary'!S30-'VOR Summary'!AK30+'VOR Summary'!P30-'VOR Summary'!AJ30</f>
        <v>1568</v>
      </c>
      <c r="I35" s="1">
        <f>'VOR Summary'!BH30+'VOR Summary'!BI30+'VOR Summary'!BJ30+'VOR Summary'!BL30+'VOR Summary'!BM30+'VOR Summary'!BN30-'VOR Summary'!CF30+'VOR Summary'!BK30-'VOR Summary'!CE30</f>
        <v>156</v>
      </c>
      <c r="J35" s="27">
        <f t="shared" si="2"/>
        <v>9.9489795918367346E-2</v>
      </c>
      <c r="K35" s="287">
        <f>'VOR Summary'!T30+'VOR Summary'!U30+'VOR Summary'!V30+'VOR Summary'!W30+'VOR Summary'!X30+'VOR Summary'!Y30-'VOR Summary'!AL30-'VOR Summary'!AM30-'VOR Summary'!AN30-'VOR Summary'!AO30</f>
        <v>1947</v>
      </c>
      <c r="L35" s="287">
        <f>'VOR Summary'!BO30+'VOR Summary'!BP30+'VOR Summary'!BQ30+'VOR Summary'!BR30+'VOR Summary'!BS30+'VOR Summary'!BT30-'VOR Summary'!CG30-'VOR Summary'!CH30-'VOR Summary'!CI30-'VOR Summary'!CJ30</f>
        <v>1148</v>
      </c>
      <c r="M35" s="27">
        <f t="shared" si="3"/>
        <v>0.58962506420133542</v>
      </c>
      <c r="N35" s="1">
        <f>'VOR Summary'!AP30-'VOR Summary'!AR30</f>
        <v>2</v>
      </c>
      <c r="O35" s="1">
        <f>'VOR Summary'!AQ30</f>
        <v>4</v>
      </c>
      <c r="P35" s="330">
        <v>6796</v>
      </c>
      <c r="Q35" s="287"/>
    </row>
    <row r="36" spans="1:17" ht="12" customHeight="1" x14ac:dyDescent="0.2">
      <c r="A36" s="15" t="s">
        <v>211</v>
      </c>
      <c r="B36" s="287">
        <f>SUM('VOR Summary'!B31:G31,'VOR Summary'!AS31:AV31)</f>
        <v>5312</v>
      </c>
      <c r="C36" s="287">
        <f>SUM('VOR Summary'!AW31:BB31, 'VOR Summary'!CN31:CP31)</f>
        <v>3089</v>
      </c>
      <c r="D36" s="27">
        <f t="shared" si="0"/>
        <v>0.58151355421686746</v>
      </c>
      <c r="E36" s="1">
        <f>'VOR Summary'!H31+'VOR Summary'!I31+'VOR Summary'!AC31+'VOR Summary'!J31+'VOR Summary'!K31+'VOR Summary'!L31-'VOR Summary'!AD31-'VOR Summary'!AG31-'VOR Summary'!AH31</f>
        <v>1578</v>
      </c>
      <c r="F36" s="1">
        <f>'VOR Summary'!BC31+'VOR Summary'!BD31+'VOR Summary'!BX31+'VOR Summary'!BE31+'VOR Summary'!BF31+'VOR Summary'!BG31-'VOR Summary'!BY31-'VOR Summary'!CB31-'VOR Summary'!CC31</f>
        <v>264</v>
      </c>
      <c r="G36" s="27">
        <f t="shared" si="1"/>
        <v>0.16730038022813687</v>
      </c>
      <c r="H36" s="1">
        <f>'VOR Summary'!M31+'VOR Summary'!N31+'VOR Summary'!O31+'VOR Summary'!Q31+'VOR Summary'!R31+'VOR Summary'!S31-'VOR Summary'!AK31+'VOR Summary'!P31-'VOR Summary'!AJ31</f>
        <v>48</v>
      </c>
      <c r="I36" s="1">
        <f>'VOR Summary'!BH31+'VOR Summary'!BI31+'VOR Summary'!BJ31+'VOR Summary'!BL31+'VOR Summary'!BM31+'VOR Summary'!BN31-'VOR Summary'!CF31+'VOR Summary'!BK31-'VOR Summary'!CE31</f>
        <v>33</v>
      </c>
      <c r="J36" s="27">
        <f t="shared" si="2"/>
        <v>0.6875</v>
      </c>
      <c r="K36" s="287">
        <f>'VOR Summary'!T31+'VOR Summary'!U31+'VOR Summary'!V31+'VOR Summary'!W31+'VOR Summary'!X31+'VOR Summary'!Y31-'VOR Summary'!AL31-'VOR Summary'!AM31-'VOR Summary'!AN31-'VOR Summary'!AO31</f>
        <v>595</v>
      </c>
      <c r="L36" s="287">
        <f>'VOR Summary'!BO31+'VOR Summary'!BP31+'VOR Summary'!BQ31+'VOR Summary'!BR31+'VOR Summary'!BS31+'VOR Summary'!BT31-'VOR Summary'!CG31-'VOR Summary'!CH31-'VOR Summary'!CI31-'VOR Summary'!CJ31</f>
        <v>438</v>
      </c>
      <c r="M36" s="27">
        <f t="shared" si="3"/>
        <v>0.73613445378151265</v>
      </c>
      <c r="N36" s="1">
        <f>'VOR Summary'!AP31-'VOR Summary'!AR31</f>
        <v>0</v>
      </c>
      <c r="O36" s="1">
        <f>'VOR Summary'!AQ31</f>
        <v>0</v>
      </c>
      <c r="P36" s="330">
        <v>4295</v>
      </c>
      <c r="Q36" s="287"/>
    </row>
    <row r="37" spans="1:17" ht="12" customHeight="1" x14ac:dyDescent="0.2">
      <c r="A37" s="15" t="s">
        <v>212</v>
      </c>
      <c r="B37" s="287">
        <f>SUM('VOR Summary'!B32:G32,'VOR Summary'!AS32:AV32)</f>
        <v>48374</v>
      </c>
      <c r="C37" s="287">
        <f>SUM('VOR Summary'!AW32:BB32, 'VOR Summary'!CN32:CP32)</f>
        <v>28915</v>
      </c>
      <c r="D37" s="27">
        <f t="shared" si="0"/>
        <v>0.59773845454169594</v>
      </c>
      <c r="E37" s="1">
        <f>'VOR Summary'!H32+'VOR Summary'!I32+'VOR Summary'!AC32+'VOR Summary'!J32+'VOR Summary'!K32+'VOR Summary'!L32-'VOR Summary'!AD32-'VOR Summary'!AG32-'VOR Summary'!AH32</f>
        <v>7695</v>
      </c>
      <c r="F37" s="1">
        <f>'VOR Summary'!BC32+'VOR Summary'!BD32+'VOR Summary'!BX32+'VOR Summary'!BE32+'VOR Summary'!BF32+'VOR Summary'!BG32-'VOR Summary'!BY32-'VOR Summary'!CB32-'VOR Summary'!CC32</f>
        <v>1947</v>
      </c>
      <c r="G37" s="27">
        <f t="shared" si="1"/>
        <v>0.2530214424951267</v>
      </c>
      <c r="H37" s="1">
        <f>'VOR Summary'!M32+'VOR Summary'!N32+'VOR Summary'!O32+'VOR Summary'!Q32+'VOR Summary'!R32+'VOR Summary'!S32-'VOR Summary'!AK32+'VOR Summary'!P32-'VOR Summary'!AJ32</f>
        <v>1124</v>
      </c>
      <c r="I37" s="1">
        <f>'VOR Summary'!BH32+'VOR Summary'!BI32+'VOR Summary'!BJ32+'VOR Summary'!BL32+'VOR Summary'!BM32+'VOR Summary'!BN32-'VOR Summary'!CF32+'VOR Summary'!BK32-'VOR Summary'!CE32</f>
        <v>762</v>
      </c>
      <c r="J37" s="27">
        <f t="shared" si="2"/>
        <v>0.6779359430604982</v>
      </c>
      <c r="K37" s="287">
        <f>'VOR Summary'!T32+'VOR Summary'!U32+'VOR Summary'!V32+'VOR Summary'!W32+'VOR Summary'!X32+'VOR Summary'!Y32-'VOR Summary'!AL32-'VOR Summary'!AM32-'VOR Summary'!AN32-'VOR Summary'!AO32</f>
        <v>6630</v>
      </c>
      <c r="L37" s="287">
        <f>'VOR Summary'!BO32+'VOR Summary'!BP32+'VOR Summary'!BQ32+'VOR Summary'!BR32+'VOR Summary'!BS32+'VOR Summary'!BT32-'VOR Summary'!CG32-'VOR Summary'!CH32-'VOR Summary'!CI32-'VOR Summary'!CJ32</f>
        <v>3061</v>
      </c>
      <c r="M37" s="27">
        <f t="shared" si="3"/>
        <v>0.46168929110105583</v>
      </c>
      <c r="N37" s="1">
        <f>'VOR Summary'!AP32-'VOR Summary'!AR32</f>
        <v>1</v>
      </c>
      <c r="O37" s="1">
        <f>'VOR Summary'!AQ32</f>
        <v>26</v>
      </c>
      <c r="P37" s="330">
        <v>17110</v>
      </c>
      <c r="Q37" s="287"/>
    </row>
    <row r="38" spans="1:17" ht="12" customHeight="1" x14ac:dyDescent="0.2">
      <c r="A38" s="15" t="s">
        <v>213</v>
      </c>
      <c r="B38" s="287">
        <f>SUM('VOR Summary'!B33:G33,'VOR Summary'!AS33:AV33)</f>
        <v>44</v>
      </c>
      <c r="C38" s="287">
        <f>SUM('VOR Summary'!AW33:BB33, 'VOR Summary'!CN33:CP33)</f>
        <v>18</v>
      </c>
      <c r="D38" s="27">
        <f t="shared" si="0"/>
        <v>0.40909090909090912</v>
      </c>
      <c r="E38" s="1">
        <f>'VOR Summary'!H33+'VOR Summary'!I33+'VOR Summary'!AC33+'VOR Summary'!J33+'VOR Summary'!K33+'VOR Summary'!L33-'VOR Summary'!AD33-'VOR Summary'!AG33-'VOR Summary'!AH33</f>
        <v>86</v>
      </c>
      <c r="F38" s="1">
        <f>'VOR Summary'!BC33+'VOR Summary'!BD33+'VOR Summary'!BX33+'VOR Summary'!BE33+'VOR Summary'!BF33+'VOR Summary'!BG33-'VOR Summary'!BY33-'VOR Summary'!CB33-'VOR Summary'!CC33</f>
        <v>54</v>
      </c>
      <c r="G38" s="27">
        <f t="shared" si="1"/>
        <v>0.62790697674418605</v>
      </c>
      <c r="H38" s="1">
        <f>'VOR Summary'!M33+'VOR Summary'!N33+'VOR Summary'!O33+'VOR Summary'!Q33+'VOR Summary'!R33+'VOR Summary'!S33-'VOR Summary'!AK33+'VOR Summary'!P33-'VOR Summary'!AJ33</f>
        <v>49</v>
      </c>
      <c r="I38" s="1">
        <f>'VOR Summary'!BH33+'VOR Summary'!BI33+'VOR Summary'!BJ33+'VOR Summary'!BL33+'VOR Summary'!BM33+'VOR Summary'!BN33-'VOR Summary'!CF33+'VOR Summary'!BK33-'VOR Summary'!CE33</f>
        <v>49</v>
      </c>
      <c r="J38" s="27">
        <f t="shared" si="2"/>
        <v>1</v>
      </c>
      <c r="K38" s="287">
        <f>'VOR Summary'!T33+'VOR Summary'!U33+'VOR Summary'!V33+'VOR Summary'!W33+'VOR Summary'!X33+'VOR Summary'!Y33-'VOR Summary'!AL33-'VOR Summary'!AM33-'VOR Summary'!AN33-'VOR Summary'!AO33</f>
        <v>10</v>
      </c>
      <c r="L38" s="287">
        <f>'VOR Summary'!BO33+'VOR Summary'!BP33+'VOR Summary'!BQ33+'VOR Summary'!BR33+'VOR Summary'!BS33+'VOR Summary'!BT33-'VOR Summary'!CG33-'VOR Summary'!CH33-'VOR Summary'!CI33-'VOR Summary'!CJ33</f>
        <v>8</v>
      </c>
      <c r="M38" s="27">
        <f t="shared" si="3"/>
        <v>0.8</v>
      </c>
      <c r="N38" s="1">
        <f>'VOR Summary'!AP33-'VOR Summary'!AR33</f>
        <v>0</v>
      </c>
      <c r="O38" s="1">
        <f>'VOR Summary'!AQ33</f>
        <v>0</v>
      </c>
      <c r="P38" s="330">
        <v>17</v>
      </c>
      <c r="Q38" s="287"/>
    </row>
    <row r="39" spans="1:17" ht="12" customHeight="1" x14ac:dyDescent="0.2">
      <c r="A39" s="55" t="s">
        <v>214</v>
      </c>
      <c r="B39" s="289">
        <f>SUM('VOR Summary'!B34:G34,'VOR Summary'!AS34:AV34)</f>
        <v>51543</v>
      </c>
      <c r="C39" s="289">
        <f>SUM('VOR Summary'!AW34:BB34, 'VOR Summary'!CN34:CP34)</f>
        <v>31040</v>
      </c>
      <c r="D39" s="36">
        <f t="shared" si="0"/>
        <v>0.60221562578817689</v>
      </c>
      <c r="E39" s="37">
        <f>'VOR Summary'!H34+'VOR Summary'!I34+'VOR Summary'!AC34+'VOR Summary'!J34+'VOR Summary'!K34+'VOR Summary'!L34-'VOR Summary'!AD34-'VOR Summary'!AG34-'VOR Summary'!AH34</f>
        <v>11704</v>
      </c>
      <c r="F39" s="37">
        <f>'VOR Summary'!BC34+'VOR Summary'!BD34+'VOR Summary'!BX34+'VOR Summary'!BE34+'VOR Summary'!BF34+'VOR Summary'!BG34-'VOR Summary'!BY34-'VOR Summary'!CB34-'VOR Summary'!CC34</f>
        <v>2549</v>
      </c>
      <c r="G39" s="36">
        <f t="shared" si="1"/>
        <v>0.2177887901572112</v>
      </c>
      <c r="H39" s="37">
        <f>'VOR Summary'!M34+'VOR Summary'!N34+'VOR Summary'!O34+'VOR Summary'!Q34+'VOR Summary'!R34+'VOR Summary'!S34-'VOR Summary'!AK34+'VOR Summary'!P34-'VOR Summary'!AJ34</f>
        <v>2609</v>
      </c>
      <c r="I39" s="37">
        <f>'VOR Summary'!BH34+'VOR Summary'!BI34+'VOR Summary'!BJ34+'VOR Summary'!BL34+'VOR Summary'!BM34+'VOR Summary'!BN34-'VOR Summary'!CF34+'VOR Summary'!BK34-'VOR Summary'!CE34</f>
        <v>1036</v>
      </c>
      <c r="J39" s="36">
        <f t="shared" si="2"/>
        <v>0.3970870065159065</v>
      </c>
      <c r="K39" s="289">
        <f>'VOR Summary'!T34+'VOR Summary'!U34+'VOR Summary'!V34+'VOR Summary'!W34+'VOR Summary'!X34+'VOR Summary'!Y34-'VOR Summary'!AL34-'VOR Summary'!AM34-'VOR Summary'!AN34-'VOR Summary'!AO34</f>
        <v>3243</v>
      </c>
      <c r="L39" s="289">
        <f>'VOR Summary'!BO34+'VOR Summary'!BP34+'VOR Summary'!BQ34+'VOR Summary'!BR34+'VOR Summary'!BS34+'VOR Summary'!BT34-'VOR Summary'!CG34-'VOR Summary'!CH34-'VOR Summary'!CI34-'VOR Summary'!CJ34</f>
        <v>1639</v>
      </c>
      <c r="M39" s="36">
        <f t="shared" si="3"/>
        <v>0.50539623805118716</v>
      </c>
      <c r="N39" s="37">
        <f>'VOR Summary'!AP34-'VOR Summary'!AR34</f>
        <v>8</v>
      </c>
      <c r="O39" s="37">
        <f>'VOR Summary'!AQ34</f>
        <v>1</v>
      </c>
      <c r="P39" s="332">
        <v>8332</v>
      </c>
      <c r="Q39" s="318"/>
    </row>
    <row r="40" spans="1:17" ht="12" customHeight="1" x14ac:dyDescent="0.2">
      <c r="A40" s="15" t="s">
        <v>215</v>
      </c>
      <c r="B40" s="287">
        <f>SUM('VOR Summary'!B35:G35,'VOR Summary'!AS35:AV35)</f>
        <v>19035</v>
      </c>
      <c r="C40" s="287">
        <f>SUM('VOR Summary'!AW35:BB35, 'VOR Summary'!CN35:CP35)</f>
        <v>13073</v>
      </c>
      <c r="D40" s="27">
        <f t="shared" si="0"/>
        <v>0.68678749671657469</v>
      </c>
      <c r="E40" s="1">
        <f>'VOR Summary'!H35+'VOR Summary'!I35+'VOR Summary'!AC35+'VOR Summary'!J35+'VOR Summary'!K35+'VOR Summary'!L35-'VOR Summary'!AD35-'VOR Summary'!AG35-'VOR Summary'!AH35</f>
        <v>3594</v>
      </c>
      <c r="F40" s="1">
        <f>'VOR Summary'!BC35+'VOR Summary'!BD35+'VOR Summary'!BX35+'VOR Summary'!BE35+'VOR Summary'!BF35+'VOR Summary'!BG35-'VOR Summary'!BY35-'VOR Summary'!CB35-'VOR Summary'!CC35</f>
        <v>1247</v>
      </c>
      <c r="G40" s="27">
        <f t="shared" si="1"/>
        <v>0.34696716750139123</v>
      </c>
      <c r="H40" s="1">
        <f>'VOR Summary'!M35+'VOR Summary'!N35+'VOR Summary'!O35+'VOR Summary'!Q35+'VOR Summary'!R35+'VOR Summary'!S35-'VOR Summary'!AK35+'VOR Summary'!P35-'VOR Summary'!AJ35</f>
        <v>724</v>
      </c>
      <c r="I40" s="1">
        <f>'VOR Summary'!BH35+'VOR Summary'!BI35+'VOR Summary'!BJ35+'VOR Summary'!BL35+'VOR Summary'!BM35+'VOR Summary'!BN35-'VOR Summary'!CF35+'VOR Summary'!BK35-'VOR Summary'!CE35</f>
        <v>541</v>
      </c>
      <c r="J40" s="27">
        <f t="shared" si="2"/>
        <v>0.74723756906077343</v>
      </c>
      <c r="K40" s="287">
        <f>'VOR Summary'!T35+'VOR Summary'!U35+'VOR Summary'!V35+'VOR Summary'!W35+'VOR Summary'!X35+'VOR Summary'!Y35-'VOR Summary'!AL35-'VOR Summary'!AM35-'VOR Summary'!AN35-'VOR Summary'!AO35</f>
        <v>2356</v>
      </c>
      <c r="L40" s="287">
        <f>'VOR Summary'!BO35+'VOR Summary'!BP35+'VOR Summary'!BQ35+'VOR Summary'!BR35+'VOR Summary'!BS35+'VOR Summary'!BT35-'VOR Summary'!CG35-'VOR Summary'!CH35-'VOR Summary'!CI35-'VOR Summary'!CJ35</f>
        <v>1331</v>
      </c>
      <c r="M40" s="27">
        <f t="shared" si="3"/>
        <v>0.56494057724957558</v>
      </c>
      <c r="N40" s="1">
        <f>'VOR Summary'!AP35-'VOR Summary'!AR35</f>
        <v>1</v>
      </c>
      <c r="O40" s="1">
        <f>'VOR Summary'!AQ35</f>
        <v>21</v>
      </c>
      <c r="P40" s="330">
        <v>6337</v>
      </c>
      <c r="Q40" s="287"/>
    </row>
    <row r="41" spans="1:17" ht="12" customHeight="1" x14ac:dyDescent="0.2">
      <c r="A41" s="15" t="s">
        <v>260</v>
      </c>
      <c r="B41" s="287">
        <f>SUM('VOR Summary'!B36:G36,'VOR Summary'!AS36:AV36)</f>
        <v>5852</v>
      </c>
      <c r="C41" s="287">
        <f>SUM('VOR Summary'!AW36:BB36, 'VOR Summary'!CN36:CP36)</f>
        <v>3318</v>
      </c>
      <c r="D41" s="27">
        <f t="shared" si="0"/>
        <v>0.56698564593301437</v>
      </c>
      <c r="E41" s="1">
        <f>'VOR Summary'!H36+'VOR Summary'!I36+'VOR Summary'!AC36+'VOR Summary'!J36+'VOR Summary'!K36+'VOR Summary'!L36-'VOR Summary'!AD36-'VOR Summary'!AG36-'VOR Summary'!AH36</f>
        <v>2225</v>
      </c>
      <c r="F41" s="1">
        <f>'VOR Summary'!BC36+'VOR Summary'!BD36+'VOR Summary'!BX36+'VOR Summary'!BE36+'VOR Summary'!BF36+'VOR Summary'!BG36-'VOR Summary'!BY36-'VOR Summary'!CB36-'VOR Summary'!CC36</f>
        <v>260</v>
      </c>
      <c r="G41" s="27">
        <f t="shared" si="1"/>
        <v>0.11685393258426967</v>
      </c>
      <c r="H41" s="1">
        <f>'VOR Summary'!M36+'VOR Summary'!N36+'VOR Summary'!O36+'VOR Summary'!Q36+'VOR Summary'!R36+'VOR Summary'!S36-'VOR Summary'!AK36+'VOR Summary'!P36-'VOR Summary'!AJ36</f>
        <v>241</v>
      </c>
      <c r="I41" s="1">
        <f>'VOR Summary'!BH36+'VOR Summary'!BI36+'VOR Summary'!BJ36+'VOR Summary'!BL36+'VOR Summary'!BM36+'VOR Summary'!BN36-'VOR Summary'!CF36+'VOR Summary'!BK36-'VOR Summary'!CE36</f>
        <v>144</v>
      </c>
      <c r="J41" s="27">
        <f t="shared" si="2"/>
        <v>0.59751037344398339</v>
      </c>
      <c r="K41" s="287">
        <f>'VOR Summary'!T36+'VOR Summary'!U36+'VOR Summary'!V36+'VOR Summary'!W36+'VOR Summary'!X36+'VOR Summary'!Y36-'VOR Summary'!AL36-'VOR Summary'!AM36-'VOR Summary'!AN36-'VOR Summary'!AO36</f>
        <v>788</v>
      </c>
      <c r="L41" s="287">
        <f>'VOR Summary'!BO36+'VOR Summary'!BP36+'VOR Summary'!BQ36+'VOR Summary'!BR36+'VOR Summary'!BS36+'VOR Summary'!BT36-'VOR Summary'!CG36-'VOR Summary'!CH36-'VOR Summary'!CI36-'VOR Summary'!CJ36</f>
        <v>466</v>
      </c>
      <c r="M41" s="27">
        <f t="shared" si="3"/>
        <v>0.59137055837563457</v>
      </c>
      <c r="N41" s="1">
        <f>'VOR Summary'!AP36-'VOR Summary'!AR36</f>
        <v>0</v>
      </c>
      <c r="O41" s="1">
        <f>'VOR Summary'!AQ36</f>
        <v>1</v>
      </c>
      <c r="P41" s="330">
        <v>1838</v>
      </c>
      <c r="Q41" s="287"/>
    </row>
    <row r="42" spans="1:17" ht="12" customHeight="1" x14ac:dyDescent="0.2">
      <c r="A42" s="15" t="s">
        <v>261</v>
      </c>
      <c r="B42" s="287">
        <f>SUM('VOR Summary'!B37:G37,'VOR Summary'!AS37:AV37)</f>
        <v>1568</v>
      </c>
      <c r="C42" s="287">
        <f>SUM('VOR Summary'!AW37:BB37, 'VOR Summary'!CN37:CP37)</f>
        <v>608</v>
      </c>
      <c r="D42" s="27">
        <f t="shared" si="0"/>
        <v>0.38775510204081631</v>
      </c>
      <c r="E42" s="1">
        <f>'VOR Summary'!H37+'VOR Summary'!I37+'VOR Summary'!AC37+'VOR Summary'!J37+'VOR Summary'!K37+'VOR Summary'!L37-'VOR Summary'!AD37-'VOR Summary'!AG37-'VOR Summary'!AH37</f>
        <v>750</v>
      </c>
      <c r="F42" s="1">
        <f>'VOR Summary'!BC37+'VOR Summary'!BD37+'VOR Summary'!BX37+'VOR Summary'!BE37+'VOR Summary'!BF37+'VOR Summary'!BG37-'VOR Summary'!BY37-'VOR Summary'!CB37-'VOR Summary'!CC37</f>
        <v>53</v>
      </c>
      <c r="G42" s="27">
        <f t="shared" si="1"/>
        <v>7.0666666666666669E-2</v>
      </c>
      <c r="H42" s="1">
        <f>'VOR Summary'!M37+'VOR Summary'!N37+'VOR Summary'!O37+'VOR Summary'!Q37+'VOR Summary'!R37+'VOR Summary'!S37-'VOR Summary'!AK37+'VOR Summary'!P37-'VOR Summary'!AJ37</f>
        <v>75</v>
      </c>
      <c r="I42" s="1">
        <f>'VOR Summary'!BH37+'VOR Summary'!BI37+'VOR Summary'!BJ37+'VOR Summary'!BL37+'VOR Summary'!BM37+'VOR Summary'!BN37-'VOR Summary'!CF37+'VOR Summary'!BK37-'VOR Summary'!CE37</f>
        <v>30</v>
      </c>
      <c r="J42" s="27">
        <f t="shared" si="2"/>
        <v>0.4</v>
      </c>
      <c r="K42" s="287">
        <f>'VOR Summary'!T37+'VOR Summary'!U37+'VOR Summary'!V37+'VOR Summary'!W37+'VOR Summary'!X37+'VOR Summary'!Y37-'VOR Summary'!AL37-'VOR Summary'!AM37-'VOR Summary'!AN37-'VOR Summary'!AO37</f>
        <v>211</v>
      </c>
      <c r="L42" s="287">
        <f>'VOR Summary'!BO37+'VOR Summary'!BP37+'VOR Summary'!BQ37+'VOR Summary'!BR37+'VOR Summary'!BS37+'VOR Summary'!BT37-'VOR Summary'!CG37-'VOR Summary'!CH37-'VOR Summary'!CI37-'VOR Summary'!CJ37</f>
        <v>119</v>
      </c>
      <c r="M42" s="27">
        <f t="shared" si="3"/>
        <v>0.56398104265402849</v>
      </c>
      <c r="N42" s="1">
        <f>'VOR Summary'!AP37-'VOR Summary'!AR37</f>
        <v>1</v>
      </c>
      <c r="O42" s="1">
        <f>'VOR Summary'!AQ37</f>
        <v>0</v>
      </c>
      <c r="P42" s="330">
        <v>331</v>
      </c>
      <c r="Q42" s="287"/>
    </row>
    <row r="43" spans="1:17" ht="12" customHeight="1" x14ac:dyDescent="0.2">
      <c r="A43" s="15" t="s">
        <v>262</v>
      </c>
      <c r="B43" s="287">
        <f>SUM('VOR Summary'!B38:G38,'VOR Summary'!AS38:AV38)</f>
        <v>32449</v>
      </c>
      <c r="C43" s="287">
        <f>SUM('VOR Summary'!AW38:BB38, 'VOR Summary'!CN38:CP38)</f>
        <v>21416</v>
      </c>
      <c r="D43" s="27">
        <f t="shared" si="0"/>
        <v>0.6599895220191685</v>
      </c>
      <c r="E43" s="1">
        <f>'VOR Summary'!H38+'VOR Summary'!I38+'VOR Summary'!AC38+'VOR Summary'!J38+'VOR Summary'!K38+'VOR Summary'!L38-'VOR Summary'!AD38-'VOR Summary'!AG38-'VOR Summary'!AH38</f>
        <v>12515</v>
      </c>
      <c r="F43" s="1">
        <f>'VOR Summary'!BC38+'VOR Summary'!BD38+'VOR Summary'!BX38+'VOR Summary'!BE38+'VOR Summary'!BF38+'VOR Summary'!BG38-'VOR Summary'!BY38-'VOR Summary'!CB38-'VOR Summary'!CC38</f>
        <v>4436</v>
      </c>
      <c r="G43" s="27">
        <f t="shared" si="1"/>
        <v>0.35445465441470236</v>
      </c>
      <c r="H43" s="1">
        <f>'VOR Summary'!M38+'VOR Summary'!N38+'VOR Summary'!O38+'VOR Summary'!Q38+'VOR Summary'!R38+'VOR Summary'!S38-'VOR Summary'!AK38+'VOR Summary'!P38-'VOR Summary'!AJ38</f>
        <v>982</v>
      </c>
      <c r="I43" s="1">
        <f>'VOR Summary'!BH38+'VOR Summary'!BI38+'VOR Summary'!BJ38+'VOR Summary'!BL38+'VOR Summary'!BM38+'VOR Summary'!BN38-'VOR Summary'!CF38+'VOR Summary'!BK38-'VOR Summary'!CE38</f>
        <v>411</v>
      </c>
      <c r="J43" s="27">
        <f t="shared" si="2"/>
        <v>0.41853360488798369</v>
      </c>
      <c r="K43" s="287">
        <f>'VOR Summary'!T38+'VOR Summary'!U38+'VOR Summary'!V38+'VOR Summary'!W38+'VOR Summary'!X38+'VOR Summary'!Y38-'VOR Summary'!AL38-'VOR Summary'!AM38-'VOR Summary'!AN38-'VOR Summary'!AO38</f>
        <v>3624</v>
      </c>
      <c r="L43" s="287">
        <f>'VOR Summary'!BO38+'VOR Summary'!BP38+'VOR Summary'!BQ38+'VOR Summary'!BR38+'VOR Summary'!BS38+'VOR Summary'!BT38-'VOR Summary'!CG38-'VOR Summary'!CH38-'VOR Summary'!CI38-'VOR Summary'!CJ38</f>
        <v>2296</v>
      </c>
      <c r="M43" s="27">
        <f t="shared" si="3"/>
        <v>0.63355408388520973</v>
      </c>
      <c r="N43" s="1">
        <f>'VOR Summary'!AP38-'VOR Summary'!AR38</f>
        <v>4</v>
      </c>
      <c r="O43" s="1">
        <f>'VOR Summary'!AQ38</f>
        <v>3</v>
      </c>
      <c r="P43" s="330">
        <v>14025</v>
      </c>
      <c r="Q43" s="287"/>
    </row>
    <row r="44" spans="1:17" ht="12" customHeight="1" x14ac:dyDescent="0.2">
      <c r="A44" s="15" t="s">
        <v>263</v>
      </c>
      <c r="B44" s="287">
        <f>SUM('VOR Summary'!B39:G39,'VOR Summary'!AS39:AV39)</f>
        <v>4308</v>
      </c>
      <c r="C44" s="287">
        <f>SUM('VOR Summary'!AW39:BB39, 'VOR Summary'!CN39:CP39)</f>
        <v>1497</v>
      </c>
      <c r="D44" s="27">
        <f t="shared" si="0"/>
        <v>0.34749303621169919</v>
      </c>
      <c r="E44" s="1">
        <f>'VOR Summary'!H39+'VOR Summary'!I39+'VOR Summary'!AC39+'VOR Summary'!J39+'VOR Summary'!K39+'VOR Summary'!L39-'VOR Summary'!AD39-'VOR Summary'!AG39-'VOR Summary'!AH39</f>
        <v>1106</v>
      </c>
      <c r="F44" s="1">
        <f>'VOR Summary'!BC39+'VOR Summary'!BD39+'VOR Summary'!BX39+'VOR Summary'!BE39+'VOR Summary'!BF39+'VOR Summary'!BG39-'VOR Summary'!BY39-'VOR Summary'!CB39-'VOR Summary'!CC39</f>
        <v>25</v>
      </c>
      <c r="G44" s="27">
        <f t="shared" si="1"/>
        <v>2.2603978300180832E-2</v>
      </c>
      <c r="H44" s="1">
        <f>'VOR Summary'!M39+'VOR Summary'!N39+'VOR Summary'!O39+'VOR Summary'!Q39+'VOR Summary'!R39+'VOR Summary'!S39-'VOR Summary'!AK39+'VOR Summary'!P39-'VOR Summary'!AJ39</f>
        <v>214</v>
      </c>
      <c r="I44" s="1">
        <f>'VOR Summary'!BH39+'VOR Summary'!BI39+'VOR Summary'!BJ39+'VOR Summary'!BL39+'VOR Summary'!BM39+'VOR Summary'!BN39-'VOR Summary'!CF39+'VOR Summary'!BK39-'VOR Summary'!CE39</f>
        <v>12</v>
      </c>
      <c r="J44" s="27">
        <f t="shared" si="2"/>
        <v>5.6074766355140186E-2</v>
      </c>
      <c r="K44" s="287">
        <f>'VOR Summary'!T39+'VOR Summary'!U39+'VOR Summary'!V39+'VOR Summary'!W39+'VOR Summary'!X39+'VOR Summary'!Y39-'VOR Summary'!AL39-'VOR Summary'!AM39-'VOR Summary'!AN39-'VOR Summary'!AO39</f>
        <v>632</v>
      </c>
      <c r="L44" s="287">
        <f>'VOR Summary'!BO39+'VOR Summary'!BP39+'VOR Summary'!BQ39+'VOR Summary'!BR39+'VOR Summary'!BS39+'VOR Summary'!BT39-'VOR Summary'!CG39-'VOR Summary'!CH39-'VOR Summary'!CI39-'VOR Summary'!CJ39</f>
        <v>141</v>
      </c>
      <c r="M44" s="27">
        <f t="shared" si="3"/>
        <v>0.22310126582278481</v>
      </c>
      <c r="N44" s="1">
        <f>'VOR Summary'!AP39-'VOR Summary'!AR39</f>
        <v>0</v>
      </c>
      <c r="O44" s="1">
        <f>'VOR Summary'!AQ39</f>
        <v>0</v>
      </c>
      <c r="P44" s="330">
        <v>1563</v>
      </c>
      <c r="Q44" s="287"/>
    </row>
    <row r="45" spans="1:17" ht="12" customHeight="1" x14ac:dyDescent="0.2">
      <c r="A45" s="15" t="s">
        <v>264</v>
      </c>
      <c r="B45" s="287">
        <f>SUM('VOR Summary'!B40:G40,'VOR Summary'!AS40:AV40)</f>
        <v>7612</v>
      </c>
      <c r="C45" s="287">
        <f>SUM('VOR Summary'!AW40:BB40, 'VOR Summary'!CN40:CP40)</f>
        <v>4246</v>
      </c>
      <c r="D45" s="27">
        <f t="shared" si="0"/>
        <v>0.55780346820809246</v>
      </c>
      <c r="E45" s="1">
        <f>'VOR Summary'!H40+'VOR Summary'!I40+'VOR Summary'!AC40+'VOR Summary'!J40+'VOR Summary'!K40+'VOR Summary'!L40-'VOR Summary'!AD40-'VOR Summary'!AG40-'VOR Summary'!AH40</f>
        <v>3268</v>
      </c>
      <c r="F45" s="1">
        <f>'VOR Summary'!BC40+'VOR Summary'!BD40+'VOR Summary'!BX40+'VOR Summary'!BE40+'VOR Summary'!BF40+'VOR Summary'!BG40-'VOR Summary'!BY40-'VOR Summary'!CB40-'VOR Summary'!CC40</f>
        <v>450</v>
      </c>
      <c r="G45" s="27">
        <f t="shared" si="1"/>
        <v>0.13769889840881272</v>
      </c>
      <c r="H45" s="1">
        <f>'VOR Summary'!M40+'VOR Summary'!N40+'VOR Summary'!O40+'VOR Summary'!Q40+'VOR Summary'!R40+'VOR Summary'!S40-'VOR Summary'!AK40+'VOR Summary'!P40-'VOR Summary'!AJ40</f>
        <v>649</v>
      </c>
      <c r="I45" s="1">
        <f>'VOR Summary'!BH40+'VOR Summary'!BI40+'VOR Summary'!BJ40+'VOR Summary'!BL40+'VOR Summary'!BM40+'VOR Summary'!BN40-'VOR Summary'!CF40+'VOR Summary'!BK40-'VOR Summary'!CE40</f>
        <v>223</v>
      </c>
      <c r="J45" s="27">
        <f t="shared" si="2"/>
        <v>0.34360554699537749</v>
      </c>
      <c r="K45" s="287">
        <f>'VOR Summary'!T40+'VOR Summary'!U40+'VOR Summary'!V40+'VOR Summary'!W40+'VOR Summary'!X40+'VOR Summary'!Y40-'VOR Summary'!AL40-'VOR Summary'!AM40-'VOR Summary'!AN40-'VOR Summary'!AO40</f>
        <v>1412</v>
      </c>
      <c r="L45" s="287">
        <f>'VOR Summary'!BO40+'VOR Summary'!BP40+'VOR Summary'!BQ40+'VOR Summary'!BR40+'VOR Summary'!BS40+'VOR Summary'!BT40-'VOR Summary'!CG40-'VOR Summary'!CH40-'VOR Summary'!CI40-'VOR Summary'!CJ40</f>
        <v>642</v>
      </c>
      <c r="M45" s="27">
        <f t="shared" si="3"/>
        <v>0.45467422096317278</v>
      </c>
      <c r="N45" s="1">
        <f>'VOR Summary'!AP40-'VOR Summary'!AR40</f>
        <v>0</v>
      </c>
      <c r="O45" s="1">
        <f>'VOR Summary'!AQ40</f>
        <v>7</v>
      </c>
      <c r="P45" s="330">
        <v>3952</v>
      </c>
      <c r="Q45" s="287"/>
    </row>
    <row r="46" spans="1:17" ht="13.5" x14ac:dyDescent="0.2">
      <c r="A46" s="38" t="s">
        <v>328</v>
      </c>
      <c r="B46" s="40">
        <f>SUM('VOR Summary'!B41:G41,'VOR Summary'!AS41:AV41)</f>
        <v>12689</v>
      </c>
      <c r="C46" s="40">
        <f>SUM('VOR Summary'!AW41:BB41, 'VOR Summary'!CN41:CP41)</f>
        <v>5677</v>
      </c>
      <c r="D46" s="39">
        <f t="shared" si="0"/>
        <v>0.44739538182677913</v>
      </c>
      <c r="E46" s="40">
        <f>'VOR Summary'!H41+'VOR Summary'!I41+'VOR Summary'!J41+'VOR Summary'!K41+'VOR Summary'!L41-'VOR Summary'!AD41-'VOR Summary'!AG41-'VOR Summary'!AH41</f>
        <v>2246</v>
      </c>
      <c r="F46" s="40">
        <f>'VOR Summary'!BC41+'VOR Summary'!BD41+'VOR Summary'!BE41+'VOR Summary'!BF41+'VOR Summary'!BG41-'VOR Summary'!BY41-'VOR Summary'!CB41-'VOR Summary'!CC41</f>
        <v>170</v>
      </c>
      <c r="G46" s="39">
        <f t="shared" si="1"/>
        <v>7.5690115761353524E-2</v>
      </c>
      <c r="H46" s="40">
        <f>'VOR Summary'!M41+'VOR Summary'!N41+'VOR Summary'!O41+'VOR Summary'!Q41+'VOR Summary'!R41+'VOR Summary'!S41-'VOR Summary'!AK41+'VOR Summary'!P41-'VOR Summary'!AJ41</f>
        <v>140</v>
      </c>
      <c r="I46" s="40">
        <f>'VOR Summary'!BH41+'VOR Summary'!BI41+'VOR Summary'!BJ41+'VOR Summary'!BL41+'VOR Summary'!BM41+'VOR Summary'!BN41-'VOR Summary'!CF41+'VOR Summary'!BK41-'VOR Summary'!CE41</f>
        <v>34</v>
      </c>
      <c r="J46" s="39">
        <f t="shared" si="2"/>
        <v>0.24285714285714285</v>
      </c>
      <c r="K46" s="40">
        <f>'VOR Summary'!T41+'VOR Summary'!U41+'VOR Summary'!V41+'VOR Summary'!W41+'VOR Summary'!X41+'VOR Summary'!Y41-'VOR Summary'!AL41-'VOR Summary'!AM41-'VOR Summary'!AN41-'VOR Summary'!AO41</f>
        <v>1437</v>
      </c>
      <c r="L46" s="40">
        <f>'VOR Summary'!BO41+'VOR Summary'!BP41+'VOR Summary'!BQ41+'VOR Summary'!BR41+'VOR Summary'!BS41+'VOR Summary'!BT41-'VOR Summary'!CG41-'VOR Summary'!CH41-'VOR Summary'!CI41-'VOR Summary'!CJ41</f>
        <v>538</v>
      </c>
      <c r="M46" s="39">
        <f t="shared" si="3"/>
        <v>0.37439109255393183</v>
      </c>
      <c r="N46" s="40">
        <f>'VOR Summary'!AP41-'VOR Summary'!AR41</f>
        <v>5175</v>
      </c>
      <c r="O46" s="199">
        <v>0</v>
      </c>
      <c r="P46" s="333">
        <v>2356</v>
      </c>
      <c r="Q46" s="329"/>
    </row>
    <row r="47" spans="1:17" ht="13.5" x14ac:dyDescent="0.2">
      <c r="A47" s="15" t="s">
        <v>293</v>
      </c>
      <c r="B47" s="287">
        <f>SUM('VOR Summary'!B42:G42,'VOR Summary'!AS42:AV42)</f>
        <v>13816</v>
      </c>
      <c r="C47" s="287">
        <f>SUM('VOR Summary'!AW42:BB42, 'VOR Summary'!CN42:CP42)</f>
        <v>7503</v>
      </c>
      <c r="D47" s="27">
        <f t="shared" si="0"/>
        <v>0.54306601042269831</v>
      </c>
      <c r="E47" s="1">
        <f>'VOR Summary'!H42+'VOR Summary'!I42+'VOR Summary'!AC42+'VOR Summary'!J42+'VOR Summary'!K42+'VOR Summary'!L42-'VOR Summary'!AD42-'VOR Summary'!AG42-'VOR Summary'!AH42</f>
        <v>3821</v>
      </c>
      <c r="F47" s="1">
        <f>'VOR Summary'!BC42+'VOR Summary'!BD42+'VOR Summary'!BX42+'VOR Summary'!BE42+'VOR Summary'!BF42+'VOR Summary'!BG42-'VOR Summary'!BY42-'VOR Summary'!CB42-'VOR Summary'!CC42</f>
        <v>631</v>
      </c>
      <c r="G47" s="27">
        <f t="shared" si="1"/>
        <v>0.16514001570269563</v>
      </c>
      <c r="H47" s="1">
        <f>'VOR Summary'!M42+'VOR Summary'!N42+'VOR Summary'!O42+'VOR Summary'!Q42+'VOR Summary'!R42+'VOR Summary'!S42-'VOR Summary'!AK42+'VOR Summary'!P42-'VOR Summary'!AJ42</f>
        <v>1139</v>
      </c>
      <c r="I47" s="287">
        <f>'VOR Summary'!BH42+'VOR Summary'!BI42+'VOR Summary'!BJ42+'VOR Summary'!BL42+'VOR Summary'!BM42+'VOR Summary'!BN42-'VOR Summary'!CF42+'VOR Summary'!BK42-'VOR Summary'!CE42</f>
        <v>292</v>
      </c>
      <c r="J47" s="27">
        <f t="shared" si="2"/>
        <v>0.25636523266022826</v>
      </c>
      <c r="K47" s="287">
        <f>'VOR Summary'!T42+'VOR Summary'!U42+'VOR Summary'!V42+'VOR Summary'!W42+'VOR Summary'!X42+'VOR Summary'!Y42-'VOR Summary'!AL42-'VOR Summary'!AM42-'VOR Summary'!AN42-'VOR Summary'!AO42</f>
        <v>1150</v>
      </c>
      <c r="L47" s="287">
        <f>'VOR Summary'!BO42+'VOR Summary'!BP42+'VOR Summary'!BQ42+'VOR Summary'!BR42+'VOR Summary'!BS42+'VOR Summary'!BT42-'VOR Summary'!CG42-'VOR Summary'!CH42-'VOR Summary'!CI42-'VOR Summary'!CJ42</f>
        <v>640</v>
      </c>
      <c r="M47" s="27">
        <f t="shared" si="3"/>
        <v>0.55652173913043479</v>
      </c>
      <c r="N47" s="1">
        <f>'VOR Summary'!AP42-'VOR Summary'!AR42</f>
        <v>2</v>
      </c>
      <c r="O47" s="200">
        <f>'VOR Summary'!AQ42</f>
        <v>1</v>
      </c>
      <c r="P47" s="330">
        <v>3240</v>
      </c>
      <c r="Q47" s="287"/>
    </row>
    <row r="48" spans="1:17" ht="13.5" x14ac:dyDescent="0.2">
      <c r="A48" s="15" t="s">
        <v>294</v>
      </c>
      <c r="B48" s="287">
        <f>SUM('VOR Summary'!B43:G43,'VOR Summary'!AS43:AV43)</f>
        <v>10307</v>
      </c>
      <c r="C48" s="287">
        <f>SUM('VOR Summary'!AW43:BB43, 'VOR Summary'!CN43:CP43)</f>
        <v>5597</v>
      </c>
      <c r="D48" s="27">
        <f t="shared" si="0"/>
        <v>0.5430290094110799</v>
      </c>
      <c r="E48" s="1">
        <f>'VOR Summary'!H43+'VOR Summary'!I43+'VOR Summary'!AC43+'VOR Summary'!J43+'VOR Summary'!K43+'VOR Summary'!L43-'VOR Summary'!AD43-'VOR Summary'!AG43-'VOR Summary'!AH43</f>
        <v>2084</v>
      </c>
      <c r="F48" s="1">
        <f>'VOR Summary'!BC43+'VOR Summary'!BD43+'VOR Summary'!BX43+'VOR Summary'!BE43+'VOR Summary'!BF43+'VOR Summary'!BG43-'VOR Summary'!BY43-'VOR Summary'!CB43-'VOR Summary'!CC43</f>
        <v>642</v>
      </c>
      <c r="G48" s="27">
        <f t="shared" si="1"/>
        <v>0.30806142034548945</v>
      </c>
      <c r="H48" s="1">
        <f>'VOR Summary'!M43+'VOR Summary'!N43+'VOR Summary'!O43+'VOR Summary'!Q43+'VOR Summary'!R43+'VOR Summary'!S43-'VOR Summary'!AK43+'VOR Summary'!P43-'VOR Summary'!AJ43</f>
        <v>228</v>
      </c>
      <c r="I48" s="287">
        <f>'VOR Summary'!BH43+'VOR Summary'!BI43+'VOR Summary'!BJ43+'VOR Summary'!BL43+'VOR Summary'!BM43+'VOR Summary'!BN43-'VOR Summary'!CF43+'VOR Summary'!BK43-'VOR Summary'!CE43</f>
        <v>121</v>
      </c>
      <c r="J48" s="27">
        <f t="shared" si="2"/>
        <v>0.5307017543859649</v>
      </c>
      <c r="K48" s="287">
        <f>'VOR Summary'!T43+'VOR Summary'!U43+'VOR Summary'!V43+'VOR Summary'!W43+'VOR Summary'!X43+'VOR Summary'!Y43-'VOR Summary'!AL43-'VOR Summary'!AM43-'VOR Summary'!AN43-'VOR Summary'!AO43</f>
        <v>1172</v>
      </c>
      <c r="L48" s="287">
        <f>'VOR Summary'!BO43+'VOR Summary'!BP43+'VOR Summary'!BQ43+'VOR Summary'!BR43+'VOR Summary'!BS43+'VOR Summary'!BT43-'VOR Summary'!CG43-'VOR Summary'!CH43-'VOR Summary'!CI43-'VOR Summary'!CJ43</f>
        <v>668</v>
      </c>
      <c r="M48" s="27">
        <f t="shared" si="3"/>
        <v>0.56996587030716728</v>
      </c>
      <c r="N48" s="1">
        <f>'VOR Summary'!AP43-'VOR Summary'!AR43</f>
        <v>1</v>
      </c>
      <c r="O48" s="200">
        <f>'VOR Summary'!AQ43</f>
        <v>8</v>
      </c>
      <c r="P48" s="330">
        <v>4761</v>
      </c>
      <c r="Q48" s="287"/>
    </row>
    <row r="49" spans="1:17" ht="13.5" x14ac:dyDescent="0.2">
      <c r="A49" s="15" t="s">
        <v>295</v>
      </c>
      <c r="B49" s="287">
        <f>SUM('VOR Summary'!B44:G44,'VOR Summary'!AS44:AV44)</f>
        <v>1107</v>
      </c>
      <c r="C49" s="287">
        <f>SUM('VOR Summary'!AW44:BB44, 'VOR Summary'!CN44:CP44)</f>
        <v>255</v>
      </c>
      <c r="D49" s="27">
        <f t="shared" si="0"/>
        <v>0.23035230352303523</v>
      </c>
      <c r="E49" s="1">
        <f>'VOR Summary'!H44+'VOR Summary'!I44+'VOR Summary'!AC44+'VOR Summary'!J44+'VOR Summary'!K44+'VOR Summary'!L44-'VOR Summary'!AD44-'VOR Summary'!AG44-'VOR Summary'!AH44</f>
        <v>415</v>
      </c>
      <c r="F49" s="1">
        <f>'VOR Summary'!BC44+'VOR Summary'!BD44+'VOR Summary'!BX44+'VOR Summary'!BE44+'VOR Summary'!BF44+'VOR Summary'!BG44-'VOR Summary'!BY44-'VOR Summary'!CB44-'VOR Summary'!CC44</f>
        <v>21</v>
      </c>
      <c r="G49" s="27">
        <f t="shared" si="1"/>
        <v>5.0602409638554217E-2</v>
      </c>
      <c r="H49" s="1">
        <f>'VOR Summary'!M44+'VOR Summary'!N44+'VOR Summary'!O44+'VOR Summary'!Q44+'VOR Summary'!R44+'VOR Summary'!S44-'VOR Summary'!AK44+'VOR Summary'!P44-'VOR Summary'!AJ44</f>
        <v>111</v>
      </c>
      <c r="I49" s="287">
        <f>'VOR Summary'!BH44+'VOR Summary'!BI44+'VOR Summary'!BJ44+'VOR Summary'!BL44+'VOR Summary'!BM44+'VOR Summary'!BN44-'VOR Summary'!CF44+'VOR Summary'!BK44-'VOR Summary'!CE44</f>
        <v>15</v>
      </c>
      <c r="J49" s="27">
        <f t="shared" si="2"/>
        <v>0.13513513513513514</v>
      </c>
      <c r="K49" s="287">
        <f>'VOR Summary'!T44+'VOR Summary'!U44+'VOR Summary'!V44+'VOR Summary'!W44+'VOR Summary'!X44+'VOR Summary'!Y44-'VOR Summary'!AL44-'VOR Summary'!AM44-'VOR Summary'!AN44-'VOR Summary'!AO44</f>
        <v>169</v>
      </c>
      <c r="L49" s="287">
        <f>'VOR Summary'!BO44+'VOR Summary'!BP44+'VOR Summary'!BQ44+'VOR Summary'!BR44+'VOR Summary'!BS44+'VOR Summary'!BT44-'VOR Summary'!CG44-'VOR Summary'!CH44-'VOR Summary'!CI44-'VOR Summary'!CJ44</f>
        <v>54</v>
      </c>
      <c r="M49" s="27">
        <f t="shared" si="3"/>
        <v>0.31952662721893493</v>
      </c>
      <c r="N49" s="1">
        <f>'VOR Summary'!AP44-'VOR Summary'!AR44</f>
        <v>0</v>
      </c>
      <c r="O49" s="200">
        <f>'VOR Summary'!AQ44</f>
        <v>3</v>
      </c>
      <c r="P49" s="330">
        <v>305</v>
      </c>
      <c r="Q49" s="287"/>
    </row>
    <row r="50" spans="1:17" ht="13.5" x14ac:dyDescent="0.2">
      <c r="A50" s="15" t="s">
        <v>296</v>
      </c>
      <c r="B50" s="287">
        <f>SUM('VOR Summary'!B45:G45,'VOR Summary'!AS45:AV45)</f>
        <v>16542</v>
      </c>
      <c r="C50" s="287">
        <f>SUM('VOR Summary'!AW45:BB45, 'VOR Summary'!CN45:CP45)</f>
        <v>9978</v>
      </c>
      <c r="D50" s="27">
        <f t="shared" si="0"/>
        <v>0.60319187522669571</v>
      </c>
      <c r="E50" s="1">
        <f>'VOR Summary'!H45+'VOR Summary'!I45+'VOR Summary'!AC45+'VOR Summary'!J45+'VOR Summary'!K45+'VOR Summary'!L45-'VOR Summary'!AD45-'VOR Summary'!AG45-'VOR Summary'!AH45</f>
        <v>2874</v>
      </c>
      <c r="F50" s="1">
        <f>'VOR Summary'!BC45+'VOR Summary'!BD45+'VOR Summary'!BX45+'VOR Summary'!BE45+'VOR Summary'!BF45+'VOR Summary'!BG45-'VOR Summary'!BY45-'VOR Summary'!CB45-'VOR Summary'!CC45</f>
        <v>1164</v>
      </c>
      <c r="G50" s="27">
        <f t="shared" si="1"/>
        <v>0.40501043841336115</v>
      </c>
      <c r="H50" s="1">
        <f>'VOR Summary'!M45+'VOR Summary'!N45+'VOR Summary'!O45+'VOR Summary'!Q45+'VOR Summary'!R45+'VOR Summary'!S45-'VOR Summary'!AK45+'VOR Summary'!P45-'VOR Summary'!AJ45</f>
        <v>362</v>
      </c>
      <c r="I50" s="287">
        <f>'VOR Summary'!BH45+'VOR Summary'!BI45+'VOR Summary'!BJ45+'VOR Summary'!BL45+'VOR Summary'!BM45+'VOR Summary'!BN45-'VOR Summary'!CF45+'VOR Summary'!BK45-'VOR Summary'!CE45</f>
        <v>222</v>
      </c>
      <c r="J50" s="27">
        <f t="shared" si="2"/>
        <v>0.61325966850828728</v>
      </c>
      <c r="K50" s="287">
        <f>'VOR Summary'!T45+'VOR Summary'!U45+'VOR Summary'!V45+'VOR Summary'!W45+'VOR Summary'!X45+'VOR Summary'!Y45-'VOR Summary'!AL45-'VOR Summary'!AM45-'VOR Summary'!AN45-'VOR Summary'!AO45</f>
        <v>1724</v>
      </c>
      <c r="L50" s="287">
        <f>'VOR Summary'!BO45+'VOR Summary'!BP45+'VOR Summary'!BQ45+'VOR Summary'!BR45+'VOR Summary'!BS45+'VOR Summary'!BT45-'VOR Summary'!CG45-'VOR Summary'!CH45-'VOR Summary'!CI45-'VOR Summary'!CJ45</f>
        <v>944</v>
      </c>
      <c r="M50" s="27">
        <f t="shared" si="3"/>
        <v>0.54756380510440839</v>
      </c>
      <c r="N50" s="1">
        <f>'VOR Summary'!AP45-'VOR Summary'!AR45</f>
        <v>0</v>
      </c>
      <c r="O50" s="200">
        <f>'VOR Summary'!AQ45</f>
        <v>3</v>
      </c>
      <c r="P50" s="330">
        <v>6378</v>
      </c>
      <c r="Q50" s="287"/>
    </row>
    <row r="51" spans="1:17" ht="13.5" x14ac:dyDescent="0.2">
      <c r="A51" s="38" t="s">
        <v>327</v>
      </c>
      <c r="B51" s="40">
        <f>SUM('VOR Summary'!B46:G46,'VOR Summary'!AS46:AV46)</f>
        <v>11528</v>
      </c>
      <c r="C51" s="40">
        <f>SUM('VOR Summary'!AW46:BB46, 'VOR Summary'!CN46:CP46)</f>
        <v>3483</v>
      </c>
      <c r="D51" s="39">
        <f t="shared" si="0"/>
        <v>0.30213393476752254</v>
      </c>
      <c r="E51" s="40">
        <f>'VOR Summary'!H46+'VOR Summary'!I46+'VOR Summary'!J46+'VOR Summary'!K46+'VOR Summary'!L46-'VOR Summary'!AD46-'VOR Summary'!AG46-'VOR Summary'!AH46</f>
        <v>3023</v>
      </c>
      <c r="F51" s="40">
        <f>'VOR Summary'!BC46+'VOR Summary'!BD46+'VOR Summary'!BE46+'VOR Summary'!BF46+'VOR Summary'!BG46-'VOR Summary'!BY46-'VOR Summary'!CB46-'VOR Summary'!CC46</f>
        <v>85</v>
      </c>
      <c r="G51" s="39">
        <f t="shared" si="1"/>
        <v>2.8117763810783989E-2</v>
      </c>
      <c r="H51" s="40">
        <f>'VOR Summary'!M46+'VOR Summary'!N46+'VOR Summary'!O46+'VOR Summary'!Q46+'VOR Summary'!R46+'VOR Summary'!S46-'VOR Summary'!AK46+'VOR Summary'!P46-'VOR Summary'!AJ46</f>
        <v>116</v>
      </c>
      <c r="I51" s="40">
        <f>'VOR Summary'!BH46+'VOR Summary'!BI46+'VOR Summary'!BJ46+'VOR Summary'!BL46+'VOR Summary'!BM46+'VOR Summary'!BN46-'VOR Summary'!CF46+'VOR Summary'!BK46-'VOR Summary'!CE46</f>
        <v>36</v>
      </c>
      <c r="J51" s="39">
        <f t="shared" si="2"/>
        <v>0.31034482758620691</v>
      </c>
      <c r="K51" s="40">
        <f>'VOR Summary'!T46+'VOR Summary'!U46+'VOR Summary'!V46+'VOR Summary'!W46+'VOR Summary'!X46+'VOR Summary'!Y46-'VOR Summary'!AL46-'VOR Summary'!AM46-'VOR Summary'!AN46-'VOR Summary'!AO46</f>
        <v>948</v>
      </c>
      <c r="L51" s="40">
        <f>'VOR Summary'!BO46+'VOR Summary'!BP46+'VOR Summary'!BQ46+'VOR Summary'!BR46+'VOR Summary'!BS46+'VOR Summary'!BT46-'VOR Summary'!CG46-'VOR Summary'!CH46-'VOR Summary'!CI46-'VOR Summary'!CJ46</f>
        <v>457</v>
      </c>
      <c r="M51" s="39">
        <f t="shared" si="3"/>
        <v>0.4820675105485232</v>
      </c>
      <c r="N51" s="40">
        <f>'VOR Summary'!AP46-'VOR Summary'!AR46</f>
        <v>116</v>
      </c>
      <c r="O51" s="199">
        <v>0</v>
      </c>
      <c r="P51" s="333">
        <v>1389</v>
      </c>
      <c r="Q51" s="329"/>
    </row>
    <row r="52" spans="1:17" ht="13.5" x14ac:dyDescent="0.2">
      <c r="A52" s="15" t="s">
        <v>298</v>
      </c>
      <c r="B52" s="287">
        <f>SUM('VOR Summary'!B47:G47,'VOR Summary'!AS47:AV47)</f>
        <v>51294</v>
      </c>
      <c r="C52" s="287">
        <f>SUM('VOR Summary'!AW47:BB47, 'VOR Summary'!CN47:CP47)</f>
        <v>37199</v>
      </c>
      <c r="D52" s="27">
        <f t="shared" si="0"/>
        <v>0.72521152571450853</v>
      </c>
      <c r="E52" s="1">
        <f>'VOR Summary'!H47+'VOR Summary'!I47+'VOR Summary'!AC47+'VOR Summary'!J47+'VOR Summary'!K47+'VOR Summary'!L47-'VOR Summary'!AD47-'VOR Summary'!AG47-'VOR Summary'!AH47</f>
        <v>4349</v>
      </c>
      <c r="F52" s="1">
        <f>'VOR Summary'!BC47+'VOR Summary'!BD47+'VOR Summary'!BX47+'VOR Summary'!BE47+'VOR Summary'!BF47+'VOR Summary'!BG47-'VOR Summary'!BY47-'VOR Summary'!CB47-'VOR Summary'!CC47</f>
        <v>631</v>
      </c>
      <c r="G52" s="27">
        <f t="shared" si="1"/>
        <v>0.14509082547712118</v>
      </c>
      <c r="H52" s="1">
        <f>'VOR Summary'!M47+'VOR Summary'!N47+'VOR Summary'!O47+'VOR Summary'!Q47+'VOR Summary'!R47+'VOR Summary'!S47-'VOR Summary'!AK47+'VOR Summary'!P47-'VOR Summary'!AJ47</f>
        <v>494</v>
      </c>
      <c r="I52" s="287">
        <f>'VOR Summary'!BH47+'VOR Summary'!BI47+'VOR Summary'!BJ47+'VOR Summary'!BL47+'VOR Summary'!BM47+'VOR Summary'!BN47-'VOR Summary'!CF47+'VOR Summary'!BK47-'VOR Summary'!CE47</f>
        <v>129</v>
      </c>
      <c r="J52" s="27">
        <f t="shared" si="2"/>
        <v>0.26113360323886642</v>
      </c>
      <c r="K52" s="287">
        <f>'VOR Summary'!T47+'VOR Summary'!U47+'VOR Summary'!V47+'VOR Summary'!W47+'VOR Summary'!X47+'VOR Summary'!Y47-'VOR Summary'!AL47-'VOR Summary'!AM47-'VOR Summary'!AN47-'VOR Summary'!AO47</f>
        <v>4052</v>
      </c>
      <c r="L52" s="287">
        <f>'VOR Summary'!BO47+'VOR Summary'!BP47+'VOR Summary'!BQ47+'VOR Summary'!BR47+'VOR Summary'!BS47+'VOR Summary'!BT47-'VOR Summary'!CG47-'VOR Summary'!CH47-'VOR Summary'!CI47-'VOR Summary'!CJ47</f>
        <v>2353</v>
      </c>
      <c r="M52" s="27">
        <f t="shared" si="3"/>
        <v>0.58070088845014811</v>
      </c>
      <c r="N52" s="1">
        <f>'VOR Summary'!AP47-'VOR Summary'!AR47</f>
        <v>256</v>
      </c>
      <c r="O52" s="200">
        <f>'VOR Summary'!AQ47</f>
        <v>184</v>
      </c>
      <c r="P52" s="330">
        <v>10837</v>
      </c>
      <c r="Q52" s="287"/>
    </row>
    <row r="53" spans="1:17" ht="13.5" x14ac:dyDescent="0.2">
      <c r="A53" s="55" t="s">
        <v>299</v>
      </c>
      <c r="B53" s="289">
        <f>SUM('VOR Summary'!B48:G48,'VOR Summary'!AS48:AV48)</f>
        <v>4491</v>
      </c>
      <c r="C53" s="289">
        <f>SUM('VOR Summary'!AW48:BB48, 'VOR Summary'!CN48:CP48)</f>
        <v>2322</v>
      </c>
      <c r="D53" s="36">
        <f t="shared" si="0"/>
        <v>0.51703406813627251</v>
      </c>
      <c r="E53" s="37">
        <f>'VOR Summary'!H48+'VOR Summary'!I48+'VOR Summary'!AC48+'VOR Summary'!J48+'VOR Summary'!K48+'VOR Summary'!L48-'VOR Summary'!AD48-'VOR Summary'!AG48-'VOR Summary'!AH48</f>
        <v>1188</v>
      </c>
      <c r="F53" s="37">
        <f>'VOR Summary'!BC48+'VOR Summary'!BD48+'VOR Summary'!BX48+'VOR Summary'!BE48+'VOR Summary'!BF48+'VOR Summary'!BG48-'VOR Summary'!BY48-'VOR Summary'!CB48-'VOR Summary'!CC48</f>
        <v>103</v>
      </c>
      <c r="G53" s="36">
        <f t="shared" si="1"/>
        <v>8.6700336700336694E-2</v>
      </c>
      <c r="H53" s="37">
        <f>'VOR Summary'!M48+'VOR Summary'!N48+'VOR Summary'!O48+'VOR Summary'!Q48+'VOR Summary'!R48+'VOR Summary'!S48-'VOR Summary'!AK48+'VOR Summary'!P48-'VOR Summary'!AJ48</f>
        <v>57</v>
      </c>
      <c r="I53" s="289">
        <f>'VOR Summary'!BH48+'VOR Summary'!BI48+'VOR Summary'!BJ48+'VOR Summary'!BL48+'VOR Summary'!BM48+'VOR Summary'!BN48-'VOR Summary'!CF48+'VOR Summary'!BK48-'VOR Summary'!CE48</f>
        <v>41</v>
      </c>
      <c r="J53" s="36">
        <f t="shared" si="2"/>
        <v>0.7192982456140351</v>
      </c>
      <c r="K53" s="289">
        <f>'VOR Summary'!T48+'VOR Summary'!U48+'VOR Summary'!V48+'VOR Summary'!W48+'VOR Summary'!X48+'VOR Summary'!Y48-'VOR Summary'!AL48-'VOR Summary'!AM48-'VOR Summary'!AN48-'VOR Summary'!AO48</f>
        <v>484</v>
      </c>
      <c r="L53" s="289">
        <f>'VOR Summary'!BO48+'VOR Summary'!BP48+'VOR Summary'!BQ48+'VOR Summary'!BR48+'VOR Summary'!BS48+'VOR Summary'!BT48-'VOR Summary'!CG48-'VOR Summary'!CH48-'VOR Summary'!CI48-'VOR Summary'!CJ48</f>
        <v>200</v>
      </c>
      <c r="M53" s="36">
        <f t="shared" si="3"/>
        <v>0.41322314049586778</v>
      </c>
      <c r="N53" s="37">
        <f>'VOR Summary'!AP48-'VOR Summary'!AR48</f>
        <v>0</v>
      </c>
      <c r="O53" s="37">
        <f>'VOR Summary'!AQ48</f>
        <v>0</v>
      </c>
      <c r="P53" s="332">
        <v>745</v>
      </c>
      <c r="Q53" s="318"/>
    </row>
    <row r="54" spans="1:17" ht="13.5" x14ac:dyDescent="0.2">
      <c r="A54" s="15" t="s">
        <v>300</v>
      </c>
      <c r="B54" s="287">
        <f>SUM('VOR Summary'!B49:G49,'VOR Summary'!AS49:AV49)</f>
        <v>4923</v>
      </c>
      <c r="C54" s="287">
        <f>SUM('VOR Summary'!AW49:BB49, 'VOR Summary'!CN49:CP49)</f>
        <v>2569</v>
      </c>
      <c r="D54" s="27">
        <f t="shared" si="0"/>
        <v>0.52183627869185456</v>
      </c>
      <c r="E54" s="1">
        <f>'VOR Summary'!H49+'VOR Summary'!I49+'VOR Summary'!AC49+'VOR Summary'!J49+'VOR Summary'!K49+'VOR Summary'!L49-'VOR Summary'!AD49-'VOR Summary'!AG49-'VOR Summary'!AH49</f>
        <v>804</v>
      </c>
      <c r="F54" s="1">
        <f>'VOR Summary'!BC49+'VOR Summary'!BD49+'VOR Summary'!BX49+'VOR Summary'!BE49+'VOR Summary'!BF49+'VOR Summary'!BG49-'VOR Summary'!BY49-'VOR Summary'!CB49-'VOR Summary'!CC49</f>
        <v>83</v>
      </c>
      <c r="G54" s="27">
        <f t="shared" si="1"/>
        <v>0.10323383084577115</v>
      </c>
      <c r="H54" s="1">
        <f>'VOR Summary'!M49+'VOR Summary'!N49+'VOR Summary'!O49+'VOR Summary'!Q49+'VOR Summary'!R49+'VOR Summary'!S49-'VOR Summary'!AK49+'VOR Summary'!P49-'VOR Summary'!AJ49</f>
        <v>101</v>
      </c>
      <c r="I54" s="287">
        <f>'VOR Summary'!BH49+'VOR Summary'!BI49+'VOR Summary'!BJ49+'VOR Summary'!BL49+'VOR Summary'!BM49+'VOR Summary'!BN49-'VOR Summary'!CF49+'VOR Summary'!BK49-'VOR Summary'!CE49</f>
        <v>50</v>
      </c>
      <c r="J54" s="27">
        <f t="shared" si="2"/>
        <v>0.49504950495049505</v>
      </c>
      <c r="K54" s="1">
        <f>'VOR Summary'!T49+'VOR Summary'!U49+'VOR Summary'!V49+'VOR Summary'!W49+'VOR Summary'!X49+'VOR Summary'!Y49-'VOR Summary'!AL49-'VOR Summary'!AM49-'VOR Summary'!AN49-'VOR Summary'!AO49</f>
        <v>559</v>
      </c>
      <c r="L54" s="1">
        <f>'VOR Summary'!BO49+'VOR Summary'!BP49+'VOR Summary'!BQ49+'VOR Summary'!BR49+'VOR Summary'!BS49+'VOR Summary'!BT49-'VOR Summary'!CG49-'VOR Summary'!CH49-'VOR Summary'!CI49-'VOR Summary'!CJ49</f>
        <v>304</v>
      </c>
      <c r="M54" s="27">
        <f t="shared" si="3"/>
        <v>0.54382826475849733</v>
      </c>
      <c r="N54" s="1">
        <f>'VOR Summary'!AP49-'VOR Summary'!AR49</f>
        <v>0</v>
      </c>
      <c r="O54" s="1">
        <f>'VOR Summary'!AQ49</f>
        <v>0</v>
      </c>
      <c r="P54" s="330">
        <v>2055</v>
      </c>
      <c r="Q54" s="287"/>
    </row>
    <row r="55" spans="1:17" ht="13.5" x14ac:dyDescent="0.2">
      <c r="A55" s="15" t="s">
        <v>301</v>
      </c>
      <c r="B55" s="287">
        <f>SUM('VOR Summary'!B50:G50,'VOR Summary'!AS50:AV50)</f>
        <v>1478</v>
      </c>
      <c r="C55" s="287">
        <f>SUM('VOR Summary'!AW50:BB50, 'VOR Summary'!CN50:CP50)</f>
        <v>679</v>
      </c>
      <c r="D55" s="27">
        <f t="shared" si="0"/>
        <v>0.45940460081190798</v>
      </c>
      <c r="E55" s="1">
        <f>'VOR Summary'!H50+'VOR Summary'!I50+'VOR Summary'!AC50+'VOR Summary'!J50+'VOR Summary'!K50+'VOR Summary'!L50-'VOR Summary'!AD50-'VOR Summary'!AG50-'VOR Summary'!AH50</f>
        <v>1058</v>
      </c>
      <c r="F55" s="1">
        <f>'VOR Summary'!BC50+'VOR Summary'!BD50+'VOR Summary'!BX50+'VOR Summary'!BE50+'VOR Summary'!BF50+'VOR Summary'!BG50-'VOR Summary'!BY50-'VOR Summary'!CB50-'VOR Summary'!CC50</f>
        <v>261</v>
      </c>
      <c r="G55" s="27">
        <f t="shared" si="1"/>
        <v>0.24669187145557656</v>
      </c>
      <c r="H55" s="1">
        <f>'VOR Summary'!M50+'VOR Summary'!N50+'VOR Summary'!O50+'VOR Summary'!Q50+'VOR Summary'!R50+'VOR Summary'!S50-'VOR Summary'!AK50+'VOR Summary'!P50-'VOR Summary'!AJ50</f>
        <v>284</v>
      </c>
      <c r="I55" s="287">
        <f>'VOR Summary'!BH50+'VOR Summary'!BI50+'VOR Summary'!BJ50+'VOR Summary'!BL50+'VOR Summary'!BM50+'VOR Summary'!BN50-'VOR Summary'!CF50+'VOR Summary'!BK50-'VOR Summary'!CE50</f>
        <v>153</v>
      </c>
      <c r="J55" s="27">
        <f t="shared" si="2"/>
        <v>0.53873239436619713</v>
      </c>
      <c r="K55" s="1">
        <f>'VOR Summary'!T50+'VOR Summary'!U50+'VOR Summary'!V50+'VOR Summary'!W50+'VOR Summary'!X50+'VOR Summary'!Y50-'VOR Summary'!AL50-'VOR Summary'!AM50-'VOR Summary'!AN50-'VOR Summary'!AO50</f>
        <v>251</v>
      </c>
      <c r="L55" s="1">
        <f>'VOR Summary'!BO50+'VOR Summary'!BP50+'VOR Summary'!BQ50+'VOR Summary'!BR50+'VOR Summary'!BS50+'VOR Summary'!BT50-'VOR Summary'!CG50-'VOR Summary'!CH50-'VOR Summary'!CI50-'VOR Summary'!CJ50</f>
        <v>151</v>
      </c>
      <c r="M55" s="27">
        <f t="shared" si="3"/>
        <v>0.60159362549800799</v>
      </c>
      <c r="N55" s="1">
        <f>'VOR Summary'!AP50-'VOR Summary'!AR50</f>
        <v>0</v>
      </c>
      <c r="O55" s="1">
        <f>'VOR Summary'!AQ50</f>
        <v>0</v>
      </c>
      <c r="P55" s="330">
        <v>197</v>
      </c>
      <c r="Q55" s="287"/>
    </row>
    <row r="56" spans="1:17" ht="13.5" x14ac:dyDescent="0.2">
      <c r="A56" s="15" t="s">
        <v>302</v>
      </c>
      <c r="B56" s="287">
        <f>SUM('VOR Summary'!B51:G51,'VOR Summary'!AS51:AV51)</f>
        <v>2061</v>
      </c>
      <c r="C56" s="287">
        <f>SUM('VOR Summary'!AW51:BB51, 'VOR Summary'!CN51:CP51)</f>
        <v>635</v>
      </c>
      <c r="D56" s="27">
        <f t="shared" si="0"/>
        <v>0.30810286268801551</v>
      </c>
      <c r="E56" s="1">
        <f>'VOR Summary'!H51+'VOR Summary'!I51+'VOR Summary'!AC51+'VOR Summary'!J51+'VOR Summary'!K51+'VOR Summary'!L51-'VOR Summary'!AD51-'VOR Summary'!AG51-'VOR Summary'!AH51</f>
        <v>983</v>
      </c>
      <c r="F56" s="1">
        <f>'VOR Summary'!BC51+'VOR Summary'!BD51+'VOR Summary'!BX51+'VOR Summary'!BE51+'VOR Summary'!BF51+'VOR Summary'!BG51-'VOR Summary'!BY51-'VOR Summary'!CB51-'VOR Summary'!CC51</f>
        <v>117</v>
      </c>
      <c r="G56" s="27">
        <f t="shared" si="1"/>
        <v>0.1190233977619532</v>
      </c>
      <c r="H56" s="1">
        <f>'VOR Summary'!M51+'VOR Summary'!N51+'VOR Summary'!O51+'VOR Summary'!Q51+'VOR Summary'!R51+'VOR Summary'!S51-'VOR Summary'!AK51+'VOR Summary'!P51-'VOR Summary'!AJ51</f>
        <v>66</v>
      </c>
      <c r="I56" s="287">
        <f>'VOR Summary'!BH51+'VOR Summary'!BI51+'VOR Summary'!BJ51+'VOR Summary'!BL51+'VOR Summary'!BM51+'VOR Summary'!BN51-'VOR Summary'!CF51+'VOR Summary'!BK51-'VOR Summary'!CE51</f>
        <v>39</v>
      </c>
      <c r="J56" s="27">
        <f t="shared" si="2"/>
        <v>0.59090909090909094</v>
      </c>
      <c r="K56" s="1">
        <f>'VOR Summary'!T51+'VOR Summary'!U51+'VOR Summary'!V51+'VOR Summary'!W51+'VOR Summary'!X51+'VOR Summary'!Y51-'VOR Summary'!AL51-'VOR Summary'!AM51-'VOR Summary'!AN51-'VOR Summary'!AO51</f>
        <v>329</v>
      </c>
      <c r="L56" s="1">
        <f>'VOR Summary'!BO51+'VOR Summary'!BP51+'VOR Summary'!BQ51+'VOR Summary'!BR51+'VOR Summary'!BS51+'VOR Summary'!BT51-'VOR Summary'!CG51-'VOR Summary'!CH51-'VOR Summary'!CI51-'VOR Summary'!CJ51</f>
        <v>96</v>
      </c>
      <c r="M56" s="27">
        <f t="shared" si="3"/>
        <v>0.2917933130699088</v>
      </c>
      <c r="N56" s="1">
        <f>'VOR Summary'!AP51-'VOR Summary'!AR51</f>
        <v>0</v>
      </c>
      <c r="O56" s="1">
        <f>'VOR Summary'!AQ51</f>
        <v>0</v>
      </c>
      <c r="P56" s="330">
        <v>821</v>
      </c>
      <c r="Q56" s="287"/>
    </row>
    <row r="57" spans="1:17" ht="13.5" x14ac:dyDescent="0.2">
      <c r="A57" s="286" t="s">
        <v>303</v>
      </c>
      <c r="B57" s="287">
        <f>SUM('VOR Summary'!B53:G53,'VOR Summary'!AS53:AV53)+'SB Calculation'!B6+'SB Calculation'!B7</f>
        <v>9507</v>
      </c>
      <c r="C57" s="287">
        <f>SUM('VOR Summary'!AW53:BB53, 'VOR Summary'!CN52:CR52)+'SB Calculation'!E6+'SB Calculation'!E7</f>
        <v>4498</v>
      </c>
      <c r="D57" s="288">
        <f>C57/B57</f>
        <v>0.47312506574103291</v>
      </c>
      <c r="E57" s="287">
        <f>'VOR Summary'!H53+'VOR Summary'!I53+'VOR Summary'!AC53+'VOR Summary'!J53+'VOR Summary'!K53+'VOR Summary'!L53-'VOR Summary'!AD53-'VOR Summary'!AG53-'VOR Summary'!AH53+'SB Calculation'!B8</f>
        <v>2497</v>
      </c>
      <c r="F57" s="287">
        <f>'VOR Summary'!BC53+'VOR Summary'!BD53+'VOR Summary'!BX53+'VOR Summary'!BE53+'VOR Summary'!BF53+'VOR Summary'!BG53-'VOR Summary'!BY53-'VOR Summary'!CB53-'VOR Summary'!CC53+'SB Calculation'!E8</f>
        <v>530</v>
      </c>
      <c r="G57" s="288">
        <f>F57/E57</f>
        <v>0.21225470564677612</v>
      </c>
      <c r="H57" s="287">
        <f>'VOR Summary'!M53+'VOR Summary'!N53+'VOR Summary'!O53+'VOR Summary'!Q53+'VOR Summary'!R53+'VOR Summary'!S53-'VOR Summary'!AK53+'VOR Summary'!P53-'VOR Summary'!AJ53</f>
        <v>490</v>
      </c>
      <c r="I57" s="287">
        <f>'VOR Summary'!BH53+'VOR Summary'!BI53+'VOR Summary'!BJ53+'VOR Summary'!BL53+'VOR Summary'!BM53+'VOR Summary'!BN53-'VOR Summary'!CF53+'VOR Summary'!BK53-'VOR Summary'!CE53</f>
        <v>116</v>
      </c>
      <c r="J57" s="288">
        <f>I57/H57</f>
        <v>0.23673469387755103</v>
      </c>
      <c r="K57" s="287">
        <f>'VOR Summary'!T53+'VOR Summary'!U53+'VOR Summary'!V53+'VOR Summary'!W53+'VOR Summary'!X53+'VOR Summary'!Y53-'VOR Summary'!AL53-'VOR Summary'!AM53-'VOR Summary'!AN53-'VOR Summary'!AO53</f>
        <v>957</v>
      </c>
      <c r="L57" s="287">
        <f>'VOR Summary'!BO53+'VOR Summary'!BP53+'VOR Summary'!BQ53+'VOR Summary'!BR53+'VOR Summary'!BS53+'VOR Summary'!BT53-'VOR Summary'!CG53-'VOR Summary'!CH53-'VOR Summary'!CI53-'VOR Summary'!CJ53</f>
        <v>331</v>
      </c>
      <c r="M57" s="288">
        <f>L57/K57</f>
        <v>0.34587251828631138</v>
      </c>
      <c r="N57" s="287">
        <f>'VOR Summary'!AP53-'VOR Summary'!AR53</f>
        <v>0</v>
      </c>
      <c r="O57" s="287">
        <f>'VOR Summary'!AQ53</f>
        <v>3</v>
      </c>
      <c r="P57" s="330">
        <v>3780</v>
      </c>
      <c r="Q57" s="287"/>
    </row>
    <row r="58" spans="1:17" ht="13.5" x14ac:dyDescent="0.2">
      <c r="A58" s="286" t="s">
        <v>386</v>
      </c>
      <c r="B58" s="287">
        <f>SUM('VOR Summary'!B54:G54,'VOR Summary'!AS54:AV54)</f>
        <v>1217</v>
      </c>
      <c r="C58" s="287">
        <f>SUM('VOR Summary'!AW54:BB54,'VOR Summary'!CN54:CP54)</f>
        <v>534</v>
      </c>
      <c r="D58" s="288">
        <f>C58/B58</f>
        <v>0.43878389482333607</v>
      </c>
      <c r="E58" s="287">
        <f>'VOR Summary'!H54+'VOR Summary'!I54+'VOR Summary'!AC54+'VOR Summary'!J54+'VOR Summary'!K54+'VOR Summary'!L54-'VOR Summary'!AD54-'VOR Summary'!AG54-'VOR Summary'!AH54</f>
        <v>487</v>
      </c>
      <c r="F58" s="287">
        <f>'VOR Summary'!BC54+'VOR Summary'!BD54+'VOR Summary'!BX54+'VOR Summary'!BE54+'VOR Summary'!BF54+'VOR Summary'!BG54-'VOR Summary'!BY54-'VOR Summary'!CB54-'VOR Summary'!CC54</f>
        <v>137</v>
      </c>
      <c r="G58" s="288">
        <f>F58/E58</f>
        <v>0.28131416837782341</v>
      </c>
      <c r="H58" s="287">
        <f>'VOR Summary'!M54+'VOR Summary'!N54+'VOR Summary'!O54+'VOR Summary'!Q54+'VOR Summary'!R54+'VOR Summary'!S54-'VOR Summary'!AK54+'VOR Summary'!P54-'VOR Summary'!AJ54</f>
        <v>48</v>
      </c>
      <c r="I58" s="287">
        <f>'VOR Summary'!BH54+'VOR Summary'!BI54+'VOR Summary'!BJ54+'VOR Summary'!BL54+'VOR Summary'!BM54+'VOR Summary'!BN54-'VOR Summary'!CF54+'VOR Summary'!BK54-'VOR Summary'!CE54</f>
        <v>29</v>
      </c>
      <c r="J58" s="288">
        <f>I58/H58</f>
        <v>0.60416666666666663</v>
      </c>
      <c r="K58" s="287">
        <f>'VOR Summary'!T54+'VOR Summary'!U54+'VOR Summary'!V54+'VOR Summary'!W54+'VOR Summary'!X54+'VOR Summary'!Y54-'VOR Summary'!AL54-'VOR Summary'!AM54-'VOR Summary'!AN54-'VOR Summary'!AO54</f>
        <v>263</v>
      </c>
      <c r="L58" s="287">
        <f>'VOR Summary'!BO54+'VOR Summary'!BP54+'VOR Summary'!BQ54+'VOR Summary'!BR54+'VOR Summary'!BS54+'VOR Summary'!BT54-'VOR Summary'!CG54-'VOR Summary'!CH54-'VOR Summary'!CI54-'VOR Summary'!CJ54</f>
        <v>120</v>
      </c>
      <c r="M58" s="288">
        <f>L58/K58</f>
        <v>0.45627376425855515</v>
      </c>
      <c r="N58" s="287">
        <f>'VOR Summary'!AP54-'VOR Summary'!AR54</f>
        <v>0</v>
      </c>
      <c r="O58" s="287">
        <f>'VOR Summary'!AQ54</f>
        <v>1</v>
      </c>
      <c r="P58" s="330">
        <v>278</v>
      </c>
      <c r="Q58" s="287"/>
    </row>
    <row r="59" spans="1:17" ht="13.5" x14ac:dyDescent="0.2">
      <c r="A59" s="15" t="s">
        <v>304</v>
      </c>
      <c r="B59" s="287">
        <f>SUM('VOR Summary'!B55:G55,'VOR Summary'!AS55:AV55)</f>
        <v>1128</v>
      </c>
      <c r="C59" s="287">
        <f>SUM('VOR Summary'!AW55:BB55,'VOR Summary'!CN55:CP55)</f>
        <v>164</v>
      </c>
      <c r="D59" s="288">
        <f t="shared" ref="D59:D69" si="4">C59/B59</f>
        <v>0.1453900709219858</v>
      </c>
      <c r="E59" s="287">
        <f>'VOR Summary'!H55+'VOR Summary'!I55+'VOR Summary'!AC55+'VOR Summary'!J55+'VOR Summary'!K55+'VOR Summary'!L55-'VOR Summary'!AD55-'VOR Summary'!AG55-'VOR Summary'!AH55</f>
        <v>794</v>
      </c>
      <c r="F59" s="287">
        <f>'VOR Summary'!BC55+'VOR Summary'!BD55+'VOR Summary'!BX55+'VOR Summary'!BE55+'VOR Summary'!BF55+'VOR Summary'!BG55-'VOR Summary'!BY55-'VOR Summary'!CB55-'VOR Summary'!CC55</f>
        <v>35</v>
      </c>
      <c r="G59" s="288">
        <f t="shared" ref="G59:G69" si="5">F59/E59</f>
        <v>4.4080604534005037E-2</v>
      </c>
      <c r="H59" s="287">
        <f>'VOR Summary'!M55+'VOR Summary'!N55+'VOR Summary'!O55+'VOR Summary'!Q55+'VOR Summary'!R55+'VOR Summary'!S55-'VOR Summary'!AK55+'VOR Summary'!P55-'VOR Summary'!AJ55</f>
        <v>85</v>
      </c>
      <c r="I59" s="287">
        <f>'VOR Summary'!BH55+'VOR Summary'!BI55+'VOR Summary'!BJ55+'VOR Summary'!BL55+'VOR Summary'!BM55+'VOR Summary'!BN55-'VOR Summary'!CF55+'VOR Summary'!BK55-'VOR Summary'!CE55</f>
        <v>27</v>
      </c>
      <c r="J59" s="288">
        <f t="shared" ref="J59:J69" si="6">I59/H59</f>
        <v>0.31764705882352939</v>
      </c>
      <c r="K59" s="287">
        <f>'VOR Summary'!T55+'VOR Summary'!U55+'VOR Summary'!V55+'VOR Summary'!W55+'VOR Summary'!X55+'VOR Summary'!Y55-'VOR Summary'!AL55-'VOR Summary'!AM55-'VOR Summary'!AN55-'VOR Summary'!AO55</f>
        <v>277</v>
      </c>
      <c r="L59" s="287">
        <f>'VOR Summary'!BO55+'VOR Summary'!BP55+'VOR Summary'!BQ55+'VOR Summary'!BR55+'VOR Summary'!BS55+'VOR Summary'!BT55-'VOR Summary'!CG55-'VOR Summary'!CH55-'VOR Summary'!CI55-'VOR Summary'!CJ55</f>
        <v>52</v>
      </c>
      <c r="M59" s="288">
        <f t="shared" ref="M59:M69" si="7">L59/K59</f>
        <v>0.18772563176895307</v>
      </c>
      <c r="N59" s="287">
        <f>'VOR Summary'!AP55-'VOR Summary'!AR55</f>
        <v>0</v>
      </c>
      <c r="O59" s="287">
        <f>'VOR Summary'!AQ55</f>
        <v>1</v>
      </c>
      <c r="P59" s="330">
        <v>354</v>
      </c>
      <c r="Q59" s="287"/>
    </row>
    <row r="60" spans="1:17" ht="13.5" x14ac:dyDescent="0.2">
      <c r="A60" s="15" t="s">
        <v>305</v>
      </c>
      <c r="B60" s="287">
        <f>SUM('VOR Summary'!B56:G56,'VOR Summary'!AS56:AV56)</f>
        <v>4732</v>
      </c>
      <c r="C60" s="287">
        <f>SUM('VOR Summary'!AW56:BB56,'VOR Summary'!CN56:CP56)</f>
        <v>3163</v>
      </c>
      <c r="D60" s="288">
        <f t="shared" si="4"/>
        <v>0.66842772612003376</v>
      </c>
      <c r="E60" s="287">
        <f>'VOR Summary'!H56+'VOR Summary'!I56+'VOR Summary'!AC56+'VOR Summary'!J56+'VOR Summary'!K56+'VOR Summary'!L56-'VOR Summary'!AD56-'VOR Summary'!AG56-'VOR Summary'!AH56</f>
        <v>675</v>
      </c>
      <c r="F60" s="287">
        <f>'VOR Summary'!BC56+'VOR Summary'!BD56+'VOR Summary'!BX56+'VOR Summary'!BE56+'VOR Summary'!BF56+'VOR Summary'!BG56-'VOR Summary'!BY56-'VOR Summary'!CB56-'VOR Summary'!CC56</f>
        <v>95</v>
      </c>
      <c r="G60" s="288">
        <f t="shared" si="5"/>
        <v>0.14074074074074075</v>
      </c>
      <c r="H60" s="287">
        <f>'VOR Summary'!M56+'VOR Summary'!N56+'VOR Summary'!O56+'VOR Summary'!Q56+'VOR Summary'!R56+'VOR Summary'!S56-'VOR Summary'!AK56+'VOR Summary'!P56-'VOR Summary'!AJ56</f>
        <v>65</v>
      </c>
      <c r="I60" s="287">
        <f>'VOR Summary'!BH56+'VOR Summary'!BI56+'VOR Summary'!BJ56+'VOR Summary'!BL56+'VOR Summary'!BM56+'VOR Summary'!BN56-'VOR Summary'!CF56+'VOR Summary'!BK56-'VOR Summary'!CE56</f>
        <v>31</v>
      </c>
      <c r="J60" s="288">
        <f t="shared" si="6"/>
        <v>0.47692307692307695</v>
      </c>
      <c r="K60" s="287">
        <f>'VOR Summary'!T56+'VOR Summary'!U56+'VOR Summary'!V56+'VOR Summary'!W56+'VOR Summary'!X56+'VOR Summary'!Y56-'VOR Summary'!AL56-'VOR Summary'!AM56-'VOR Summary'!AN56-'VOR Summary'!AO56</f>
        <v>789</v>
      </c>
      <c r="L60" s="287">
        <f>'VOR Summary'!BO56+'VOR Summary'!BP56+'VOR Summary'!BQ56+'VOR Summary'!BR56+'VOR Summary'!BS56+'VOR Summary'!BT56-'VOR Summary'!CG56-'VOR Summary'!CH56-'VOR Summary'!CI56-'VOR Summary'!CJ56</f>
        <v>584</v>
      </c>
      <c r="M60" s="288">
        <f t="shared" si="7"/>
        <v>0.74017743979721162</v>
      </c>
      <c r="N60" s="287">
        <f>'VOR Summary'!AP56-'VOR Summary'!AR56</f>
        <v>2</v>
      </c>
      <c r="O60" s="287">
        <f>'VOR Summary'!AQ56</f>
        <v>0</v>
      </c>
      <c r="P60" s="330">
        <v>673</v>
      </c>
      <c r="Q60" s="287"/>
    </row>
    <row r="61" spans="1:17" ht="13.5" x14ac:dyDescent="0.2">
      <c r="A61" s="15" t="s">
        <v>306</v>
      </c>
      <c r="B61" s="287">
        <f>SUM('VOR Summary'!B57:G57,'VOR Summary'!AS57:AV57)</f>
        <v>19288</v>
      </c>
      <c r="C61" s="287">
        <f>SUM('VOR Summary'!AW57:BB57,'VOR Summary'!CN57:CP57)</f>
        <v>12586</v>
      </c>
      <c r="D61" s="288">
        <f t="shared" si="4"/>
        <v>0.65253007051016176</v>
      </c>
      <c r="E61" s="287">
        <f>'VOR Summary'!H57+'VOR Summary'!I57+'VOR Summary'!AC57+'VOR Summary'!J57+'VOR Summary'!K57+'VOR Summary'!L57-'VOR Summary'!AD57-'VOR Summary'!AG57-'VOR Summary'!AH57</f>
        <v>4866</v>
      </c>
      <c r="F61" s="287">
        <f>'VOR Summary'!BC57+'VOR Summary'!BD57+'VOR Summary'!BX57+'VOR Summary'!BE57+'VOR Summary'!BF57+'VOR Summary'!BG57-'VOR Summary'!BY57-'VOR Summary'!CB57-'VOR Summary'!CC57</f>
        <v>1417</v>
      </c>
      <c r="G61" s="288">
        <f t="shared" si="5"/>
        <v>0.29120427455815867</v>
      </c>
      <c r="H61" s="287">
        <f>'VOR Summary'!M57+'VOR Summary'!N57+'VOR Summary'!O57+'VOR Summary'!Q57+'VOR Summary'!R57+'VOR Summary'!S57-'VOR Summary'!AK57+'VOR Summary'!P57-'VOR Summary'!AJ57</f>
        <v>1950</v>
      </c>
      <c r="I61" s="287">
        <f>'VOR Summary'!BH57+'VOR Summary'!BI57+'VOR Summary'!BJ57+'VOR Summary'!BL57+'VOR Summary'!BM57+'VOR Summary'!BN57-'VOR Summary'!CF57+'VOR Summary'!BK57-'VOR Summary'!CE57</f>
        <v>1171</v>
      </c>
      <c r="J61" s="288">
        <f t="shared" si="6"/>
        <v>0.60051282051282051</v>
      </c>
      <c r="K61" s="287">
        <f>'VOR Summary'!T57+'VOR Summary'!U57+'VOR Summary'!V57+'VOR Summary'!W57+'VOR Summary'!X57+'VOR Summary'!Y57-'VOR Summary'!AL57-'VOR Summary'!AM57-'VOR Summary'!AN57-'VOR Summary'!AO57</f>
        <v>1388</v>
      </c>
      <c r="L61" s="287">
        <f>'VOR Summary'!BO57+'VOR Summary'!BP57+'VOR Summary'!BQ57+'VOR Summary'!BR57+'VOR Summary'!BS57+'VOR Summary'!BT57-'VOR Summary'!CG57-'VOR Summary'!CH57-'VOR Summary'!CI57-'VOR Summary'!CJ57</f>
        <v>837</v>
      </c>
      <c r="M61" s="288">
        <f t="shared" si="7"/>
        <v>0.60302593659942361</v>
      </c>
      <c r="N61" s="287">
        <f>'VOR Summary'!AP57-'VOR Summary'!AR57</f>
        <v>0</v>
      </c>
      <c r="O61" s="287">
        <f>'VOR Summary'!AQ57</f>
        <v>0</v>
      </c>
      <c r="P61" s="330">
        <v>6956</v>
      </c>
      <c r="Q61" s="287"/>
    </row>
    <row r="62" spans="1:17" ht="13.5" x14ac:dyDescent="0.2">
      <c r="A62" s="16" t="s">
        <v>307</v>
      </c>
      <c r="B62" s="287">
        <f>SUM('VOR Summary'!B58:G58,'VOR Summary'!AS58:AV58)</f>
        <v>2927</v>
      </c>
      <c r="C62" s="287">
        <f>SUM('VOR Summary'!AW58:BB58,'VOR Summary'!CN58:CP58)</f>
        <v>576</v>
      </c>
      <c r="D62" s="288">
        <f t="shared" si="4"/>
        <v>0.1967885206696276</v>
      </c>
      <c r="E62" s="287">
        <f>'VOR Summary'!H58+'VOR Summary'!I58+'VOR Summary'!AC58+'VOR Summary'!J58+'VOR Summary'!K58+'VOR Summary'!L58-'VOR Summary'!AD58-'VOR Summary'!AG58-'VOR Summary'!AH58</f>
        <v>1053</v>
      </c>
      <c r="F62" s="287">
        <f>'VOR Summary'!BC58+'VOR Summary'!BD58+'VOR Summary'!BX58+'VOR Summary'!BE58+'VOR Summary'!BF58+'VOR Summary'!BG58-'VOR Summary'!BY58-'VOR Summary'!CB58-'VOR Summary'!CC58</f>
        <v>268</v>
      </c>
      <c r="G62" s="288">
        <f t="shared" si="5"/>
        <v>0.25451092117758783</v>
      </c>
      <c r="H62" s="287">
        <f>'VOR Summary'!M58+'VOR Summary'!N58+'VOR Summary'!O58+'VOR Summary'!Q58+'VOR Summary'!R58+'VOR Summary'!S58-'VOR Summary'!AK58+'VOR Summary'!P58-'VOR Summary'!AJ58</f>
        <v>72</v>
      </c>
      <c r="I62" s="287">
        <f>'VOR Summary'!BH58+'VOR Summary'!BI58+'VOR Summary'!BJ58+'VOR Summary'!BL58+'VOR Summary'!BM58+'VOR Summary'!BN58-'VOR Summary'!CF58+'VOR Summary'!BK58-'VOR Summary'!CE58</f>
        <v>38</v>
      </c>
      <c r="J62" s="288">
        <f t="shared" si="6"/>
        <v>0.52777777777777779</v>
      </c>
      <c r="K62" s="287">
        <f>'VOR Summary'!T58+'VOR Summary'!U58+'VOR Summary'!V58+'VOR Summary'!W58+'VOR Summary'!X58+'VOR Summary'!Y58-'VOR Summary'!AL58-'VOR Summary'!AM58-'VOR Summary'!AN58-'VOR Summary'!AO58</f>
        <v>990</v>
      </c>
      <c r="L62" s="287">
        <f>'VOR Summary'!BO58+'VOR Summary'!BP58+'VOR Summary'!BQ58+'VOR Summary'!BR58+'VOR Summary'!BS58+'VOR Summary'!BT58-'VOR Summary'!CG58-'VOR Summary'!CH58-'VOR Summary'!CI58-'VOR Summary'!CJ58</f>
        <v>485</v>
      </c>
      <c r="M62" s="288">
        <f t="shared" si="7"/>
        <v>0.48989898989898989</v>
      </c>
      <c r="N62" s="287">
        <f>'VOR Summary'!AP58-'VOR Summary'!AR58</f>
        <v>236</v>
      </c>
      <c r="O62" s="287">
        <f>'VOR Summary'!AQ58</f>
        <v>32</v>
      </c>
      <c r="P62" s="330">
        <v>2461</v>
      </c>
      <c r="Q62" s="287"/>
    </row>
    <row r="63" spans="1:17" ht="13.5" x14ac:dyDescent="0.2">
      <c r="A63" s="15" t="s">
        <v>308</v>
      </c>
      <c r="B63" s="287">
        <f>SUM('VOR Summary'!B59:G59,'VOR Summary'!AS59:AV59)</f>
        <v>28414</v>
      </c>
      <c r="C63" s="287">
        <f>SUM('VOR Summary'!AW59:BB59,'VOR Summary'!CN59:CP59)</f>
        <v>19096</v>
      </c>
      <c r="D63" s="288">
        <f t="shared" si="4"/>
        <v>0.67206306750193567</v>
      </c>
      <c r="E63" s="287">
        <f>'VOR Summary'!H59+'VOR Summary'!I59+'VOR Summary'!AC59+'VOR Summary'!J59+'VOR Summary'!K59+'VOR Summary'!L59-'VOR Summary'!AD59-'VOR Summary'!AG59-'VOR Summary'!AH59</f>
        <v>5508</v>
      </c>
      <c r="F63" s="287">
        <f>'VOR Summary'!BC59+'VOR Summary'!BD59+'VOR Summary'!BX59+'VOR Summary'!BE59+'VOR Summary'!BF59+'VOR Summary'!BG59-'VOR Summary'!BY59-'VOR Summary'!CB59-'VOR Summary'!CC59</f>
        <v>1391</v>
      </c>
      <c r="G63" s="288">
        <f t="shared" si="5"/>
        <v>0.25254175744371821</v>
      </c>
      <c r="H63" s="287">
        <f>'VOR Summary'!M59+'VOR Summary'!N59+'VOR Summary'!O59+'VOR Summary'!Q59+'VOR Summary'!R59+'VOR Summary'!S59-'VOR Summary'!AK59+'VOR Summary'!P59-'VOR Summary'!AJ59</f>
        <v>610</v>
      </c>
      <c r="I63" s="287">
        <f>'VOR Summary'!BH59+'VOR Summary'!BI59+'VOR Summary'!BJ59+'VOR Summary'!BL59+'VOR Summary'!BM59+'VOR Summary'!BN59-'VOR Summary'!CF59+'VOR Summary'!BK59-'VOR Summary'!CE59</f>
        <v>381</v>
      </c>
      <c r="J63" s="288">
        <f t="shared" si="6"/>
        <v>0.62459016393442623</v>
      </c>
      <c r="K63" s="287">
        <f>'VOR Summary'!T59+'VOR Summary'!U59+'VOR Summary'!V59+'VOR Summary'!W59+'VOR Summary'!X59+'VOR Summary'!Y59-'VOR Summary'!AL59-'VOR Summary'!AM59-'VOR Summary'!AN59-'VOR Summary'!AO59</f>
        <v>3032</v>
      </c>
      <c r="L63" s="287">
        <f>'VOR Summary'!BO59+'VOR Summary'!BP59+'VOR Summary'!BQ59+'VOR Summary'!BR59+'VOR Summary'!BS59+'VOR Summary'!BT59-'VOR Summary'!CG59-'VOR Summary'!CH59-'VOR Summary'!CI59-'VOR Summary'!CJ59</f>
        <v>1779</v>
      </c>
      <c r="M63" s="288">
        <f t="shared" si="7"/>
        <v>0.58674142480211078</v>
      </c>
      <c r="N63" s="287">
        <f>'VOR Summary'!AP59-'VOR Summary'!AR59</f>
        <v>2</v>
      </c>
      <c r="O63" s="287">
        <f>'VOR Summary'!AQ59</f>
        <v>4</v>
      </c>
      <c r="P63" s="330">
        <v>6881</v>
      </c>
      <c r="Q63" s="287"/>
    </row>
    <row r="64" spans="1:17" ht="13.5" x14ac:dyDescent="0.2">
      <c r="A64" s="15" t="s">
        <v>309</v>
      </c>
      <c r="B64" s="287">
        <f>SUM('VOR Summary'!B60:G60,'VOR Summary'!AS60:AV60)</f>
        <v>22647</v>
      </c>
      <c r="C64" s="287">
        <f>SUM('VOR Summary'!AW60:BB60,'VOR Summary'!CN60:CP60)</f>
        <v>16848</v>
      </c>
      <c r="D64" s="288">
        <f t="shared" si="4"/>
        <v>0.74393959464829784</v>
      </c>
      <c r="E64" s="287">
        <f>'VOR Summary'!H60+'VOR Summary'!I60+'VOR Summary'!AC60+'VOR Summary'!J60+'VOR Summary'!K60+'VOR Summary'!L60-'VOR Summary'!AD60-'VOR Summary'!AG60-'VOR Summary'!AH60</f>
        <v>3003</v>
      </c>
      <c r="F64" s="287">
        <f>'VOR Summary'!BC60+'VOR Summary'!BD60+'VOR Summary'!BX60+'VOR Summary'!BE60+'VOR Summary'!BF60+'VOR Summary'!BG60-'VOR Summary'!BY60-'VOR Summary'!CB60-'VOR Summary'!CC60</f>
        <v>214</v>
      </c>
      <c r="G64" s="288">
        <f t="shared" si="5"/>
        <v>7.1262071262071264E-2</v>
      </c>
      <c r="H64" s="287">
        <f>'VOR Summary'!M60+'VOR Summary'!N60+'VOR Summary'!O60+'VOR Summary'!Q60+'VOR Summary'!R60+'VOR Summary'!S60-'VOR Summary'!AK60+'VOR Summary'!P60-'VOR Summary'!AJ60</f>
        <v>866</v>
      </c>
      <c r="I64" s="287">
        <f>'VOR Summary'!BH60+'VOR Summary'!BI60+'VOR Summary'!BJ60+'VOR Summary'!BL60+'VOR Summary'!BM60+'VOR Summary'!BN60-'VOR Summary'!CF60+'VOR Summary'!BK60-'VOR Summary'!CE60</f>
        <v>492</v>
      </c>
      <c r="J64" s="288">
        <f t="shared" si="6"/>
        <v>0.56812933025404155</v>
      </c>
      <c r="K64" s="287">
        <f>'VOR Summary'!T60+'VOR Summary'!U60+'VOR Summary'!V60+'VOR Summary'!W60+'VOR Summary'!X60+'VOR Summary'!Y60-'VOR Summary'!AL60-'VOR Summary'!AM60-'VOR Summary'!AN60-'VOR Summary'!AO60</f>
        <v>2668</v>
      </c>
      <c r="L64" s="287">
        <f>'VOR Summary'!BO60+'VOR Summary'!BP60+'VOR Summary'!BQ60+'VOR Summary'!BR60+'VOR Summary'!BS60+'VOR Summary'!BT60-'VOR Summary'!CG60-'VOR Summary'!CH60-'VOR Summary'!CI60-'VOR Summary'!CJ60</f>
        <v>1630</v>
      </c>
      <c r="M64" s="288">
        <f t="shared" si="7"/>
        <v>0.61094452773613195</v>
      </c>
      <c r="N64" s="287">
        <f>'VOR Summary'!AP60-'VOR Summary'!AR60</f>
        <v>0</v>
      </c>
      <c r="O64" s="287">
        <f>'VOR Summary'!AQ60</f>
        <v>2</v>
      </c>
      <c r="P64" s="330">
        <v>4705</v>
      </c>
      <c r="Q64" s="287"/>
    </row>
    <row r="65" spans="1:17" ht="13.5" x14ac:dyDescent="0.2">
      <c r="A65" s="15" t="s">
        <v>310</v>
      </c>
      <c r="B65" s="287">
        <f>SUM('VOR Summary'!B61:G61,'VOR Summary'!AS61:AV61)</f>
        <v>11847</v>
      </c>
      <c r="C65" s="287">
        <f>SUM('VOR Summary'!AW61:BB61,'VOR Summary'!CN61:CP61)</f>
        <v>6715</v>
      </c>
      <c r="D65" s="288">
        <f t="shared" si="4"/>
        <v>0.56681016291044151</v>
      </c>
      <c r="E65" s="287">
        <f>'VOR Summary'!H61+'VOR Summary'!I61+'VOR Summary'!AC61+'VOR Summary'!J61+'VOR Summary'!K61+'VOR Summary'!L61-'VOR Summary'!AD61-'VOR Summary'!AG61-'VOR Summary'!AH61</f>
        <v>2609</v>
      </c>
      <c r="F65" s="287">
        <f>'VOR Summary'!BC61+'VOR Summary'!BD61+'VOR Summary'!BX61+'VOR Summary'!BE61+'VOR Summary'!BF61+'VOR Summary'!BG61-'VOR Summary'!BY61-'VOR Summary'!CB61-'VOR Summary'!CC61</f>
        <v>833</v>
      </c>
      <c r="G65" s="288">
        <f t="shared" si="5"/>
        <v>0.31927941740130317</v>
      </c>
      <c r="H65" s="287">
        <f>'VOR Summary'!M61+'VOR Summary'!N61+'VOR Summary'!O61+'VOR Summary'!Q61+'VOR Summary'!R61+'VOR Summary'!S61-'VOR Summary'!AK61+'VOR Summary'!P61-'VOR Summary'!AJ61</f>
        <v>629</v>
      </c>
      <c r="I65" s="287">
        <f>'VOR Summary'!BH61+'VOR Summary'!BI61+'VOR Summary'!BJ61+'VOR Summary'!BL61+'VOR Summary'!BM61+'VOR Summary'!BN61-'VOR Summary'!CF61+'VOR Summary'!BK61-'VOR Summary'!CE61</f>
        <v>306</v>
      </c>
      <c r="J65" s="288">
        <f t="shared" si="6"/>
        <v>0.48648648648648651</v>
      </c>
      <c r="K65" s="287">
        <f>'VOR Summary'!T61+'VOR Summary'!U61+'VOR Summary'!V61+'VOR Summary'!W61+'VOR Summary'!X61+'VOR Summary'!Y61-'VOR Summary'!AL61-'VOR Summary'!AM61-'VOR Summary'!AN61-'VOR Summary'!AO61</f>
        <v>1702</v>
      </c>
      <c r="L65" s="287">
        <f>'VOR Summary'!BO61+'VOR Summary'!BP61+'VOR Summary'!BQ61+'VOR Summary'!BR61+'VOR Summary'!BS61+'VOR Summary'!BT61-'VOR Summary'!CG61-'VOR Summary'!CH61-'VOR Summary'!CI61-'VOR Summary'!CJ61</f>
        <v>747</v>
      </c>
      <c r="M65" s="288">
        <f t="shared" si="7"/>
        <v>0.43889541715628672</v>
      </c>
      <c r="N65" s="287">
        <f>'VOR Summary'!AP61-'VOR Summary'!AR61</f>
        <v>1</v>
      </c>
      <c r="O65" s="287">
        <f>'VOR Summary'!AQ61</f>
        <v>10</v>
      </c>
      <c r="P65" s="330">
        <v>4875</v>
      </c>
      <c r="Q65" s="287"/>
    </row>
    <row r="66" spans="1:17" ht="13.5" x14ac:dyDescent="0.2">
      <c r="A66" s="15" t="s">
        <v>311</v>
      </c>
      <c r="B66" s="287">
        <f>SUM('VOR Summary'!B62:G62,'VOR Summary'!AS62:AV62)</f>
        <v>7402</v>
      </c>
      <c r="C66" s="287">
        <f>SUM('VOR Summary'!AW62:BB62,'VOR Summary'!CN62:CP62)</f>
        <v>4860</v>
      </c>
      <c r="D66" s="288">
        <f t="shared" si="4"/>
        <v>0.65657930289111055</v>
      </c>
      <c r="E66" s="287">
        <f>'VOR Summary'!H62+'VOR Summary'!I62+'VOR Summary'!AC62+'VOR Summary'!J62+'VOR Summary'!K62+'VOR Summary'!L62-'VOR Summary'!AD62-'VOR Summary'!AG62-'VOR Summary'!AH62</f>
        <v>975</v>
      </c>
      <c r="F66" s="287">
        <f>'VOR Summary'!BC62+'VOR Summary'!BD62+'VOR Summary'!BX62+'VOR Summary'!BE62+'VOR Summary'!BF62+'VOR Summary'!BG62-'VOR Summary'!BY62-'VOR Summary'!CB62-'VOR Summary'!CC62</f>
        <v>226</v>
      </c>
      <c r="G66" s="288">
        <f t="shared" si="5"/>
        <v>0.23179487179487179</v>
      </c>
      <c r="H66" s="287">
        <f>'VOR Summary'!M62+'VOR Summary'!N62+'VOR Summary'!O62+'VOR Summary'!Q62+'VOR Summary'!R62+'VOR Summary'!S62-'VOR Summary'!AK62+'VOR Summary'!P62-'VOR Summary'!AJ62</f>
        <v>58</v>
      </c>
      <c r="I66" s="287">
        <f>'VOR Summary'!BH62+'VOR Summary'!BI62+'VOR Summary'!BJ62+'VOR Summary'!BL62+'VOR Summary'!BM62+'VOR Summary'!BN62-'VOR Summary'!CF62+'VOR Summary'!BK62-'VOR Summary'!CE62</f>
        <v>19</v>
      </c>
      <c r="J66" s="288">
        <f t="shared" si="6"/>
        <v>0.32758620689655171</v>
      </c>
      <c r="K66" s="287">
        <f>'VOR Summary'!T62+'VOR Summary'!U62+'VOR Summary'!V62+'VOR Summary'!W62+'VOR Summary'!X62+'VOR Summary'!Y62-'VOR Summary'!AL62-'VOR Summary'!AM62-'VOR Summary'!AN62-'VOR Summary'!AO62</f>
        <v>821</v>
      </c>
      <c r="L66" s="287">
        <f>'VOR Summary'!BO62+'VOR Summary'!BP62+'VOR Summary'!BQ62+'VOR Summary'!BR62+'VOR Summary'!BS62+'VOR Summary'!BT62-'VOR Summary'!CG62-'VOR Summary'!CH62-'VOR Summary'!CI62-'VOR Summary'!CJ62</f>
        <v>426</v>
      </c>
      <c r="M66" s="288">
        <f t="shared" si="7"/>
        <v>0.51887941534713766</v>
      </c>
      <c r="N66" s="287">
        <f>'VOR Summary'!AP62-'VOR Summary'!AR62</f>
        <v>0</v>
      </c>
      <c r="O66" s="287">
        <f>'VOR Summary'!AQ62</f>
        <v>0</v>
      </c>
      <c r="P66" s="330">
        <v>968</v>
      </c>
      <c r="Q66" s="287"/>
    </row>
    <row r="67" spans="1:17" ht="13.5" x14ac:dyDescent="0.2">
      <c r="A67" s="15" t="s">
        <v>312</v>
      </c>
      <c r="B67" s="287">
        <f>SUM('VOR Summary'!B63:G63,'VOR Summary'!AS63:AV63)</f>
        <v>10679</v>
      </c>
      <c r="C67" s="287">
        <f>SUM('VOR Summary'!AW63:BB63,'VOR Summary'!CN63:CP63)</f>
        <v>3380</v>
      </c>
      <c r="D67" s="288">
        <f t="shared" si="4"/>
        <v>0.3165090364266317</v>
      </c>
      <c r="E67" s="287">
        <f>'VOR Summary'!H63+'VOR Summary'!I63+'VOR Summary'!AC63+'VOR Summary'!J63+'VOR Summary'!K63+'VOR Summary'!L63-'VOR Summary'!AD63-'VOR Summary'!AG63-'VOR Summary'!AH63</f>
        <v>4132</v>
      </c>
      <c r="F67" s="287">
        <f>'VOR Summary'!BC63+'VOR Summary'!BD63+'VOR Summary'!BX63+'VOR Summary'!BE63+'VOR Summary'!BF63+'VOR Summary'!BG63-'VOR Summary'!BY63-'VOR Summary'!CB63-'VOR Summary'!CC63</f>
        <v>423</v>
      </c>
      <c r="G67" s="288">
        <f t="shared" si="5"/>
        <v>0.10237173281703775</v>
      </c>
      <c r="H67" s="287">
        <f>'VOR Summary'!M63+'VOR Summary'!N63+'VOR Summary'!O63+'VOR Summary'!Q63+'VOR Summary'!R63+'VOR Summary'!S63-'VOR Summary'!AK63+'VOR Summary'!P63-'VOR Summary'!AJ63</f>
        <v>1373</v>
      </c>
      <c r="I67" s="287">
        <f>'VOR Summary'!BH63+'VOR Summary'!BI63+'VOR Summary'!BJ63+'VOR Summary'!BL63+'VOR Summary'!BM63+'VOR Summary'!BN63-'VOR Summary'!CF63+'VOR Summary'!BK63-'VOR Summary'!CE63</f>
        <v>945</v>
      </c>
      <c r="J67" s="288">
        <f t="shared" si="6"/>
        <v>0.6882738528769119</v>
      </c>
      <c r="K67" s="287">
        <f>'VOR Summary'!T63+'VOR Summary'!U63+'VOR Summary'!V63+'VOR Summary'!W63+'VOR Summary'!X63+'VOR Summary'!Y63-'VOR Summary'!AL63-'VOR Summary'!AM63-'VOR Summary'!AN63-'VOR Summary'!AO63</f>
        <v>1276</v>
      </c>
      <c r="L67" s="287">
        <f>'VOR Summary'!BO63+'VOR Summary'!BP63+'VOR Summary'!BQ63+'VOR Summary'!BR63+'VOR Summary'!BS63+'VOR Summary'!BT63-'VOR Summary'!CG63-'VOR Summary'!CH63-'VOR Summary'!CI63-'VOR Summary'!CJ63</f>
        <v>634</v>
      </c>
      <c r="M67" s="288">
        <f t="shared" si="7"/>
        <v>0.49686520376175547</v>
      </c>
      <c r="N67" s="287">
        <f>'VOR Summary'!AP63-'VOR Summary'!AR63</f>
        <v>0</v>
      </c>
      <c r="O67" s="287">
        <f>'VOR Summary'!AQ63</f>
        <v>0</v>
      </c>
      <c r="P67" s="330">
        <v>1967</v>
      </c>
      <c r="Q67" s="287"/>
    </row>
    <row r="68" spans="1:17" ht="13.5" x14ac:dyDescent="0.2">
      <c r="A68" s="15" t="s">
        <v>313</v>
      </c>
      <c r="B68" s="287">
        <f>SUM('VOR Summary'!B64:G64,'VOR Summary'!AS64:AV64)</f>
        <v>28825</v>
      </c>
      <c r="C68" s="287">
        <f>SUM('VOR Summary'!AW64:BB64,'VOR Summary'!CN64:CP64)</f>
        <v>17265</v>
      </c>
      <c r="D68" s="288">
        <f t="shared" si="4"/>
        <v>0.59895923677363405</v>
      </c>
      <c r="E68" s="287">
        <f>'VOR Summary'!H64+'VOR Summary'!I64+'VOR Summary'!AC64+'VOR Summary'!J64+'VOR Summary'!K64+'VOR Summary'!L64-'VOR Summary'!AD64-'VOR Summary'!AG64-'VOR Summary'!AH64</f>
        <v>2220</v>
      </c>
      <c r="F68" s="287">
        <f>'VOR Summary'!BC64+'VOR Summary'!BD64+'VOR Summary'!BX64+'VOR Summary'!BE64+'VOR Summary'!BF64+'VOR Summary'!BG64-'VOR Summary'!BY64-'VOR Summary'!CB64-'VOR Summary'!CC64</f>
        <v>325</v>
      </c>
      <c r="G68" s="288">
        <f t="shared" si="5"/>
        <v>0.1463963963963964</v>
      </c>
      <c r="H68" s="287">
        <f>'VOR Summary'!M64+'VOR Summary'!N64+'VOR Summary'!O64+'VOR Summary'!Q64+'VOR Summary'!R64+'VOR Summary'!S64-'VOR Summary'!AK64+'VOR Summary'!P64-'VOR Summary'!AJ64</f>
        <v>681</v>
      </c>
      <c r="I68" s="287">
        <f>'VOR Summary'!BH64+'VOR Summary'!BI64+'VOR Summary'!BJ64+'VOR Summary'!BL64+'VOR Summary'!BM64+'VOR Summary'!BN64-'VOR Summary'!CF64+'VOR Summary'!BK64-'VOR Summary'!CE64</f>
        <v>349</v>
      </c>
      <c r="J68" s="288">
        <f t="shared" si="6"/>
        <v>0.51248164464023493</v>
      </c>
      <c r="K68" s="287">
        <f>'VOR Summary'!T64+'VOR Summary'!U64+'VOR Summary'!V64+'VOR Summary'!W64+'VOR Summary'!X64+'VOR Summary'!Y64-'VOR Summary'!AL64-'VOR Summary'!AM64-'VOR Summary'!AN64-'VOR Summary'!AO64</f>
        <v>1405</v>
      </c>
      <c r="L68" s="287">
        <f>'VOR Summary'!BO64+'VOR Summary'!BP64+'VOR Summary'!BQ64+'VOR Summary'!BR64+'VOR Summary'!BS64+'VOR Summary'!BT64-'VOR Summary'!CG64-'VOR Summary'!CH64-'VOR Summary'!CI64-'VOR Summary'!CJ64</f>
        <v>673</v>
      </c>
      <c r="M68" s="288">
        <f t="shared" si="7"/>
        <v>0.47900355871886119</v>
      </c>
      <c r="N68" s="287">
        <f>'VOR Summary'!AP64-'VOR Summary'!AR64</f>
        <v>2</v>
      </c>
      <c r="O68" s="287">
        <f>'VOR Summary'!AQ64</f>
        <v>1</v>
      </c>
      <c r="P68" s="330">
        <v>4125</v>
      </c>
      <c r="Q68" s="287"/>
    </row>
    <row r="69" spans="1:17" ht="13.5" x14ac:dyDescent="0.2">
      <c r="A69" s="55" t="s">
        <v>314</v>
      </c>
      <c r="B69" s="289">
        <f>SUM('VOR Summary'!B65:G65,'VOR Summary'!AS65:AV65)</f>
        <v>30747</v>
      </c>
      <c r="C69" s="289">
        <f>SUM('VOR Summary'!AW65:BB65,'VOR Summary'!CN65:CP65)</f>
        <v>24217</v>
      </c>
      <c r="D69" s="290">
        <f t="shared" si="4"/>
        <v>0.78762155657462518</v>
      </c>
      <c r="E69" s="289">
        <f>'VOR Summary'!H65+'VOR Summary'!I65+'VOR Summary'!AC65+'VOR Summary'!J65+'VOR Summary'!K65+'VOR Summary'!L65-'VOR Summary'!AD65-'VOR Summary'!AG65-'VOR Summary'!AH65</f>
        <v>6885</v>
      </c>
      <c r="F69" s="289">
        <f>'VOR Summary'!BC65+'VOR Summary'!BD65+'VOR Summary'!BX65+'VOR Summary'!BE65+'VOR Summary'!BF65+'VOR Summary'!BG65-'VOR Summary'!BY65-'VOR Summary'!CB65-'VOR Summary'!CC65</f>
        <v>3370</v>
      </c>
      <c r="G69" s="290">
        <f t="shared" si="5"/>
        <v>0.48946986201888165</v>
      </c>
      <c r="H69" s="289">
        <f>'VOR Summary'!M65+'VOR Summary'!N65+'VOR Summary'!O65+'VOR Summary'!Q65+'VOR Summary'!R65+'VOR Summary'!S65-'VOR Summary'!AK65+'VOR Summary'!P65-'VOR Summary'!AJ65</f>
        <v>693</v>
      </c>
      <c r="I69" s="289">
        <f>'VOR Summary'!BH65+'VOR Summary'!BI65+'VOR Summary'!BJ65+'VOR Summary'!BL65+'VOR Summary'!BM65+'VOR Summary'!BN65-'VOR Summary'!CF65+'VOR Summary'!BK65-'VOR Summary'!CE65</f>
        <v>403</v>
      </c>
      <c r="J69" s="290">
        <f t="shared" si="6"/>
        <v>0.58152958152958156</v>
      </c>
      <c r="K69" s="289">
        <f>'VOR Summary'!T65+'VOR Summary'!U65+'VOR Summary'!V65+'VOR Summary'!W65+'VOR Summary'!X65+'VOR Summary'!Y65-'VOR Summary'!AL65-'VOR Summary'!AM65-'VOR Summary'!AN65-'VOR Summary'!AO65</f>
        <v>2973</v>
      </c>
      <c r="L69" s="289">
        <f>'VOR Summary'!BO65+'VOR Summary'!BP65+'VOR Summary'!BQ65+'VOR Summary'!BR65+'VOR Summary'!BS65+'VOR Summary'!BT65-'VOR Summary'!CG65-'VOR Summary'!CH65-'VOR Summary'!CI65-'VOR Summary'!CJ65</f>
        <v>1628</v>
      </c>
      <c r="M69" s="290">
        <f t="shared" si="7"/>
        <v>0.54759502186343756</v>
      </c>
      <c r="N69" s="289">
        <f>'VOR Summary'!AP65-'VOR Summary'!AR65</f>
        <v>157</v>
      </c>
      <c r="O69" s="289">
        <f>'VOR Summary'!AQ65</f>
        <v>64</v>
      </c>
      <c r="P69" s="330">
        <v>5792</v>
      </c>
      <c r="Q69" s="318"/>
    </row>
    <row r="70" spans="1:17" ht="13.5" x14ac:dyDescent="0.2">
      <c r="A70" s="55" t="s">
        <v>272</v>
      </c>
      <c r="B70" s="37">
        <f>B11-SUM(B12:B69)</f>
        <v>0</v>
      </c>
      <c r="C70" s="37">
        <f>C11-SUM(C12:C69)</f>
        <v>1094</v>
      </c>
      <c r="D70" s="328" t="str">
        <f>IF(B70=0, "-",C70/B70)</f>
        <v>-</v>
      </c>
      <c r="E70" s="37">
        <f>E11-SUM(E12:E69)</f>
        <v>39</v>
      </c>
      <c r="F70" s="37">
        <f>SUM('VOR Summary'!BC66:BG67)+SUM('VOR Summary'!BX66:BX67)-SUM('VOR Summary'!BY66:BY67)-SUM('VOR Summary'!CB66:CC67) + 1</f>
        <v>7</v>
      </c>
      <c r="G70" s="36">
        <f t="shared" si="1"/>
        <v>0.17948717948717949</v>
      </c>
      <c r="H70" s="37">
        <f>H11-SUM(H12:H69)</f>
        <v>0</v>
      </c>
      <c r="I70" s="37">
        <f>I11-SUM(I12:I69)</f>
        <v>0</v>
      </c>
      <c r="J70" s="328" t="str">
        <f>IF(I70=0, "-",I70/H70)</f>
        <v>-</v>
      </c>
      <c r="K70" s="37">
        <f>K11-SUM(K12:K69)</f>
        <v>34</v>
      </c>
      <c r="L70" s="37">
        <f>L11-SUM(L12:L69)</f>
        <v>19</v>
      </c>
      <c r="M70" s="36">
        <f t="shared" si="3"/>
        <v>0.55882352941176472</v>
      </c>
      <c r="N70" s="37">
        <f>('VOR Summary'!AP66-'VOR Summary'!AR66)+('VOR Summary'!AP67-'VOR Summary'!AR67)+'VOR Summary'!AP67-'VOR Summary'!AR67</f>
        <v>2</v>
      </c>
      <c r="O70" s="37">
        <f>'VOR Summary'!AQ66+'VOR Summary'!AQ67</f>
        <v>0</v>
      </c>
      <c r="P70" s="334">
        <v>21021</v>
      </c>
      <c r="Q70" s="318"/>
    </row>
    <row r="72" spans="1:17" s="18" customFormat="1" ht="24.75" customHeight="1" x14ac:dyDescent="0.3">
      <c r="B72" s="398" t="s">
        <v>243</v>
      </c>
      <c r="C72" s="398"/>
      <c r="D72" s="398"/>
      <c r="E72" s="398"/>
      <c r="F72" s="398"/>
      <c r="G72" s="398"/>
      <c r="H72" s="398"/>
      <c r="I72" s="398"/>
      <c r="J72" s="398"/>
      <c r="K72" s="398"/>
      <c r="L72" s="398"/>
      <c r="M72" s="398"/>
      <c r="N72" s="398"/>
      <c r="O72" s="398"/>
      <c r="P72" s="398"/>
    </row>
    <row r="73" spans="1:17" s="19" customFormat="1" ht="15" x14ac:dyDescent="0.3">
      <c r="A73" s="4"/>
      <c r="B73" s="388" t="s">
        <v>174</v>
      </c>
      <c r="C73" s="389"/>
      <c r="D73" s="390"/>
      <c r="E73" s="388" t="s">
        <v>175</v>
      </c>
      <c r="F73" s="389"/>
      <c r="G73" s="390"/>
      <c r="H73" s="388" t="s">
        <v>176</v>
      </c>
      <c r="I73" s="389"/>
      <c r="J73" s="390"/>
      <c r="K73" s="388" t="s">
        <v>177</v>
      </c>
      <c r="L73" s="389"/>
      <c r="M73" s="390"/>
      <c r="N73" s="13" t="s">
        <v>178</v>
      </c>
      <c r="O73" s="11" t="s">
        <v>179</v>
      </c>
      <c r="P73" s="13" t="s">
        <v>180</v>
      </c>
    </row>
    <row r="74" spans="1:17" s="23" customFormat="1" ht="60" customHeight="1" x14ac:dyDescent="0.2">
      <c r="A74" s="6"/>
      <c r="B74" s="20" t="s">
        <v>181</v>
      </c>
      <c r="C74" s="21" t="s">
        <v>34</v>
      </c>
      <c r="D74" s="22" t="s">
        <v>182</v>
      </c>
      <c r="E74" s="20" t="s">
        <v>183</v>
      </c>
      <c r="F74" s="21" t="s">
        <v>34</v>
      </c>
      <c r="G74" s="22" t="s">
        <v>35</v>
      </c>
      <c r="H74" s="20" t="s">
        <v>184</v>
      </c>
      <c r="I74" s="21" t="s">
        <v>34</v>
      </c>
      <c r="J74" s="22" t="s">
        <v>35</v>
      </c>
      <c r="K74" s="20" t="s">
        <v>183</v>
      </c>
      <c r="L74" s="21" t="s">
        <v>415</v>
      </c>
      <c r="M74" s="22" t="s">
        <v>35</v>
      </c>
      <c r="N74" s="20" t="s">
        <v>181</v>
      </c>
      <c r="O74" s="21" t="s">
        <v>181</v>
      </c>
      <c r="P74" s="22" t="s">
        <v>184</v>
      </c>
    </row>
    <row r="75" spans="1:17" s="24" customFormat="1" ht="33" customHeight="1" x14ac:dyDescent="0.2">
      <c r="B75" s="391" t="s">
        <v>244</v>
      </c>
      <c r="C75" s="392"/>
      <c r="D75" s="393"/>
      <c r="E75" s="391" t="s">
        <v>422</v>
      </c>
      <c r="F75" s="392"/>
      <c r="G75" s="393"/>
      <c r="H75" s="394" t="s">
        <v>326</v>
      </c>
      <c r="I75" s="392"/>
      <c r="J75" s="393"/>
      <c r="K75" s="391" t="s">
        <v>393</v>
      </c>
      <c r="L75" s="392"/>
      <c r="M75" s="393"/>
      <c r="N75" s="25">
        <v>167</v>
      </c>
      <c r="O75" s="25" t="s">
        <v>30</v>
      </c>
      <c r="P75" s="26" t="s">
        <v>39</v>
      </c>
    </row>
    <row r="76" spans="1:17" ht="15" x14ac:dyDescent="0.2">
      <c r="A76" s="14" t="s">
        <v>265</v>
      </c>
      <c r="B76" s="32">
        <f>SUM('VOR Summary'!Z6:AB6)</f>
        <v>69931</v>
      </c>
      <c r="C76" s="32">
        <f>SUM('VOR Summary'!BU6:BW6)</f>
        <v>28086</v>
      </c>
      <c r="D76" s="34">
        <f>C76/B76</f>
        <v>0.40162445839470334</v>
      </c>
      <c r="E76" s="235">
        <f>SUM('VOR Summary'!AD6:AH6)+'VOR Summary'!AC17+'VOR Summary'!AC41+'VOR Summary'!AC46</f>
        <v>100381</v>
      </c>
      <c r="F76" s="32">
        <f>SUM('VOR Summary'!BY6:CC6)+'VOR Summary'!BX17+'VOR Summary'!BX41+'VOR Summary'!BX46</f>
        <v>51158</v>
      </c>
      <c r="G76" s="34">
        <f>F76/E76</f>
        <v>0.50963827816020957</v>
      </c>
      <c r="H76" s="32">
        <f>'VOR Summary'!AI6+'VOR Summary'!AJ6+'VOR Summary'!AK6</f>
        <v>1288</v>
      </c>
      <c r="I76" s="32">
        <f>'VOR Summary'!CD6+'VOR Summary'!CE6+'VOR Summary'!CF6</f>
        <v>1027</v>
      </c>
      <c r="J76" s="34">
        <f>I76/H76</f>
        <v>0.79736024844720499</v>
      </c>
      <c r="K76" s="32">
        <f>'VOR Summary'!AL6+'VOR Summary'!AM6+'VOR Summary'!AN6</f>
        <v>4104</v>
      </c>
      <c r="L76" s="32">
        <f>'VOR Summary'!CG6+'VOR Summary'!CH6+'VOR Summary'!CI6</f>
        <v>2150</v>
      </c>
      <c r="M76" s="34">
        <f>L76/K76</f>
        <v>0.52387914230019494</v>
      </c>
      <c r="N76" s="30">
        <f>'VOR Summary'!AR6</f>
        <v>28619</v>
      </c>
      <c r="O76" s="30">
        <f>SUM(O77:O79)</f>
        <v>6314</v>
      </c>
      <c r="P76" s="235">
        <f>SUM(P77:P79)</f>
        <v>2757</v>
      </c>
    </row>
    <row r="77" spans="1:17" ht="13.5" x14ac:dyDescent="0.25">
      <c r="A77" s="28" t="s">
        <v>197</v>
      </c>
      <c r="B77" s="32">
        <f>SUM('VOR Summary'!Z17:AB17)</f>
        <v>33121</v>
      </c>
      <c r="C77" s="31">
        <f>SUM('VOR Summary'!BU17:BW17)</f>
        <v>15720</v>
      </c>
      <c r="D77" s="34">
        <f>C77/B77</f>
        <v>0.47462335074424084</v>
      </c>
      <c r="E77" s="32">
        <f>'VOR Summary'!AC17+'VOR Summary'!AD17+'VOR Summary'!AE17+'VOR Summary'!AF17+'VOR Summary'!AG17+'VOR Summary'!AH17</f>
        <v>46872</v>
      </c>
      <c r="F77" s="31">
        <f>SUM('VOR Summary'!BX17:CC17)</f>
        <v>27473</v>
      </c>
      <c r="G77" s="34">
        <f>F77/E77</f>
        <v>0.58612817887011437</v>
      </c>
      <c r="H77" s="32">
        <f>'VOR Summary'!AI17+'VOR Summary'!AJ17+'VOR Summary'!AK17</f>
        <v>26</v>
      </c>
      <c r="I77" s="31">
        <f>'VOR Summary'!CD17+'VOR Summary'!CE17+'VOR Summary'!CF17</f>
        <v>23</v>
      </c>
      <c r="J77" s="34">
        <f>I77/H77</f>
        <v>0.88461538461538458</v>
      </c>
      <c r="K77" s="32">
        <f>'VOR Summary'!AL17+'VOR Summary'!AM17+'VOR Summary'!AN17</f>
        <v>1845</v>
      </c>
      <c r="L77" s="31">
        <f>'VOR Summary'!CG17+'VOR Summary'!CH17+'VOR Summary'!CI17</f>
        <v>603</v>
      </c>
      <c r="M77" s="34">
        <f>L77/K77</f>
        <v>0.32682926829268294</v>
      </c>
      <c r="N77" s="30">
        <f>'VOR Summary'!AR17</f>
        <v>5401</v>
      </c>
      <c r="O77" s="30">
        <f>'VOR Summary'!AQ17</f>
        <v>3038</v>
      </c>
      <c r="P77" s="235">
        <v>1093</v>
      </c>
    </row>
    <row r="78" spans="1:17" x14ac:dyDescent="0.2">
      <c r="A78" t="s">
        <v>316</v>
      </c>
      <c r="B78" s="32">
        <f>SUM('VOR Summary'!Z41:AB41)</f>
        <v>17952</v>
      </c>
      <c r="C78" s="31">
        <f>SUM('VOR Summary'!BU41:BW41)</f>
        <v>5198</v>
      </c>
      <c r="D78" s="34">
        <f>C78/B78</f>
        <v>0.28954991087344029</v>
      </c>
      <c r="E78" s="32">
        <f>'VOR Summary'!AC41+'VOR Summary'!AD41+'VOR Summary'!AE41+'VOR Summary'!AF41+'VOR Summary'!AG41+'VOR Summary'!AH41</f>
        <v>20824</v>
      </c>
      <c r="F78" s="31">
        <f>SUM('VOR Summary'!BX41:CC41)</f>
        <v>6833</v>
      </c>
      <c r="G78" s="34">
        <f>F78/E78</f>
        <v>0.32813100268920475</v>
      </c>
      <c r="H78" s="235">
        <f>'VOR Summary'!AI41+'VOR Summary'!AJ41+'VOR Summary'!AK41</f>
        <v>60</v>
      </c>
      <c r="I78" s="31">
        <f>'VOR Summary'!CD41+'VOR Summary'!CE41+'VOR Summary'!CF41</f>
        <v>7</v>
      </c>
      <c r="J78" s="34">
        <f>I78/H78</f>
        <v>0.11666666666666667</v>
      </c>
      <c r="K78" s="32">
        <f>'VOR Summary'!AL41+'VOR Summary'!AM41+'VOR Summary'!AN41</f>
        <v>700</v>
      </c>
      <c r="L78" s="31">
        <f>'VOR Summary'!CG41+'VOR Summary'!CH41+'VOR Summary'!CI41</f>
        <v>367</v>
      </c>
      <c r="M78" s="34">
        <f>L78/K78</f>
        <v>0.52428571428571424</v>
      </c>
      <c r="N78" s="30">
        <f>'VOR Summary'!AR41</f>
        <v>1882</v>
      </c>
      <c r="O78" s="30">
        <f>'VOR Summary'!AQ41</f>
        <v>1475</v>
      </c>
      <c r="P78" s="235">
        <v>760</v>
      </c>
    </row>
    <row r="79" spans="1:17" ht="13.5" x14ac:dyDescent="0.25">
      <c r="A79" s="29" t="s">
        <v>297</v>
      </c>
      <c r="B79" s="32">
        <f>SUM('VOR Summary'!Z46:AB46)</f>
        <v>18466</v>
      </c>
      <c r="C79" s="31">
        <f>SUM('VOR Summary'!BU46:BW46)</f>
        <v>7063</v>
      </c>
      <c r="D79" s="34">
        <f>C79/B79</f>
        <v>0.38248673237300984</v>
      </c>
      <c r="E79" s="235">
        <f>'VOR Summary'!AC46+'VOR Summary'!AD46+'VOR Summary'!AE46+'VOR Summary'!AF46+'VOR Summary'!AG46+'VOR Summary'!AH46</f>
        <v>31968</v>
      </c>
      <c r="F79" s="31">
        <f>SUM('VOR Summary'!BX46:CC46)</f>
        <v>16420</v>
      </c>
      <c r="G79" s="34">
        <f>F79/E79</f>
        <v>0.51363863863863868</v>
      </c>
      <c r="H79" s="32">
        <f>'VOR Summary'!AI46+'VOR Summary'!AJ46+'VOR Summary'!AK46</f>
        <v>1179</v>
      </c>
      <c r="I79" s="31">
        <f>'VOR Summary'!CD46+'VOR Summary'!CE46+'VOR Summary'!CF46</f>
        <v>982</v>
      </c>
      <c r="J79" s="34">
        <f>I79/H79</f>
        <v>0.83290924512298559</v>
      </c>
      <c r="K79" s="32">
        <f>'VOR Summary'!AL46+'VOR Summary'!AM46+'VOR Summary'!AN46</f>
        <v>1377</v>
      </c>
      <c r="L79" s="31">
        <f>'VOR Summary'!CG46+'VOR Summary'!CH46+'VOR Summary'!CI46</f>
        <v>1024</v>
      </c>
      <c r="M79" s="34">
        <f>L79/K79</f>
        <v>0.74364560639070443</v>
      </c>
      <c r="N79" s="30">
        <f>'VOR Summary'!AR46</f>
        <v>21215</v>
      </c>
      <c r="O79" s="30">
        <f>'VOR Summary'!AQ46</f>
        <v>1801</v>
      </c>
      <c r="P79" s="235">
        <v>904</v>
      </c>
    </row>
    <row r="80" spans="1:17" ht="13.5" x14ac:dyDescent="0.25">
      <c r="A80" s="29" t="s">
        <v>317</v>
      </c>
      <c r="B80" s="33">
        <f>B76-B77-B78-B79</f>
        <v>392</v>
      </c>
      <c r="C80" s="33">
        <f>C76-C77-C78-C79</f>
        <v>105</v>
      </c>
      <c r="D80" s="34">
        <f>C80/B80</f>
        <v>0.26785714285714285</v>
      </c>
      <c r="E80" s="33">
        <f>E76-E77-E78-E79</f>
        <v>717</v>
      </c>
      <c r="F80" s="33">
        <f>F76-F77-F78-F79</f>
        <v>432</v>
      </c>
      <c r="G80" s="34">
        <f>F80/E80</f>
        <v>0.60251046025104604</v>
      </c>
      <c r="H80" s="33">
        <f>H76-H77-H78-H79</f>
        <v>23</v>
      </c>
      <c r="I80" s="33">
        <f>I76-I77-I78-I79</f>
        <v>15</v>
      </c>
      <c r="J80" s="34">
        <f>I80/H80</f>
        <v>0.65217391304347827</v>
      </c>
      <c r="K80" s="33">
        <f>K76-K77-K78-K79</f>
        <v>182</v>
      </c>
      <c r="L80" s="33">
        <f>L76-L77-L78-L79</f>
        <v>156</v>
      </c>
      <c r="M80" s="34">
        <f>L80/K80</f>
        <v>0.8571428571428571</v>
      </c>
      <c r="N80" s="53">
        <f>N76-SUM(N77:N79)</f>
        <v>121</v>
      </c>
      <c r="O80" s="182" t="s">
        <v>343</v>
      </c>
      <c r="P80" s="182" t="s">
        <v>343</v>
      </c>
    </row>
    <row r="81" spans="1:16" x14ac:dyDescent="0.2">
      <c r="E81" s="1"/>
      <c r="K81" s="1"/>
      <c r="N81" s="35"/>
    </row>
    <row r="83" spans="1:16" ht="26.25" x14ac:dyDescent="0.4">
      <c r="B83" s="387" t="s">
        <v>356</v>
      </c>
      <c r="C83" s="387"/>
      <c r="D83" s="387"/>
      <c r="E83" s="387"/>
      <c r="F83" s="387"/>
      <c r="G83" s="387"/>
      <c r="H83" s="387"/>
      <c r="I83" s="387"/>
    </row>
    <row r="84" spans="1:16" ht="15" x14ac:dyDescent="0.3">
      <c r="B84" s="388" t="s">
        <v>347</v>
      </c>
      <c r="C84" s="389"/>
      <c r="D84" s="389"/>
      <c r="E84" s="389"/>
      <c r="F84" s="388" t="s">
        <v>354</v>
      </c>
      <c r="G84" s="389"/>
      <c r="H84" s="389"/>
      <c r="I84" s="390"/>
    </row>
    <row r="85" spans="1:16" ht="54" x14ac:dyDescent="0.2">
      <c r="B85" s="226" t="s">
        <v>352</v>
      </c>
      <c r="C85" s="226" t="s">
        <v>353</v>
      </c>
      <c r="D85" s="226" t="s">
        <v>355</v>
      </c>
      <c r="E85" s="226" t="s">
        <v>358</v>
      </c>
      <c r="F85" s="22" t="s">
        <v>352</v>
      </c>
      <c r="G85" s="226" t="s">
        <v>353</v>
      </c>
      <c r="H85" s="226" t="s">
        <v>355</v>
      </c>
      <c r="I85" s="226" t="s">
        <v>358</v>
      </c>
      <c r="K85" s="273" t="s">
        <v>365</v>
      </c>
      <c r="L85" s="265"/>
      <c r="M85" s="265"/>
      <c r="N85" s="265"/>
      <c r="O85" s="265"/>
      <c r="P85" s="266"/>
    </row>
    <row r="86" spans="1:16" ht="15.75" thickBot="1" x14ac:dyDescent="0.25">
      <c r="A86" s="242" t="s">
        <v>357</v>
      </c>
      <c r="B86" s="259">
        <f>SUM(B87:B90)</f>
        <v>22464</v>
      </c>
      <c r="C86" s="259">
        <f>SUM(C87:C90)</f>
        <v>21192</v>
      </c>
      <c r="D86" s="259">
        <f>B86-C86</f>
        <v>1272</v>
      </c>
      <c r="E86" s="260">
        <f>D86/C86</f>
        <v>6.0022650056625139E-2</v>
      </c>
      <c r="F86" s="259">
        <f>SUM(F87:F90)</f>
        <v>104207</v>
      </c>
      <c r="G86" s="259">
        <f>SUM(G87:G90)</f>
        <v>93821</v>
      </c>
      <c r="H86" s="259">
        <f>F86-G86</f>
        <v>10386</v>
      </c>
      <c r="I86" s="260">
        <f>H86/G86</f>
        <v>0.11070016307649673</v>
      </c>
      <c r="K86" s="265" t="s">
        <v>366</v>
      </c>
      <c r="L86" s="265"/>
      <c r="M86" s="265"/>
      <c r="N86" s="265"/>
      <c r="O86" s="265"/>
      <c r="P86" s="266"/>
    </row>
    <row r="87" spans="1:16" ht="13.5" x14ac:dyDescent="0.25">
      <c r="A87" s="224" t="s">
        <v>348</v>
      </c>
      <c r="B87" s="336">
        <v>7692</v>
      </c>
      <c r="C87" s="314">
        <v>6939</v>
      </c>
      <c r="D87" s="261">
        <f>B87-C87</f>
        <v>753</v>
      </c>
      <c r="E87" s="316">
        <f>D87/C87</f>
        <v>0.10851707738867272</v>
      </c>
      <c r="F87" s="336">
        <v>38003</v>
      </c>
      <c r="G87" s="274">
        <v>36453</v>
      </c>
      <c r="H87" s="261">
        <f>F87-G87</f>
        <v>1550</v>
      </c>
      <c r="I87" s="262">
        <f>H87/G87</f>
        <v>4.2520505856856773E-2</v>
      </c>
      <c r="K87" s="265" t="s">
        <v>367</v>
      </c>
      <c r="L87" s="265"/>
      <c r="M87" s="265"/>
      <c r="N87" s="265"/>
      <c r="O87" s="265"/>
      <c r="P87" s="266"/>
    </row>
    <row r="88" spans="1:16" x14ac:dyDescent="0.2">
      <c r="A88" s="313" t="s">
        <v>349</v>
      </c>
      <c r="B88" s="324">
        <v>4449</v>
      </c>
      <c r="C88" s="315">
        <v>4105</v>
      </c>
      <c r="D88" s="263">
        <f>B88-C88</f>
        <v>344</v>
      </c>
      <c r="E88" s="317">
        <f>D88/C88</f>
        <v>8.3800243605359315E-2</v>
      </c>
      <c r="F88" s="324">
        <v>19765</v>
      </c>
      <c r="G88" s="275">
        <v>18963</v>
      </c>
      <c r="H88" s="263">
        <f>F88-G88</f>
        <v>802</v>
      </c>
      <c r="I88" s="264">
        <f>H88/G88</f>
        <v>4.2292886146706746E-2</v>
      </c>
      <c r="K88" s="265" t="s">
        <v>368</v>
      </c>
      <c r="L88" s="265"/>
      <c r="M88" s="265"/>
      <c r="N88" s="265"/>
      <c r="O88" s="265"/>
      <c r="P88" s="266"/>
    </row>
    <row r="89" spans="1:16" ht="13.5" x14ac:dyDescent="0.25">
      <c r="A89" s="224" t="s">
        <v>350</v>
      </c>
      <c r="B89" s="324">
        <v>3310</v>
      </c>
      <c r="C89" s="315">
        <v>2798</v>
      </c>
      <c r="D89" s="263">
        <f>B89-C89</f>
        <v>512</v>
      </c>
      <c r="E89" s="317">
        <f>D89/C89</f>
        <v>0.182987848463188</v>
      </c>
      <c r="F89" s="324">
        <v>17275</v>
      </c>
      <c r="G89" s="275">
        <v>13526</v>
      </c>
      <c r="H89" s="263">
        <f>F89-G89</f>
        <v>3749</v>
      </c>
      <c r="I89" s="264">
        <f>H89/G89</f>
        <v>0.27716989501700429</v>
      </c>
      <c r="K89" s="265" t="s">
        <v>374</v>
      </c>
      <c r="L89" s="265"/>
      <c r="M89" s="265"/>
      <c r="N89" s="265"/>
      <c r="O89" s="265"/>
      <c r="P89" s="266"/>
    </row>
    <row r="90" spans="1:16" ht="13.5" x14ac:dyDescent="0.25">
      <c r="A90" s="225" t="s">
        <v>351</v>
      </c>
      <c r="B90" s="324">
        <v>7013</v>
      </c>
      <c r="C90" s="315">
        <v>7350</v>
      </c>
      <c r="D90" s="263">
        <f>B90-C90</f>
        <v>-337</v>
      </c>
      <c r="E90" s="317">
        <f>D90/C90</f>
        <v>-4.5850340136054421E-2</v>
      </c>
      <c r="F90" s="324">
        <v>29164</v>
      </c>
      <c r="G90" s="275">
        <v>24879</v>
      </c>
      <c r="H90" s="263">
        <f>F90-G90</f>
        <v>4285</v>
      </c>
      <c r="I90" s="264">
        <f>H90/G90</f>
        <v>0.17223361067567025</v>
      </c>
      <c r="K90" s="265" t="s">
        <v>375</v>
      </c>
      <c r="L90" s="243"/>
      <c r="M90" s="243"/>
      <c r="N90" s="243"/>
      <c r="O90" s="243"/>
    </row>
    <row r="91" spans="1:16" s="243" customFormat="1" x14ac:dyDescent="0.2">
      <c r="K91" s="265"/>
    </row>
    <row r="92" spans="1:16" s="243" customFormat="1" ht="14.25" x14ac:dyDescent="0.2">
      <c r="F92" s="243" t="s">
        <v>421</v>
      </c>
      <c r="G92" s="299"/>
    </row>
    <row r="93" spans="1:16" s="243" customFormat="1" ht="14.25" x14ac:dyDescent="0.2">
      <c r="G93" s="299"/>
    </row>
    <row r="94" spans="1:16" s="243" customFormat="1" ht="12.75" customHeight="1" x14ac:dyDescent="0.2">
      <c r="A94" s="395" t="s">
        <v>371</v>
      </c>
      <c r="B94" s="277"/>
      <c r="G94" s="299"/>
    </row>
    <row r="95" spans="1:16" s="243" customFormat="1" ht="14.25" x14ac:dyDescent="0.2">
      <c r="A95" s="395"/>
      <c r="B95" s="277"/>
      <c r="G95" s="299"/>
    </row>
    <row r="96" spans="1:16" s="243" customFormat="1" x14ac:dyDescent="0.2">
      <c r="A96" s="395"/>
      <c r="B96" s="277" t="s">
        <v>412</v>
      </c>
    </row>
    <row r="97" spans="1:2" s="243" customFormat="1" x14ac:dyDescent="0.2">
      <c r="A97" s="243" t="s">
        <v>372</v>
      </c>
      <c r="B97" s="278">
        <f>SUM('VOR Summary'!C6:G6,'VOR Summary'!K6,'VOR Summary'!Z6,'VOR Summary'!AA6)</f>
        <v>743003</v>
      </c>
    </row>
    <row r="98" spans="1:2" s="243" customFormat="1" x14ac:dyDescent="0.2">
      <c r="A98" s="243" t="s">
        <v>373</v>
      </c>
      <c r="B98" s="278">
        <f>SUM('VOR Summary'!AX6:BB6,'VOR Summary'!BF6,'VOR Summary'!BU6:BV6)</f>
        <v>437564</v>
      </c>
    </row>
    <row r="99" spans="1:2" s="243" customFormat="1" x14ac:dyDescent="0.2">
      <c r="A99" s="243" t="s">
        <v>376</v>
      </c>
      <c r="B99" s="279">
        <f>B98/B97</f>
        <v>0.58891283076918932</v>
      </c>
    </row>
    <row r="100" spans="1:2" s="243" customFormat="1" x14ac:dyDescent="0.2"/>
    <row r="101" spans="1:2" s="243" customFormat="1" x14ac:dyDescent="0.2"/>
    <row r="102" spans="1:2" s="243" customFormat="1" x14ac:dyDescent="0.2"/>
    <row r="103" spans="1:2" s="243" customFormat="1" x14ac:dyDescent="0.2"/>
  </sheetData>
  <sheetProtection formatCells="0" insertHyperlinks="0"/>
  <mergeCells count="24">
    <mergeCell ref="C2:E2"/>
    <mergeCell ref="F3:P3"/>
    <mergeCell ref="B72:P72"/>
    <mergeCell ref="B6:P6"/>
    <mergeCell ref="B9:D9"/>
    <mergeCell ref="E9:G9"/>
    <mergeCell ref="H9:J9"/>
    <mergeCell ref="K9:M9"/>
    <mergeCell ref="K7:M7"/>
    <mergeCell ref="B73:D73"/>
    <mergeCell ref="E73:G73"/>
    <mergeCell ref="H73:J73"/>
    <mergeCell ref="K73:M73"/>
    <mergeCell ref="A94:A96"/>
    <mergeCell ref="K75:M75"/>
    <mergeCell ref="B83:I83"/>
    <mergeCell ref="B84:E84"/>
    <mergeCell ref="F84:I84"/>
    <mergeCell ref="E7:G7"/>
    <mergeCell ref="H7:J7"/>
    <mergeCell ref="B75:D75"/>
    <mergeCell ref="E75:G75"/>
    <mergeCell ref="H75:J75"/>
    <mergeCell ref="B7:D7"/>
  </mergeCells>
  <phoneticPr fontId="0" type="noConversion"/>
  <pageMargins left="0.75" right="0.75" top="1" bottom="1" header="0.5" footer="0.5"/>
  <pageSetup scale="72" fitToHeight="2" orientation="landscape" r:id="rId1"/>
  <headerFooter alignWithMargins="0"/>
  <rowBreaks count="2" manualBreakCount="2">
    <brk id="39" max="16383" man="1"/>
    <brk id="71" max="16383" man="1"/>
  </rowBreaks>
  <legacyDrawing r:id="rId2"/>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dimension ref="A1:CR131"/>
  <sheetViews>
    <sheetView zoomScaleNormal="100" zoomScaleSheetLayoutView="100" workbookViewId="0">
      <pane xSplit="1" ySplit="5" topLeftCell="CE6" activePane="bottomRight" state="frozen"/>
      <selection activeCell="F87" sqref="F87:F90"/>
      <selection pane="topRight" activeCell="F87" sqref="F87:F90"/>
      <selection pane="bottomLeft" activeCell="F87" sqref="F87:F90"/>
      <selection pane="bottomRight" activeCell="CH28" sqref="CH28"/>
    </sheetView>
  </sheetViews>
  <sheetFormatPr defaultRowHeight="12.75" x14ac:dyDescent="0.2"/>
  <cols>
    <col min="1" max="1" width="31" style="243" customWidth="1"/>
    <col min="2" max="2" width="9.28515625" style="243" customWidth="1"/>
    <col min="3" max="3" width="7.5703125" style="243" customWidth="1"/>
    <col min="4" max="4" width="7.7109375" style="243" customWidth="1"/>
    <col min="5" max="5" width="7.28515625" style="243" customWidth="1"/>
    <col min="6" max="6" width="8.42578125" style="243" customWidth="1"/>
    <col min="7" max="7" width="7.28515625" style="243" customWidth="1"/>
    <col min="8" max="8" width="14" style="243" customWidth="1"/>
    <col min="9" max="29" width="7.28515625" style="243" customWidth="1"/>
    <col min="30" max="33" width="7.28515625" style="244" customWidth="1"/>
    <col min="34" max="48" width="7.28515625" style="243" customWidth="1"/>
    <col min="49" max="49" width="7" style="243" customWidth="1"/>
    <col min="50" max="50" width="7.5703125" style="243" customWidth="1"/>
    <col min="51" max="51" width="8.85546875" style="243" bestFit="1" customWidth="1"/>
    <col min="52" max="52" width="7.5703125" style="243" customWidth="1"/>
    <col min="53" max="53" width="8.7109375" style="243" customWidth="1"/>
    <col min="54" max="54" width="7.5703125" style="243" customWidth="1"/>
    <col min="55" max="55" width="7.85546875" style="243" bestFit="1" customWidth="1"/>
    <col min="56" max="56" width="7.5703125" style="243" customWidth="1"/>
    <col min="57" max="57" width="7.85546875" style="243" bestFit="1" customWidth="1"/>
    <col min="58" max="59" width="7.5703125" style="243" customWidth="1"/>
    <col min="60" max="60" width="7" style="243" customWidth="1"/>
    <col min="61" max="61" width="7.7109375" style="243" bestFit="1" customWidth="1"/>
    <col min="62" max="70" width="7" style="243" customWidth="1"/>
    <col min="71" max="71" width="7.7109375" style="243" bestFit="1" customWidth="1"/>
    <col min="72" max="74" width="7" style="243" customWidth="1"/>
    <col min="75" max="75" width="7.7109375" style="243" bestFit="1" customWidth="1"/>
    <col min="76" max="77" width="7" style="243" customWidth="1"/>
    <col min="78" max="78" width="7.42578125" style="243" customWidth="1"/>
    <col min="79" max="79" width="8.42578125" style="243" customWidth="1"/>
    <col min="80" max="81" width="7" style="243" customWidth="1"/>
    <col min="82" max="82" width="8" style="243" customWidth="1"/>
    <col min="83" max="88" width="7" style="243" customWidth="1"/>
    <col min="89" max="89" width="7.85546875" style="243" bestFit="1" customWidth="1"/>
    <col min="90" max="90" width="7" style="243" customWidth="1"/>
    <col min="91" max="91" width="7.85546875" style="243" bestFit="1" customWidth="1"/>
    <col min="92" max="93" width="7.7109375" style="243" bestFit="1" customWidth="1"/>
    <col min="94" max="16384" width="9.140625" style="243"/>
  </cols>
  <sheetData>
    <row r="1" spans="1:96" ht="19.5" customHeight="1" x14ac:dyDescent="0.2">
      <c r="A1" s="243" t="s">
        <v>419</v>
      </c>
      <c r="B1" s="280">
        <v>40777</v>
      </c>
      <c r="C1" s="282"/>
      <c r="D1" s="282"/>
    </row>
    <row r="2" spans="1:96" x14ac:dyDescent="0.2">
      <c r="A2" s="243" t="s">
        <v>12</v>
      </c>
      <c r="B2" s="243" t="s">
        <v>40</v>
      </c>
      <c r="F2" s="265"/>
      <c r="AK2" s="245"/>
      <c r="AP2" s="245">
        <f>AP6-AR6</f>
        <v>23272</v>
      </c>
    </row>
    <row r="3" spans="1:96" x14ac:dyDescent="0.2">
      <c r="N3" s="306"/>
      <c r="BI3" s="306"/>
    </row>
    <row r="4" spans="1:96" s="267" customFormat="1" ht="21.75" customHeight="1" x14ac:dyDescent="0.2">
      <c r="B4" s="405" t="s">
        <v>41</v>
      </c>
      <c r="C4" s="405"/>
      <c r="D4" s="405"/>
      <c r="E4" s="405"/>
      <c r="F4" s="405"/>
      <c r="G4" s="405"/>
      <c r="H4" s="405"/>
      <c r="I4" s="405"/>
      <c r="J4" s="405"/>
      <c r="K4" s="405" t="s">
        <v>41</v>
      </c>
      <c r="L4" s="405"/>
      <c r="M4" s="405"/>
      <c r="N4" s="405"/>
      <c r="O4" s="405"/>
      <c r="P4" s="405"/>
      <c r="Q4" s="405"/>
      <c r="R4" s="405"/>
      <c r="S4" s="405"/>
      <c r="T4" s="405"/>
      <c r="U4" s="405"/>
      <c r="V4" s="405"/>
      <c r="W4" s="405"/>
      <c r="X4" s="405"/>
      <c r="Y4" s="405" t="s">
        <v>41</v>
      </c>
      <c r="Z4" s="405"/>
      <c r="AA4" s="405"/>
      <c r="AB4" s="405"/>
      <c r="AC4" s="405"/>
      <c r="AD4" s="405"/>
      <c r="AE4" s="405"/>
      <c r="AF4" s="405"/>
      <c r="AG4" s="405"/>
      <c r="AH4" s="405" t="s">
        <v>41</v>
      </c>
      <c r="AI4" s="405"/>
      <c r="AJ4" s="405"/>
      <c r="AK4" s="405"/>
      <c r="AL4" s="405"/>
      <c r="AM4" s="405"/>
      <c r="AN4" s="405"/>
      <c r="AO4" s="405"/>
      <c r="AP4" s="405"/>
      <c r="AQ4" s="405"/>
      <c r="AR4" s="308"/>
      <c r="AS4" s="308"/>
      <c r="AT4" s="308"/>
      <c r="AU4" s="268"/>
      <c r="AV4" s="308"/>
      <c r="AW4" s="404" t="s">
        <v>31</v>
      </c>
      <c r="AX4" s="404"/>
      <c r="AY4" s="404"/>
      <c r="AZ4" s="404"/>
      <c r="BA4" s="404"/>
      <c r="BB4" s="404"/>
      <c r="BC4" s="404"/>
      <c r="BD4" s="404"/>
      <c r="BE4" s="404"/>
      <c r="BF4" s="404"/>
      <c r="BG4" s="404" t="s">
        <v>31</v>
      </c>
      <c r="BH4" s="404"/>
      <c r="BI4" s="404"/>
      <c r="BJ4" s="404"/>
      <c r="BK4" s="404"/>
      <c r="BL4" s="404"/>
      <c r="BM4" s="404"/>
      <c r="BN4" s="404"/>
      <c r="BO4" s="404"/>
      <c r="BP4" s="404"/>
      <c r="BQ4" s="404"/>
      <c r="BR4" s="404"/>
      <c r="BS4" s="404" t="s">
        <v>31</v>
      </c>
      <c r="BT4" s="404"/>
      <c r="BU4" s="404"/>
      <c r="BV4" s="404"/>
      <c r="BW4" s="404"/>
      <c r="BX4" s="404"/>
      <c r="BY4" s="404"/>
      <c r="BZ4" s="404" t="s">
        <v>31</v>
      </c>
      <c r="CA4" s="404"/>
      <c r="CB4" s="404"/>
      <c r="CC4" s="404"/>
      <c r="CD4" s="404"/>
      <c r="CE4" s="404"/>
      <c r="CF4" s="404"/>
      <c r="CG4" s="404"/>
      <c r="CH4" s="404" t="s">
        <v>31</v>
      </c>
      <c r="CI4" s="404"/>
      <c r="CJ4" s="404"/>
      <c r="CK4" s="404"/>
      <c r="CL4" s="404"/>
      <c r="CM4" s="404"/>
      <c r="CN4" s="307"/>
      <c r="CO4" s="307"/>
      <c r="CP4" s="307"/>
      <c r="CQ4" s="307"/>
      <c r="CR4" s="337"/>
    </row>
    <row r="5" spans="1:96" s="269" customFormat="1" ht="30.75" customHeight="1" x14ac:dyDescent="0.2">
      <c r="B5" s="295" t="s">
        <v>42</v>
      </c>
      <c r="C5" s="270" t="s">
        <v>43</v>
      </c>
      <c r="D5" s="270" t="s">
        <v>44</v>
      </c>
      <c r="E5" s="270" t="s">
        <v>45</v>
      </c>
      <c r="F5" s="270" t="s">
        <v>46</v>
      </c>
      <c r="G5" s="270" t="s">
        <v>47</v>
      </c>
      <c r="H5" s="270" t="s">
        <v>48</v>
      </c>
      <c r="I5" s="270" t="s">
        <v>49</v>
      </c>
      <c r="J5" s="270" t="s">
        <v>51</v>
      </c>
      <c r="K5" s="270" t="s">
        <v>52</v>
      </c>
      <c r="L5" s="270" t="s">
        <v>53</v>
      </c>
      <c r="M5" s="270" t="s">
        <v>54</v>
      </c>
      <c r="N5" s="300" t="s">
        <v>397</v>
      </c>
      <c r="O5" s="270" t="s">
        <v>55</v>
      </c>
      <c r="P5" s="270" t="s">
        <v>20</v>
      </c>
      <c r="Q5" s="270" t="s">
        <v>56</v>
      </c>
      <c r="R5" s="270" t="s">
        <v>57</v>
      </c>
      <c r="S5" s="270" t="s">
        <v>58</v>
      </c>
      <c r="T5" s="270" t="s">
        <v>59</v>
      </c>
      <c r="U5" s="270" t="s">
        <v>60</v>
      </c>
      <c r="V5" s="270" t="s">
        <v>61</v>
      </c>
      <c r="W5" s="270" t="s">
        <v>62</v>
      </c>
      <c r="X5" s="270" t="s">
        <v>63</v>
      </c>
      <c r="Y5" s="270" t="s">
        <v>64</v>
      </c>
      <c r="Z5" s="270" t="s">
        <v>14</v>
      </c>
      <c r="AA5" s="270" t="s">
        <v>15</v>
      </c>
      <c r="AB5" s="270" t="s">
        <v>16</v>
      </c>
      <c r="AC5" s="270" t="s">
        <v>50</v>
      </c>
      <c r="AD5" s="271" t="s">
        <v>11</v>
      </c>
      <c r="AE5" s="271" t="s">
        <v>394</v>
      </c>
      <c r="AF5" s="271" t="s">
        <v>17</v>
      </c>
      <c r="AG5" s="271" t="s">
        <v>65</v>
      </c>
      <c r="AH5" s="270" t="s">
        <v>66</v>
      </c>
      <c r="AI5" s="270" t="s">
        <v>18</v>
      </c>
      <c r="AJ5" s="270" t="s">
        <v>19</v>
      </c>
      <c r="AK5" s="270" t="s">
        <v>67</v>
      </c>
      <c r="AL5" s="270" t="s">
        <v>68</v>
      </c>
      <c r="AM5" s="270" t="s">
        <v>69</v>
      </c>
      <c r="AN5" s="270" t="s">
        <v>70</v>
      </c>
      <c r="AO5" s="270" t="s">
        <v>325</v>
      </c>
      <c r="AP5" s="270" t="s">
        <v>27</v>
      </c>
      <c r="AQ5" s="270" t="s">
        <v>28</v>
      </c>
      <c r="AR5" s="270" t="s">
        <v>4</v>
      </c>
      <c r="AS5" s="270" t="s">
        <v>398</v>
      </c>
      <c r="AT5" s="270" t="s">
        <v>399</v>
      </c>
      <c r="AU5" s="272" t="s">
        <v>404</v>
      </c>
      <c r="AV5" s="272" t="s">
        <v>411</v>
      </c>
      <c r="AW5" s="270" t="s">
        <v>42</v>
      </c>
      <c r="AX5" s="270" t="s">
        <v>43</v>
      </c>
      <c r="AY5" s="270" t="s">
        <v>44</v>
      </c>
      <c r="AZ5" s="270" t="s">
        <v>45</v>
      </c>
      <c r="BA5" s="270" t="s">
        <v>46</v>
      </c>
      <c r="BB5" s="270" t="s">
        <v>47</v>
      </c>
      <c r="BC5" s="270" t="s">
        <v>48</v>
      </c>
      <c r="BD5" s="270" t="s">
        <v>49</v>
      </c>
      <c r="BE5" s="270" t="s">
        <v>51</v>
      </c>
      <c r="BF5" s="270" t="s">
        <v>52</v>
      </c>
      <c r="BG5" s="270" t="s">
        <v>53</v>
      </c>
      <c r="BH5" s="270" t="s">
        <v>54</v>
      </c>
      <c r="BI5" s="300" t="s">
        <v>397</v>
      </c>
      <c r="BJ5" s="270" t="s">
        <v>55</v>
      </c>
      <c r="BK5" s="270" t="s">
        <v>20</v>
      </c>
      <c r="BL5" s="270" t="s">
        <v>56</v>
      </c>
      <c r="BM5" s="270" t="s">
        <v>57</v>
      </c>
      <c r="BN5" s="270" t="s">
        <v>58</v>
      </c>
      <c r="BO5" s="270" t="s">
        <v>59</v>
      </c>
      <c r="BP5" s="270" t="s">
        <v>60</v>
      </c>
      <c r="BQ5" s="270" t="s">
        <v>61</v>
      </c>
      <c r="BR5" s="270" t="s">
        <v>62</v>
      </c>
      <c r="BS5" s="270" t="s">
        <v>63</v>
      </c>
      <c r="BT5" s="270" t="s">
        <v>64</v>
      </c>
      <c r="BU5" s="270" t="s">
        <v>14</v>
      </c>
      <c r="BV5" s="270" t="s">
        <v>15</v>
      </c>
      <c r="BW5" s="270" t="s">
        <v>16</v>
      </c>
      <c r="BX5" s="270" t="s">
        <v>50</v>
      </c>
      <c r="BY5" s="270" t="s">
        <v>11</v>
      </c>
      <c r="BZ5" s="270" t="s">
        <v>394</v>
      </c>
      <c r="CA5" s="270" t="s">
        <v>17</v>
      </c>
      <c r="CB5" s="270" t="s">
        <v>65</v>
      </c>
      <c r="CC5" s="270" t="s">
        <v>66</v>
      </c>
      <c r="CD5" s="270" t="s">
        <v>18</v>
      </c>
      <c r="CE5" s="270" t="s">
        <v>19</v>
      </c>
      <c r="CF5" s="270" t="s">
        <v>67</v>
      </c>
      <c r="CG5" s="270" t="s">
        <v>68</v>
      </c>
      <c r="CH5" s="270" t="s">
        <v>69</v>
      </c>
      <c r="CI5" s="270" t="s">
        <v>70</v>
      </c>
      <c r="CJ5" s="270" t="s">
        <v>325</v>
      </c>
      <c r="CK5" s="270" t="s">
        <v>27</v>
      </c>
      <c r="CL5" s="270" t="s">
        <v>28</v>
      </c>
      <c r="CM5" s="270" t="s">
        <v>4</v>
      </c>
      <c r="CN5" s="270" t="s">
        <v>398</v>
      </c>
      <c r="CO5" s="270" t="s">
        <v>399</v>
      </c>
      <c r="CP5" s="270" t="s">
        <v>404</v>
      </c>
      <c r="CQ5" s="270" t="s">
        <v>411</v>
      </c>
      <c r="CR5" s="338"/>
    </row>
    <row r="6" spans="1:96" s="247" customFormat="1" x14ac:dyDescent="0.2">
      <c r="A6" s="246" t="s">
        <v>71</v>
      </c>
      <c r="B6" s="247">
        <v>727</v>
      </c>
      <c r="C6" s="248">
        <v>54613</v>
      </c>
      <c r="D6" s="248">
        <v>195650</v>
      </c>
      <c r="E6" s="248">
        <v>10919</v>
      </c>
      <c r="F6" s="248">
        <v>439390</v>
      </c>
      <c r="G6" s="248">
        <v>2424</v>
      </c>
      <c r="H6" s="248">
        <v>74934</v>
      </c>
      <c r="I6" s="247">
        <v>22</v>
      </c>
      <c r="J6" s="248">
        <v>77749</v>
      </c>
      <c r="K6" s="248">
        <v>9484</v>
      </c>
      <c r="L6" s="248">
        <v>46652</v>
      </c>
      <c r="M6" s="247">
        <v>168</v>
      </c>
      <c r="N6" s="301">
        <v>65</v>
      </c>
      <c r="O6" s="247">
        <v>513</v>
      </c>
      <c r="P6" s="247">
        <v>39</v>
      </c>
      <c r="Q6" s="247">
        <v>147</v>
      </c>
      <c r="R6" s="248">
        <v>5020</v>
      </c>
      <c r="S6" s="248">
        <v>23932</v>
      </c>
      <c r="T6" s="247">
        <v>1447</v>
      </c>
      <c r="U6" s="248">
        <v>41756</v>
      </c>
      <c r="V6" s="247">
        <v>2170</v>
      </c>
      <c r="W6" s="248">
        <v>19117</v>
      </c>
      <c r="X6" s="248">
        <v>22712</v>
      </c>
      <c r="Y6" s="247">
        <v>296</v>
      </c>
      <c r="Z6" s="248">
        <v>19125</v>
      </c>
      <c r="AA6" s="248">
        <v>11398</v>
      </c>
      <c r="AB6" s="248">
        <v>39408</v>
      </c>
      <c r="AC6" s="248">
        <v>1704</v>
      </c>
      <c r="AD6" s="248">
        <v>9522</v>
      </c>
      <c r="AE6" s="248">
        <v>44814</v>
      </c>
      <c r="AF6" s="248">
        <v>11947</v>
      </c>
      <c r="AG6" s="248">
        <v>16769</v>
      </c>
      <c r="AH6" s="249">
        <v>15827</v>
      </c>
      <c r="AI6" s="249">
        <v>773</v>
      </c>
      <c r="AJ6" s="250">
        <v>82</v>
      </c>
      <c r="AK6" s="250">
        <v>433</v>
      </c>
      <c r="AL6" s="250">
        <v>659</v>
      </c>
      <c r="AM6" s="250">
        <v>1097</v>
      </c>
      <c r="AN6" s="249">
        <v>2348</v>
      </c>
      <c r="AO6" s="250">
        <v>20</v>
      </c>
      <c r="AP6" s="249">
        <v>51891</v>
      </c>
      <c r="AQ6" s="249">
        <v>6797</v>
      </c>
      <c r="AR6" s="249">
        <v>28619</v>
      </c>
      <c r="AS6" s="249">
        <v>1297</v>
      </c>
      <c r="AT6" s="249">
        <v>34524</v>
      </c>
      <c r="AU6" s="251">
        <v>31368</v>
      </c>
      <c r="AV6" s="249">
        <v>3461</v>
      </c>
      <c r="AW6" s="247">
        <v>166</v>
      </c>
      <c r="AX6" s="248">
        <v>34619</v>
      </c>
      <c r="AY6" s="283">
        <v>116604</v>
      </c>
      <c r="AZ6" s="283">
        <v>4153</v>
      </c>
      <c r="BA6" s="283">
        <v>267811</v>
      </c>
      <c r="BB6" s="283">
        <v>927</v>
      </c>
      <c r="BC6" s="283">
        <v>23126</v>
      </c>
      <c r="BD6" s="283">
        <v>13</v>
      </c>
      <c r="BE6" s="283">
        <v>18726</v>
      </c>
      <c r="BF6" s="283">
        <v>3670</v>
      </c>
      <c r="BG6" s="283">
        <v>7276</v>
      </c>
      <c r="BH6" s="283">
        <v>167</v>
      </c>
      <c r="BI6" s="304">
        <v>55</v>
      </c>
      <c r="BJ6" s="283">
        <v>453</v>
      </c>
      <c r="BK6" s="283">
        <v>32</v>
      </c>
      <c r="BL6" s="283">
        <v>121</v>
      </c>
      <c r="BM6" s="248">
        <v>1990</v>
      </c>
      <c r="BN6" s="247">
        <v>12132</v>
      </c>
      <c r="BO6" s="247">
        <v>968</v>
      </c>
      <c r="BP6" s="248">
        <v>21834</v>
      </c>
      <c r="BQ6" s="247">
        <v>256</v>
      </c>
      <c r="BR6" s="248">
        <v>5282</v>
      </c>
      <c r="BS6" s="283">
        <v>17914</v>
      </c>
      <c r="BT6" s="283">
        <v>166</v>
      </c>
      <c r="BU6" s="283">
        <v>7002</v>
      </c>
      <c r="BV6" s="283">
        <v>2778</v>
      </c>
      <c r="BW6" s="283">
        <v>18306</v>
      </c>
      <c r="BX6" s="283">
        <v>808</v>
      </c>
      <c r="BY6" s="283">
        <v>4745</v>
      </c>
      <c r="BZ6" s="283">
        <v>28129</v>
      </c>
      <c r="CA6" s="283">
        <v>10100</v>
      </c>
      <c r="CB6" s="283">
        <v>4519</v>
      </c>
      <c r="CC6" s="283">
        <v>2933</v>
      </c>
      <c r="CD6" s="283">
        <v>773</v>
      </c>
      <c r="CE6" s="283">
        <v>19</v>
      </c>
      <c r="CF6" s="283">
        <v>235</v>
      </c>
      <c r="CG6" s="283">
        <v>449</v>
      </c>
      <c r="CH6" s="283">
        <v>37</v>
      </c>
      <c r="CI6" s="283">
        <v>1664</v>
      </c>
      <c r="CJ6" s="283">
        <v>9</v>
      </c>
      <c r="CK6" s="283">
        <v>23558</v>
      </c>
      <c r="CL6" s="283">
        <v>3807</v>
      </c>
      <c r="CM6" s="283">
        <v>14605</v>
      </c>
      <c r="CN6" s="283">
        <v>1251</v>
      </c>
      <c r="CO6" s="283">
        <v>32626</v>
      </c>
      <c r="CP6" s="247">
        <v>16680</v>
      </c>
      <c r="CQ6" s="247">
        <v>1150</v>
      </c>
      <c r="CR6" s="339"/>
    </row>
    <row r="7" spans="1:96" x14ac:dyDescent="0.2">
      <c r="A7" s="252" t="s">
        <v>72</v>
      </c>
      <c r="B7" s="243">
        <v>28</v>
      </c>
      <c r="C7" s="243">
        <v>1286</v>
      </c>
      <c r="D7" s="245">
        <v>3698</v>
      </c>
      <c r="F7" s="245">
        <v>9177</v>
      </c>
      <c r="G7" s="243">
        <v>6</v>
      </c>
      <c r="H7" s="245">
        <v>1401</v>
      </c>
      <c r="J7" s="243">
        <v>1047</v>
      </c>
      <c r="K7" s="243">
        <v>91</v>
      </c>
      <c r="L7" s="243">
        <v>703</v>
      </c>
      <c r="M7" s="243">
        <v>2</v>
      </c>
      <c r="N7" s="302">
        <v>1</v>
      </c>
      <c r="R7" s="243">
        <v>33</v>
      </c>
      <c r="S7" s="243">
        <v>404</v>
      </c>
      <c r="T7" s="243">
        <v>1</v>
      </c>
      <c r="U7" s="243">
        <v>307</v>
      </c>
      <c r="V7" s="243">
        <v>1</v>
      </c>
      <c r="W7" s="243">
        <v>142</v>
      </c>
      <c r="X7" s="243">
        <v>628</v>
      </c>
      <c r="Y7" s="243">
        <v>6</v>
      </c>
      <c r="Z7" s="243">
        <v>1</v>
      </c>
      <c r="AA7" s="243">
        <v>1</v>
      </c>
      <c r="AB7" s="243">
        <v>1</v>
      </c>
      <c r="AC7" s="243">
        <v>12</v>
      </c>
      <c r="AD7" s="244">
        <v>2</v>
      </c>
      <c r="AE7" s="244">
        <v>4</v>
      </c>
      <c r="AG7" s="244">
        <v>2</v>
      </c>
      <c r="AH7" s="253"/>
      <c r="AI7" s="253"/>
      <c r="AJ7" s="253"/>
      <c r="AK7" s="253"/>
      <c r="AL7" s="253">
        <v>2</v>
      </c>
      <c r="AM7" s="253"/>
      <c r="AN7" s="253"/>
      <c r="AO7" s="253"/>
      <c r="AP7" s="253">
        <v>1</v>
      </c>
      <c r="AQ7" s="253"/>
      <c r="AR7" s="253"/>
      <c r="AS7" s="253"/>
      <c r="AT7" s="253">
        <v>11</v>
      </c>
      <c r="AU7" s="252">
        <v>232</v>
      </c>
      <c r="AV7" s="253">
        <v>8</v>
      </c>
      <c r="AW7" s="243">
        <v>8</v>
      </c>
      <c r="AX7" s="245">
        <v>949</v>
      </c>
      <c r="AY7" s="284">
        <v>2571</v>
      </c>
      <c r="AZ7" s="284"/>
      <c r="BA7" s="284">
        <v>6689</v>
      </c>
      <c r="BB7" s="284">
        <v>4</v>
      </c>
      <c r="BC7" s="284">
        <v>623</v>
      </c>
      <c r="BD7" s="284"/>
      <c r="BE7" s="284">
        <v>675</v>
      </c>
      <c r="BF7" s="284">
        <v>56</v>
      </c>
      <c r="BG7" s="284">
        <v>147</v>
      </c>
      <c r="BH7" s="284">
        <v>2</v>
      </c>
      <c r="BI7" s="305">
        <v>1</v>
      </c>
      <c r="BJ7" s="284"/>
      <c r="BK7" s="284"/>
      <c r="BL7" s="284"/>
      <c r="BM7" s="243">
        <v>29</v>
      </c>
      <c r="BN7" s="243">
        <v>298</v>
      </c>
      <c r="BO7" s="243">
        <v>1</v>
      </c>
      <c r="BP7" s="243">
        <v>168</v>
      </c>
      <c r="BR7" s="243">
        <v>58</v>
      </c>
      <c r="BS7" s="284">
        <v>547</v>
      </c>
      <c r="BT7" s="284">
        <v>6</v>
      </c>
      <c r="BU7" s="284">
        <v>1</v>
      </c>
      <c r="BV7" s="284">
        <v>1</v>
      </c>
      <c r="BW7" s="284">
        <v>1</v>
      </c>
      <c r="BX7" s="284">
        <v>12</v>
      </c>
      <c r="BY7" s="284">
        <v>2</v>
      </c>
      <c r="BZ7" s="284">
        <v>4</v>
      </c>
      <c r="CA7" s="284"/>
      <c r="CB7" s="284">
        <v>2</v>
      </c>
      <c r="CC7" s="284"/>
      <c r="CD7" s="284"/>
      <c r="CE7" s="284"/>
      <c r="CF7" s="284"/>
      <c r="CG7" s="284">
        <v>2</v>
      </c>
      <c r="CH7" s="284"/>
      <c r="CI7" s="284"/>
      <c r="CJ7" s="284"/>
      <c r="CK7" s="284"/>
      <c r="CL7" s="284"/>
      <c r="CM7" s="284"/>
      <c r="CN7" s="284"/>
      <c r="CO7" s="284">
        <v>11</v>
      </c>
      <c r="CP7" s="243">
        <v>105</v>
      </c>
      <c r="CQ7" s="243">
        <v>4</v>
      </c>
      <c r="CR7" s="339"/>
    </row>
    <row r="8" spans="1:96" x14ac:dyDescent="0.2">
      <c r="A8" s="252" t="s">
        <v>73</v>
      </c>
      <c r="B8" s="243">
        <v>2</v>
      </c>
      <c r="C8" s="243">
        <v>271</v>
      </c>
      <c r="D8" s="245">
        <v>2440</v>
      </c>
      <c r="F8" s="245">
        <v>4537</v>
      </c>
      <c r="G8" s="243">
        <v>41</v>
      </c>
      <c r="H8" s="243">
        <v>354</v>
      </c>
      <c r="J8" s="243">
        <v>266</v>
      </c>
      <c r="K8" s="243">
        <v>91</v>
      </c>
      <c r="L8" s="243">
        <v>566</v>
      </c>
      <c r="M8" s="243">
        <v>21</v>
      </c>
      <c r="N8" s="265"/>
      <c r="R8" s="243">
        <v>1</v>
      </c>
      <c r="S8" s="243">
        <v>130</v>
      </c>
      <c r="T8" s="243">
        <v>112</v>
      </c>
      <c r="U8" s="243">
        <v>357</v>
      </c>
      <c r="V8" s="243">
        <v>2</v>
      </c>
      <c r="W8" s="243">
        <v>104</v>
      </c>
      <c r="X8" s="243">
        <v>281</v>
      </c>
      <c r="Z8" s="243">
        <v>2</v>
      </c>
      <c r="AC8" s="243">
        <v>1</v>
      </c>
      <c r="AD8" s="244">
        <v>1</v>
      </c>
      <c r="AE8" s="244">
        <v>5</v>
      </c>
      <c r="AF8" s="244">
        <v>2</v>
      </c>
      <c r="AG8" s="244">
        <v>2</v>
      </c>
      <c r="AH8" s="253"/>
      <c r="AI8" s="253"/>
      <c r="AJ8" s="253"/>
      <c r="AK8" s="253"/>
      <c r="AL8" s="253"/>
      <c r="AM8" s="253"/>
      <c r="AN8" s="253"/>
      <c r="AO8" s="253"/>
      <c r="AP8" s="253">
        <v>2</v>
      </c>
      <c r="AQ8" s="253">
        <v>1</v>
      </c>
      <c r="AR8" s="253">
        <v>1</v>
      </c>
      <c r="AS8" s="253"/>
      <c r="AT8" s="253">
        <v>3</v>
      </c>
      <c r="AU8" s="252">
        <v>274</v>
      </c>
      <c r="AV8" s="253">
        <v>67</v>
      </c>
      <c r="AX8" s="243">
        <v>204</v>
      </c>
      <c r="AY8" s="284">
        <v>1564</v>
      </c>
      <c r="AZ8" s="284"/>
      <c r="BA8" s="284">
        <v>2719</v>
      </c>
      <c r="BB8" s="284">
        <v>4</v>
      </c>
      <c r="BC8" s="284">
        <v>39</v>
      </c>
      <c r="BD8" s="284"/>
      <c r="BE8" s="284">
        <v>108</v>
      </c>
      <c r="BF8" s="284">
        <v>21</v>
      </c>
      <c r="BG8" s="284">
        <v>128</v>
      </c>
      <c r="BH8" s="284">
        <v>21</v>
      </c>
      <c r="BI8" s="305"/>
      <c r="BJ8" s="284"/>
      <c r="BK8" s="284"/>
      <c r="BL8" s="284"/>
      <c r="BM8" s="243">
        <v>1</v>
      </c>
      <c r="BN8" s="243">
        <v>72</v>
      </c>
      <c r="BO8" s="243">
        <v>74</v>
      </c>
      <c r="BP8" s="243">
        <v>207</v>
      </c>
      <c r="BQ8" s="243">
        <v>2</v>
      </c>
      <c r="BR8" s="243">
        <v>6</v>
      </c>
      <c r="BS8" s="284">
        <v>265</v>
      </c>
      <c r="BT8" s="284"/>
      <c r="BU8" s="284">
        <v>2</v>
      </c>
      <c r="BV8" s="284"/>
      <c r="BW8" s="284"/>
      <c r="BX8" s="284"/>
      <c r="BY8" s="284"/>
      <c r="BZ8" s="284">
        <v>3</v>
      </c>
      <c r="CA8" s="284">
        <v>1</v>
      </c>
      <c r="CB8" s="284">
        <v>2</v>
      </c>
      <c r="CC8" s="284"/>
      <c r="CD8" s="284"/>
      <c r="CE8" s="284"/>
      <c r="CF8" s="284"/>
      <c r="CG8" s="284"/>
      <c r="CH8" s="284"/>
      <c r="CI8" s="284"/>
      <c r="CJ8" s="284"/>
      <c r="CK8" s="284">
        <v>1</v>
      </c>
      <c r="CL8" s="284"/>
      <c r="CM8" s="284">
        <v>1</v>
      </c>
      <c r="CN8" s="284"/>
      <c r="CO8" s="284">
        <v>3</v>
      </c>
      <c r="CP8" s="243">
        <v>176</v>
      </c>
      <c r="CQ8" s="243">
        <v>30</v>
      </c>
      <c r="CR8" s="339"/>
    </row>
    <row r="9" spans="1:96" x14ac:dyDescent="0.2">
      <c r="A9" s="252" t="s">
        <v>74</v>
      </c>
      <c r="B9" s="243">
        <v>12</v>
      </c>
      <c r="C9" s="243">
        <v>197</v>
      </c>
      <c r="D9" s="245">
        <v>1830</v>
      </c>
      <c r="E9" s="243">
        <v>1</v>
      </c>
      <c r="F9" s="245">
        <v>4289</v>
      </c>
      <c r="G9" s="243">
        <v>1</v>
      </c>
      <c r="H9" s="243">
        <v>805</v>
      </c>
      <c r="I9" s="243">
        <v>8</v>
      </c>
      <c r="J9" s="243">
        <v>1795</v>
      </c>
      <c r="K9" s="243">
        <v>283</v>
      </c>
      <c r="L9" s="243">
        <v>727</v>
      </c>
      <c r="N9" s="265"/>
      <c r="O9" s="243">
        <v>1</v>
      </c>
      <c r="R9" s="243">
        <v>101</v>
      </c>
      <c r="S9" s="243">
        <v>35</v>
      </c>
      <c r="U9" s="243">
        <v>368</v>
      </c>
      <c r="V9" s="243">
        <v>14</v>
      </c>
      <c r="W9" s="243">
        <v>105</v>
      </c>
      <c r="X9" s="243">
        <v>237</v>
      </c>
      <c r="Y9" s="243">
        <v>1</v>
      </c>
      <c r="AD9" s="244">
        <v>1</v>
      </c>
      <c r="AG9" s="244">
        <v>1</v>
      </c>
      <c r="AH9" s="253"/>
      <c r="AI9" s="253"/>
      <c r="AJ9" s="253"/>
      <c r="AK9" s="253"/>
      <c r="AL9" s="253">
        <v>5</v>
      </c>
      <c r="AM9" s="253"/>
      <c r="AN9" s="253">
        <v>2</v>
      </c>
      <c r="AO9" s="253"/>
      <c r="AP9" s="253">
        <v>3</v>
      </c>
      <c r="AQ9" s="253">
        <v>2</v>
      </c>
      <c r="AR9" s="253"/>
      <c r="AS9" s="253">
        <v>2</v>
      </c>
      <c r="AT9" s="253">
        <v>14</v>
      </c>
      <c r="AU9" s="252">
        <v>249</v>
      </c>
      <c r="AV9" s="253">
        <v>64</v>
      </c>
      <c r="AX9" s="243">
        <v>143</v>
      </c>
      <c r="AY9" s="284">
        <v>976</v>
      </c>
      <c r="AZ9" s="284">
        <v>1</v>
      </c>
      <c r="BA9" s="284">
        <v>2322</v>
      </c>
      <c r="BB9" s="284">
        <v>1</v>
      </c>
      <c r="BC9" s="284">
        <v>299</v>
      </c>
      <c r="BD9" s="284"/>
      <c r="BE9" s="284">
        <v>242</v>
      </c>
      <c r="BF9" s="284">
        <v>186</v>
      </c>
      <c r="BG9" s="284">
        <v>183</v>
      </c>
      <c r="BH9" s="284"/>
      <c r="BI9" s="305"/>
      <c r="BJ9" s="284">
        <v>1</v>
      </c>
      <c r="BK9" s="284"/>
      <c r="BL9" s="284"/>
      <c r="BM9" s="243">
        <v>83</v>
      </c>
      <c r="BN9" s="243">
        <v>27</v>
      </c>
      <c r="BP9" s="243">
        <v>212</v>
      </c>
      <c r="BQ9" s="243">
        <v>1</v>
      </c>
      <c r="BR9" s="243">
        <v>5</v>
      </c>
      <c r="BS9" s="284">
        <v>158</v>
      </c>
      <c r="BT9" s="284">
        <v>1</v>
      </c>
      <c r="BU9" s="284"/>
      <c r="BV9" s="284"/>
      <c r="BW9" s="284"/>
      <c r="BX9" s="284"/>
      <c r="BY9" s="284">
        <v>1</v>
      </c>
      <c r="BZ9" s="284"/>
      <c r="CA9" s="284"/>
      <c r="CB9" s="284"/>
      <c r="CC9" s="284"/>
      <c r="CD9" s="284"/>
      <c r="CE9" s="284"/>
      <c r="CF9" s="284"/>
      <c r="CG9" s="284">
        <v>5</v>
      </c>
      <c r="CH9" s="284"/>
      <c r="CI9" s="284">
        <v>2</v>
      </c>
      <c r="CJ9" s="284"/>
      <c r="CK9" s="284">
        <v>2</v>
      </c>
      <c r="CL9" s="284">
        <v>2</v>
      </c>
      <c r="CM9" s="284"/>
      <c r="CN9" s="284">
        <v>2</v>
      </c>
      <c r="CO9" s="284">
        <v>14</v>
      </c>
      <c r="CP9" s="243">
        <v>139</v>
      </c>
      <c r="CQ9" s="243">
        <v>24</v>
      </c>
      <c r="CR9" s="339"/>
    </row>
    <row r="10" spans="1:96" x14ac:dyDescent="0.2">
      <c r="A10" s="252" t="s">
        <v>75</v>
      </c>
      <c r="B10" s="243">
        <v>18</v>
      </c>
      <c r="C10" s="243">
        <v>562</v>
      </c>
      <c r="D10" s="245">
        <v>6257</v>
      </c>
      <c r="E10" s="243">
        <v>1</v>
      </c>
      <c r="F10" s="245">
        <v>12973</v>
      </c>
      <c r="G10" s="243">
        <v>145</v>
      </c>
      <c r="H10" s="243">
        <v>1685</v>
      </c>
      <c r="J10" s="245">
        <v>800</v>
      </c>
      <c r="K10" s="243">
        <v>410</v>
      </c>
      <c r="L10" s="243">
        <v>633</v>
      </c>
      <c r="N10" s="265">
        <v>2</v>
      </c>
      <c r="P10" s="243">
        <v>1</v>
      </c>
      <c r="Q10" s="243">
        <v>1</v>
      </c>
      <c r="R10" s="243">
        <v>40</v>
      </c>
      <c r="S10" s="243">
        <v>765</v>
      </c>
      <c r="T10" s="243">
        <v>9</v>
      </c>
      <c r="U10" s="243">
        <v>1652</v>
      </c>
      <c r="V10" s="243">
        <v>1</v>
      </c>
      <c r="W10" s="243">
        <v>1198</v>
      </c>
      <c r="X10" s="243">
        <v>427</v>
      </c>
      <c r="Y10" s="243">
        <v>4</v>
      </c>
      <c r="AC10" s="243">
        <v>7</v>
      </c>
      <c r="AD10" s="244">
        <v>6</v>
      </c>
      <c r="AE10" s="244">
        <v>6</v>
      </c>
      <c r="AG10" s="244">
        <v>3</v>
      </c>
      <c r="AH10" s="253">
        <v>1</v>
      </c>
      <c r="AI10" s="253"/>
      <c r="AJ10" s="253"/>
      <c r="AK10" s="253"/>
      <c r="AL10" s="253">
        <v>2</v>
      </c>
      <c r="AM10" s="253"/>
      <c r="AN10" s="253">
        <v>1</v>
      </c>
      <c r="AO10" s="253"/>
      <c r="AP10" s="253">
        <v>5</v>
      </c>
      <c r="AQ10" s="253">
        <v>15</v>
      </c>
      <c r="AR10" s="253">
        <v>2</v>
      </c>
      <c r="AS10" s="253">
        <v>11</v>
      </c>
      <c r="AT10" s="253">
        <v>18</v>
      </c>
      <c r="AU10" s="252">
        <v>990</v>
      </c>
      <c r="AV10" s="253">
        <v>455</v>
      </c>
      <c r="AW10" s="243">
        <v>9</v>
      </c>
      <c r="AX10" s="245">
        <v>389</v>
      </c>
      <c r="AY10" s="284">
        <v>3913</v>
      </c>
      <c r="AZ10" s="284">
        <v>1</v>
      </c>
      <c r="BA10" s="284">
        <v>8348</v>
      </c>
      <c r="BB10" s="284">
        <v>86</v>
      </c>
      <c r="BC10" s="284">
        <v>635</v>
      </c>
      <c r="BD10" s="284"/>
      <c r="BE10" s="284">
        <v>388</v>
      </c>
      <c r="BF10" s="284">
        <v>236</v>
      </c>
      <c r="BG10" s="284">
        <v>163</v>
      </c>
      <c r="BH10" s="284"/>
      <c r="BI10" s="305">
        <v>1</v>
      </c>
      <c r="BJ10" s="284"/>
      <c r="BK10" s="284">
        <v>1</v>
      </c>
      <c r="BL10" s="284"/>
      <c r="BM10" s="243">
        <v>23</v>
      </c>
      <c r="BN10" s="243">
        <v>589</v>
      </c>
      <c r="BO10" s="243">
        <v>7</v>
      </c>
      <c r="BP10" s="243">
        <v>596</v>
      </c>
      <c r="BQ10" s="243">
        <v>1</v>
      </c>
      <c r="BR10" s="243">
        <v>548</v>
      </c>
      <c r="BS10" s="284">
        <v>357</v>
      </c>
      <c r="BT10" s="284">
        <v>3</v>
      </c>
      <c r="BU10" s="284"/>
      <c r="BV10" s="284"/>
      <c r="BW10" s="284"/>
      <c r="BX10" s="284">
        <v>7</v>
      </c>
      <c r="BY10" s="284">
        <v>4</v>
      </c>
      <c r="BZ10" s="284">
        <v>4</v>
      </c>
      <c r="CA10" s="284"/>
      <c r="CB10" s="284">
        <v>3</v>
      </c>
      <c r="CC10" s="284">
        <v>1</v>
      </c>
      <c r="CD10" s="284"/>
      <c r="CE10" s="284"/>
      <c r="CF10" s="284"/>
      <c r="CG10" s="284"/>
      <c r="CH10" s="284"/>
      <c r="CI10" s="284">
        <v>1</v>
      </c>
      <c r="CJ10" s="284"/>
      <c r="CK10" s="284">
        <v>3</v>
      </c>
      <c r="CL10" s="284">
        <v>11</v>
      </c>
      <c r="CM10" s="284">
        <v>2</v>
      </c>
      <c r="CN10" s="284">
        <v>11</v>
      </c>
      <c r="CO10" s="284">
        <v>18</v>
      </c>
      <c r="CP10" s="243">
        <v>273</v>
      </c>
      <c r="CQ10" s="243">
        <v>150</v>
      </c>
      <c r="CR10" s="339"/>
    </row>
    <row r="11" spans="1:96" x14ac:dyDescent="0.2">
      <c r="A11" s="252" t="s">
        <v>76</v>
      </c>
      <c r="B11" s="243">
        <v>10</v>
      </c>
      <c r="C11" s="243">
        <v>492</v>
      </c>
      <c r="D11" s="245">
        <v>5889</v>
      </c>
      <c r="F11" s="245">
        <v>10508</v>
      </c>
      <c r="G11" s="243">
        <v>3</v>
      </c>
      <c r="H11" s="243">
        <v>1673</v>
      </c>
      <c r="J11" s="243">
        <v>1543</v>
      </c>
      <c r="K11" s="243">
        <v>287</v>
      </c>
      <c r="L11" s="243">
        <v>580</v>
      </c>
      <c r="N11" s="265"/>
      <c r="P11" s="243">
        <v>2</v>
      </c>
      <c r="R11" s="243">
        <v>79</v>
      </c>
      <c r="S11" s="243">
        <v>360</v>
      </c>
      <c r="T11" s="243">
        <v>26</v>
      </c>
      <c r="U11" s="243">
        <v>1491</v>
      </c>
      <c r="V11" s="243">
        <v>2</v>
      </c>
      <c r="W11" s="243">
        <v>435</v>
      </c>
      <c r="X11" s="243">
        <v>401</v>
      </c>
      <c r="Y11" s="243">
        <v>28</v>
      </c>
      <c r="Z11" s="243">
        <v>6</v>
      </c>
      <c r="AA11" s="243">
        <v>5</v>
      </c>
      <c r="AD11" s="244">
        <v>1</v>
      </c>
      <c r="AE11" s="244">
        <v>3</v>
      </c>
      <c r="AF11" s="244">
        <v>2</v>
      </c>
      <c r="AG11" s="244">
        <v>6</v>
      </c>
      <c r="AH11" s="253">
        <v>2</v>
      </c>
      <c r="AI11" s="253"/>
      <c r="AJ11" s="253"/>
      <c r="AK11" s="253"/>
      <c r="AL11" s="253"/>
      <c r="AM11" s="253"/>
      <c r="AN11" s="253"/>
      <c r="AO11" s="253"/>
      <c r="AP11" s="253">
        <v>1</v>
      </c>
      <c r="AQ11" s="254">
        <v>13</v>
      </c>
      <c r="AR11" s="254"/>
      <c r="AS11" s="254">
        <v>3</v>
      </c>
      <c r="AT11" s="254">
        <v>31</v>
      </c>
      <c r="AU11" s="255">
        <v>1058</v>
      </c>
      <c r="AV11" s="254">
        <v>134</v>
      </c>
      <c r="AW11" s="243">
        <v>8</v>
      </c>
      <c r="AX11" s="245">
        <v>359</v>
      </c>
      <c r="AY11" s="284">
        <v>3876</v>
      </c>
      <c r="AZ11" s="284"/>
      <c r="BA11" s="284">
        <v>6781</v>
      </c>
      <c r="BB11" s="284">
        <v>3</v>
      </c>
      <c r="BC11" s="284">
        <v>446</v>
      </c>
      <c r="BD11" s="284"/>
      <c r="BE11" s="284">
        <v>448</v>
      </c>
      <c r="BF11" s="284">
        <v>87</v>
      </c>
      <c r="BG11" s="284">
        <v>78</v>
      </c>
      <c r="BH11" s="284"/>
      <c r="BI11" s="305"/>
      <c r="BJ11" s="284"/>
      <c r="BK11" s="284">
        <v>1</v>
      </c>
      <c r="BL11" s="284"/>
      <c r="BM11" s="243">
        <v>36</v>
      </c>
      <c r="BN11" s="243">
        <v>252</v>
      </c>
      <c r="BO11" s="243">
        <v>25</v>
      </c>
      <c r="BP11" s="243">
        <v>645</v>
      </c>
      <c r="BR11" s="243">
        <v>97</v>
      </c>
      <c r="BS11" s="284">
        <v>368</v>
      </c>
      <c r="BT11" s="284">
        <v>21</v>
      </c>
      <c r="BU11" s="284">
        <v>3</v>
      </c>
      <c r="BV11" s="284">
        <v>1</v>
      </c>
      <c r="BW11" s="284"/>
      <c r="BX11" s="284"/>
      <c r="BY11" s="284"/>
      <c r="BZ11" s="284">
        <v>3</v>
      </c>
      <c r="CA11" s="284">
        <v>2</v>
      </c>
      <c r="CB11" s="284">
        <v>4</v>
      </c>
      <c r="CC11" s="284"/>
      <c r="CD11" s="284"/>
      <c r="CE11" s="284"/>
      <c r="CF11" s="284"/>
      <c r="CG11" s="284"/>
      <c r="CH11" s="284"/>
      <c r="CI11" s="284"/>
      <c r="CJ11" s="284"/>
      <c r="CK11" s="284"/>
      <c r="CL11" s="284">
        <v>7</v>
      </c>
      <c r="CM11" s="284"/>
      <c r="CN11" s="284">
        <v>3</v>
      </c>
      <c r="CO11" s="284">
        <v>31</v>
      </c>
      <c r="CP11" s="243">
        <v>443</v>
      </c>
      <c r="CQ11" s="243">
        <v>13</v>
      </c>
      <c r="CR11" s="339"/>
    </row>
    <row r="12" spans="1:96" x14ac:dyDescent="0.2">
      <c r="A12" s="252" t="s">
        <v>77</v>
      </c>
      <c r="B12" s="243">
        <v>8</v>
      </c>
      <c r="C12" s="243">
        <v>101</v>
      </c>
      <c r="D12" s="243">
        <v>833</v>
      </c>
      <c r="E12" s="243">
        <v>1</v>
      </c>
      <c r="F12" s="243">
        <v>1958</v>
      </c>
      <c r="G12" s="243">
        <v>31</v>
      </c>
      <c r="H12" s="243">
        <v>201</v>
      </c>
      <c r="J12" s="243">
        <v>394</v>
      </c>
      <c r="K12" s="243">
        <v>137</v>
      </c>
      <c r="L12" s="243">
        <v>366</v>
      </c>
      <c r="N12" s="265"/>
      <c r="R12" s="243">
        <v>6</v>
      </c>
      <c r="S12" s="243">
        <v>375</v>
      </c>
      <c r="T12" s="243">
        <v>15</v>
      </c>
      <c r="U12" s="243">
        <v>214</v>
      </c>
      <c r="W12" s="243">
        <v>104</v>
      </c>
      <c r="X12" s="243">
        <v>80</v>
      </c>
      <c r="AD12" s="244">
        <v>1</v>
      </c>
      <c r="AE12" s="244">
        <v>1</v>
      </c>
      <c r="AG12" s="244">
        <v>1</v>
      </c>
      <c r="AH12" s="253"/>
      <c r="AI12" s="253"/>
      <c r="AJ12" s="253"/>
      <c r="AK12" s="253"/>
      <c r="AL12" s="253"/>
      <c r="AM12" s="253"/>
      <c r="AN12" s="253"/>
      <c r="AO12" s="253"/>
      <c r="AP12" s="253"/>
      <c r="AQ12" s="253"/>
      <c r="AR12" s="253"/>
      <c r="AS12" s="253"/>
      <c r="AT12" s="253">
        <v>7</v>
      </c>
      <c r="AU12" s="252">
        <v>184</v>
      </c>
      <c r="AV12" s="253">
        <v>30</v>
      </c>
      <c r="AX12" s="243">
        <v>54</v>
      </c>
      <c r="AY12" s="284">
        <v>362</v>
      </c>
      <c r="AZ12" s="284">
        <v>1</v>
      </c>
      <c r="BA12" s="284">
        <v>811</v>
      </c>
      <c r="BB12" s="284">
        <v>2</v>
      </c>
      <c r="BC12" s="284">
        <v>26</v>
      </c>
      <c r="BD12" s="284"/>
      <c r="BE12" s="284">
        <v>33</v>
      </c>
      <c r="BF12" s="284">
        <v>17</v>
      </c>
      <c r="BG12" s="284">
        <v>18</v>
      </c>
      <c r="BH12" s="284"/>
      <c r="BI12" s="305"/>
      <c r="BJ12" s="284"/>
      <c r="BK12" s="284"/>
      <c r="BL12" s="284"/>
      <c r="BM12" s="243">
        <v>3</v>
      </c>
      <c r="BN12" s="243">
        <v>151</v>
      </c>
      <c r="BO12" s="243">
        <v>8</v>
      </c>
      <c r="BP12" s="243">
        <v>86</v>
      </c>
      <c r="BR12" s="243">
        <v>11</v>
      </c>
      <c r="BS12" s="284">
        <v>69</v>
      </c>
      <c r="BT12" s="284"/>
      <c r="BU12" s="284"/>
      <c r="BV12" s="284"/>
      <c r="BW12" s="284"/>
      <c r="BX12" s="284"/>
      <c r="BY12" s="284">
        <v>1</v>
      </c>
      <c r="BZ12" s="284"/>
      <c r="CA12" s="284"/>
      <c r="CB12" s="284"/>
      <c r="CC12" s="284"/>
      <c r="CD12" s="284"/>
      <c r="CE12" s="284"/>
      <c r="CF12" s="284"/>
      <c r="CG12" s="284"/>
      <c r="CH12" s="284"/>
      <c r="CI12" s="284"/>
      <c r="CJ12" s="284"/>
      <c r="CK12" s="284"/>
      <c r="CL12" s="284"/>
      <c r="CM12" s="284"/>
      <c r="CN12" s="284"/>
      <c r="CO12" s="284">
        <v>7</v>
      </c>
      <c r="CP12" s="243">
        <v>75</v>
      </c>
      <c r="CQ12" s="243">
        <v>11</v>
      </c>
      <c r="CR12" s="339"/>
    </row>
    <row r="13" spans="1:96" x14ac:dyDescent="0.2">
      <c r="A13" s="252" t="s">
        <v>78</v>
      </c>
      <c r="B13" s="243">
        <v>3</v>
      </c>
      <c r="C13" s="243">
        <v>739</v>
      </c>
      <c r="D13" s="245">
        <v>6969</v>
      </c>
      <c r="E13" s="243">
        <v>1</v>
      </c>
      <c r="F13" s="245">
        <v>10600</v>
      </c>
      <c r="G13" s="243">
        <v>6</v>
      </c>
      <c r="H13" s="245">
        <v>1570</v>
      </c>
      <c r="J13" s="245">
        <v>1114</v>
      </c>
      <c r="K13" s="243">
        <v>119</v>
      </c>
      <c r="L13" s="243">
        <v>246</v>
      </c>
      <c r="N13" s="265"/>
      <c r="O13" s="243">
        <v>2</v>
      </c>
      <c r="R13" s="243">
        <v>10</v>
      </c>
      <c r="S13" s="243">
        <v>353</v>
      </c>
      <c r="T13" s="243">
        <v>34</v>
      </c>
      <c r="U13" s="243">
        <v>1607</v>
      </c>
      <c r="V13" s="243">
        <v>1</v>
      </c>
      <c r="W13" s="243">
        <v>719</v>
      </c>
      <c r="X13" s="243">
        <v>371</v>
      </c>
      <c r="Y13" s="243">
        <v>22</v>
      </c>
      <c r="Z13" s="243">
        <v>2</v>
      </c>
      <c r="AB13" s="243">
        <v>1</v>
      </c>
      <c r="AC13" s="243">
        <v>17</v>
      </c>
      <c r="AD13" s="244">
        <v>1</v>
      </c>
      <c r="AE13" s="244">
        <v>1</v>
      </c>
      <c r="AH13" s="253"/>
      <c r="AI13" s="253"/>
      <c r="AJ13" s="253"/>
      <c r="AK13" s="253"/>
      <c r="AL13" s="253">
        <v>1</v>
      </c>
      <c r="AM13" s="253"/>
      <c r="AN13" s="253">
        <v>2</v>
      </c>
      <c r="AO13" s="253"/>
      <c r="AP13" s="253">
        <v>1</v>
      </c>
      <c r="AQ13" s="254">
        <v>10</v>
      </c>
      <c r="AR13" s="254">
        <v>1</v>
      </c>
      <c r="AS13" s="254">
        <v>17</v>
      </c>
      <c r="AT13" s="254">
        <v>9</v>
      </c>
      <c r="AU13" s="255">
        <v>1257</v>
      </c>
      <c r="AV13" s="254">
        <v>15</v>
      </c>
      <c r="AX13" s="245">
        <v>614</v>
      </c>
      <c r="AY13" s="284">
        <v>4982</v>
      </c>
      <c r="AZ13" s="284">
        <v>1</v>
      </c>
      <c r="BA13" s="284">
        <v>7627</v>
      </c>
      <c r="BB13" s="284">
        <v>3</v>
      </c>
      <c r="BC13" s="284">
        <v>643</v>
      </c>
      <c r="BD13" s="284"/>
      <c r="BE13" s="284">
        <v>514</v>
      </c>
      <c r="BF13" s="284">
        <v>45</v>
      </c>
      <c r="BG13" s="284">
        <v>28</v>
      </c>
      <c r="BH13" s="284"/>
      <c r="BI13" s="305"/>
      <c r="BJ13" s="284">
        <v>2</v>
      </c>
      <c r="BK13" s="284"/>
      <c r="BL13" s="284"/>
      <c r="BM13" s="243">
        <v>7</v>
      </c>
      <c r="BN13" s="243">
        <v>279</v>
      </c>
      <c r="BO13" s="243">
        <v>24</v>
      </c>
      <c r="BP13" s="243">
        <v>1139</v>
      </c>
      <c r="BQ13" s="243">
        <v>1</v>
      </c>
      <c r="BR13" s="243">
        <v>283</v>
      </c>
      <c r="BS13" s="284">
        <v>339</v>
      </c>
      <c r="BT13" s="284">
        <v>13</v>
      </c>
      <c r="BU13" s="284">
        <v>1</v>
      </c>
      <c r="BV13" s="284"/>
      <c r="BW13" s="284"/>
      <c r="BX13" s="284">
        <v>11</v>
      </c>
      <c r="BY13" s="284">
        <v>1</v>
      </c>
      <c r="BZ13" s="284">
        <v>1</v>
      </c>
      <c r="CA13" s="284"/>
      <c r="CB13" s="284"/>
      <c r="CC13" s="284"/>
      <c r="CD13" s="284"/>
      <c r="CE13" s="284"/>
      <c r="CF13" s="284"/>
      <c r="CG13" s="284">
        <v>1</v>
      </c>
      <c r="CH13" s="284"/>
      <c r="CI13" s="284">
        <v>2</v>
      </c>
      <c r="CJ13" s="284"/>
      <c r="CK13" s="284">
        <v>1</v>
      </c>
      <c r="CL13" s="284">
        <v>8</v>
      </c>
      <c r="CM13" s="284">
        <v>1</v>
      </c>
      <c r="CN13" s="284">
        <v>17</v>
      </c>
      <c r="CO13" s="284">
        <v>9</v>
      </c>
      <c r="CP13" s="243">
        <v>827</v>
      </c>
      <c r="CQ13" s="243">
        <v>4</v>
      </c>
      <c r="CR13" s="339"/>
    </row>
    <row r="14" spans="1:96" x14ac:dyDescent="0.2">
      <c r="A14" s="252" t="s">
        <v>79</v>
      </c>
      <c r="B14" s="243">
        <v>2</v>
      </c>
      <c r="C14" s="243">
        <v>72</v>
      </c>
      <c r="D14" s="243">
        <v>564</v>
      </c>
      <c r="F14" s="243">
        <v>1292</v>
      </c>
      <c r="G14" s="243">
        <v>20</v>
      </c>
      <c r="H14" s="243">
        <v>180</v>
      </c>
      <c r="J14" s="243">
        <v>339</v>
      </c>
      <c r="K14" s="243">
        <v>32</v>
      </c>
      <c r="L14" s="243">
        <v>177</v>
      </c>
      <c r="N14" s="265"/>
      <c r="R14" s="243">
        <v>13</v>
      </c>
      <c r="S14" s="243">
        <v>8</v>
      </c>
      <c r="U14" s="243">
        <v>176</v>
      </c>
      <c r="W14" s="243">
        <v>39</v>
      </c>
      <c r="X14" s="243">
        <v>75</v>
      </c>
      <c r="AF14" s="244">
        <v>1</v>
      </c>
      <c r="AH14" s="253"/>
      <c r="AI14" s="253"/>
      <c r="AJ14" s="253"/>
      <c r="AK14" s="253"/>
      <c r="AL14" s="253">
        <v>1</v>
      </c>
      <c r="AM14" s="253"/>
      <c r="AN14" s="253"/>
      <c r="AO14" s="253"/>
      <c r="AP14" s="253"/>
      <c r="AQ14" s="253"/>
      <c r="AR14" s="253"/>
      <c r="AS14" s="253">
        <v>4</v>
      </c>
      <c r="AT14" s="253">
        <v>2</v>
      </c>
      <c r="AU14" s="252">
        <v>106</v>
      </c>
      <c r="AV14" s="253">
        <v>5</v>
      </c>
      <c r="AX14" s="243">
        <v>45</v>
      </c>
      <c r="AY14" s="284">
        <v>317</v>
      </c>
      <c r="AZ14" s="284"/>
      <c r="BA14" s="284">
        <v>754</v>
      </c>
      <c r="BB14" s="284">
        <v>2</v>
      </c>
      <c r="BC14" s="284">
        <v>48</v>
      </c>
      <c r="BD14" s="284"/>
      <c r="BE14" s="284">
        <v>43</v>
      </c>
      <c r="BF14" s="284">
        <v>8</v>
      </c>
      <c r="BG14" s="284">
        <v>14</v>
      </c>
      <c r="BH14" s="284"/>
      <c r="BI14" s="305"/>
      <c r="BJ14" s="284"/>
      <c r="BK14" s="284"/>
      <c r="BL14" s="284"/>
      <c r="BM14" s="243">
        <v>7</v>
      </c>
      <c r="BN14" s="243">
        <v>6</v>
      </c>
      <c r="BP14" s="243">
        <v>89</v>
      </c>
      <c r="BR14" s="243">
        <v>1</v>
      </c>
      <c r="BS14" s="284">
        <v>62</v>
      </c>
      <c r="BT14" s="284"/>
      <c r="BU14" s="284"/>
      <c r="BV14" s="284"/>
      <c r="BW14" s="284"/>
      <c r="BX14" s="284"/>
      <c r="BY14" s="284"/>
      <c r="BZ14" s="284"/>
      <c r="CA14" s="284">
        <v>1</v>
      </c>
      <c r="CB14" s="284"/>
      <c r="CC14" s="284"/>
      <c r="CD14" s="284"/>
      <c r="CE14" s="284"/>
      <c r="CF14" s="284"/>
      <c r="CG14" s="284">
        <v>1</v>
      </c>
      <c r="CH14" s="284"/>
      <c r="CI14" s="284"/>
      <c r="CJ14" s="284"/>
      <c r="CK14" s="284"/>
      <c r="CL14" s="284"/>
      <c r="CM14" s="284"/>
      <c r="CN14" s="284">
        <v>4</v>
      </c>
      <c r="CO14" s="284">
        <v>2</v>
      </c>
      <c r="CP14" s="243">
        <v>46</v>
      </c>
      <c r="CQ14" s="243">
        <v>3</v>
      </c>
      <c r="CR14" s="339"/>
    </row>
    <row r="15" spans="1:96" x14ac:dyDescent="0.2">
      <c r="A15" s="252" t="s">
        <v>80</v>
      </c>
      <c r="B15" s="243">
        <v>1</v>
      </c>
      <c r="C15" s="243">
        <v>553</v>
      </c>
      <c r="D15" s="245">
        <v>3951</v>
      </c>
      <c r="E15" s="243">
        <v>1</v>
      </c>
      <c r="F15" s="245">
        <v>9585</v>
      </c>
      <c r="G15" s="243">
        <v>53</v>
      </c>
      <c r="H15" s="245">
        <v>1136</v>
      </c>
      <c r="J15" s="243">
        <v>1105</v>
      </c>
      <c r="K15" s="243">
        <v>212</v>
      </c>
      <c r="L15" s="243">
        <v>592</v>
      </c>
      <c r="N15" s="265"/>
      <c r="O15" s="243">
        <v>1</v>
      </c>
      <c r="R15" s="243">
        <v>50</v>
      </c>
      <c r="S15" s="243">
        <v>33</v>
      </c>
      <c r="T15" s="243">
        <v>43</v>
      </c>
      <c r="U15" s="243">
        <v>215</v>
      </c>
      <c r="V15" s="243">
        <v>13</v>
      </c>
      <c r="W15" s="243">
        <v>354</v>
      </c>
      <c r="X15" s="243">
        <v>527</v>
      </c>
      <c r="Y15" s="243">
        <v>6</v>
      </c>
      <c r="Z15" s="243">
        <v>1</v>
      </c>
      <c r="AA15" s="243">
        <v>2</v>
      </c>
      <c r="AC15" s="243">
        <v>16</v>
      </c>
      <c r="AD15" s="244">
        <v>1</v>
      </c>
      <c r="AE15" s="244">
        <v>2</v>
      </c>
      <c r="AF15" s="244">
        <v>1</v>
      </c>
      <c r="AG15" s="244">
        <v>1</v>
      </c>
      <c r="AH15" s="253">
        <v>1</v>
      </c>
      <c r="AI15" s="253">
        <v>1</v>
      </c>
      <c r="AJ15" s="253"/>
      <c r="AK15" s="253"/>
      <c r="AL15" s="253">
        <v>1</v>
      </c>
      <c r="AM15" s="253">
        <v>4</v>
      </c>
      <c r="AN15" s="253"/>
      <c r="AO15" s="253"/>
      <c r="AP15" s="253">
        <v>1</v>
      </c>
      <c r="AQ15" s="253">
        <v>1</v>
      </c>
      <c r="AR15" s="253"/>
      <c r="AS15" s="253">
        <v>11</v>
      </c>
      <c r="AT15" s="253">
        <v>13</v>
      </c>
      <c r="AU15" s="252">
        <v>188</v>
      </c>
      <c r="AV15" s="253">
        <v>3</v>
      </c>
      <c r="AX15" s="245">
        <v>436</v>
      </c>
      <c r="AY15" s="284">
        <v>2780</v>
      </c>
      <c r="AZ15" s="284">
        <v>1</v>
      </c>
      <c r="BA15" s="284">
        <v>7005</v>
      </c>
      <c r="BB15" s="284">
        <v>41</v>
      </c>
      <c r="BC15" s="284">
        <v>330</v>
      </c>
      <c r="BD15" s="284"/>
      <c r="BE15" s="284">
        <v>301</v>
      </c>
      <c r="BF15" s="284">
        <v>113</v>
      </c>
      <c r="BG15" s="284">
        <v>111</v>
      </c>
      <c r="BH15" s="284"/>
      <c r="BI15" s="305"/>
      <c r="BJ15" s="284">
        <v>1</v>
      </c>
      <c r="BK15" s="284"/>
      <c r="BL15" s="284"/>
      <c r="BM15" s="243">
        <v>13</v>
      </c>
      <c r="BN15" s="243">
        <v>13</v>
      </c>
      <c r="BO15" s="243">
        <v>41</v>
      </c>
      <c r="BP15" s="243">
        <v>126</v>
      </c>
      <c r="BQ15" s="243">
        <v>9</v>
      </c>
      <c r="BR15" s="243">
        <v>173</v>
      </c>
      <c r="BS15" s="284">
        <v>447</v>
      </c>
      <c r="BT15" s="284">
        <v>5</v>
      </c>
      <c r="BU15" s="284"/>
      <c r="BV15" s="284">
        <v>1</v>
      </c>
      <c r="BW15" s="284"/>
      <c r="BX15" s="284">
        <v>8</v>
      </c>
      <c r="BY15" s="284"/>
      <c r="BZ15" s="284">
        <v>2</v>
      </c>
      <c r="CA15" s="284">
        <v>1</v>
      </c>
      <c r="CB15" s="284">
        <v>1</v>
      </c>
      <c r="CC15" s="284"/>
      <c r="CD15" s="284">
        <v>1</v>
      </c>
      <c r="CE15" s="284"/>
      <c r="CF15" s="284"/>
      <c r="CG15" s="284">
        <v>1</v>
      </c>
      <c r="CH15" s="284">
        <v>2</v>
      </c>
      <c r="CI15" s="284"/>
      <c r="CJ15" s="284"/>
      <c r="CK15" s="284">
        <v>1</v>
      </c>
      <c r="CL15" s="284">
        <v>1</v>
      </c>
      <c r="CM15" s="284"/>
      <c r="CN15" s="284">
        <v>11</v>
      </c>
      <c r="CO15" s="284">
        <v>13</v>
      </c>
      <c r="CP15" s="243">
        <v>105</v>
      </c>
      <c r="CQ15" s="243">
        <v>2</v>
      </c>
      <c r="CR15" s="339"/>
    </row>
    <row r="16" spans="1:96" s="247" customFormat="1" x14ac:dyDescent="0.2">
      <c r="A16" s="252" t="s">
        <v>81</v>
      </c>
      <c r="B16" s="243"/>
      <c r="C16" s="243">
        <v>186</v>
      </c>
      <c r="D16" s="243">
        <v>1465</v>
      </c>
      <c r="E16" s="243">
        <v>2</v>
      </c>
      <c r="F16" s="245">
        <v>2534</v>
      </c>
      <c r="G16" s="243">
        <v>20</v>
      </c>
      <c r="H16" s="243">
        <v>436</v>
      </c>
      <c r="I16" s="243"/>
      <c r="J16" s="243">
        <v>343</v>
      </c>
      <c r="K16" s="243">
        <v>159</v>
      </c>
      <c r="L16" s="243">
        <v>176</v>
      </c>
      <c r="M16" s="243"/>
      <c r="N16" s="265"/>
      <c r="O16" s="243"/>
      <c r="P16" s="243">
        <v>5</v>
      </c>
      <c r="Q16" s="243"/>
      <c r="R16" s="243">
        <v>70</v>
      </c>
      <c r="S16" s="243">
        <v>62</v>
      </c>
      <c r="T16" s="243">
        <v>6</v>
      </c>
      <c r="U16" s="243">
        <v>291</v>
      </c>
      <c r="V16" s="243">
        <v>4</v>
      </c>
      <c r="W16" s="243">
        <v>52</v>
      </c>
      <c r="X16" s="243">
        <v>155</v>
      </c>
      <c r="Y16" s="243">
        <v>1</v>
      </c>
      <c r="Z16" s="243">
        <v>2</v>
      </c>
      <c r="AA16" s="243">
        <v>3</v>
      </c>
      <c r="AB16" s="243"/>
      <c r="AC16" s="243">
        <v>2</v>
      </c>
      <c r="AD16" s="244">
        <v>2</v>
      </c>
      <c r="AE16" s="244">
        <v>2</v>
      </c>
      <c r="AF16" s="244"/>
      <c r="AG16" s="244">
        <v>3</v>
      </c>
      <c r="AH16" s="253"/>
      <c r="AI16" s="253"/>
      <c r="AJ16" s="253"/>
      <c r="AK16" s="253"/>
      <c r="AL16" s="253">
        <v>2</v>
      </c>
      <c r="AM16" s="253"/>
      <c r="AN16" s="253">
        <v>1</v>
      </c>
      <c r="AO16" s="253"/>
      <c r="AP16" s="253">
        <v>3</v>
      </c>
      <c r="AQ16" s="253">
        <v>1</v>
      </c>
      <c r="AR16" s="253">
        <v>1</v>
      </c>
      <c r="AS16" s="253">
        <v>5</v>
      </c>
      <c r="AT16" s="253">
        <v>8</v>
      </c>
      <c r="AU16" s="252">
        <v>255</v>
      </c>
      <c r="AV16" s="253">
        <v>15</v>
      </c>
      <c r="AW16" s="243"/>
      <c r="AX16" s="243">
        <v>130</v>
      </c>
      <c r="AY16" s="284">
        <v>797</v>
      </c>
      <c r="AZ16" s="284">
        <v>2</v>
      </c>
      <c r="BA16" s="284">
        <v>1271</v>
      </c>
      <c r="BB16" s="284">
        <v>13</v>
      </c>
      <c r="BC16" s="284">
        <v>129</v>
      </c>
      <c r="BD16" s="284"/>
      <c r="BE16" s="284">
        <v>132</v>
      </c>
      <c r="BF16" s="284">
        <v>36</v>
      </c>
      <c r="BG16" s="284">
        <v>58</v>
      </c>
      <c r="BH16" s="284"/>
      <c r="BI16" s="305"/>
      <c r="BJ16" s="284"/>
      <c r="BK16" s="284">
        <v>5</v>
      </c>
      <c r="BL16" s="284"/>
      <c r="BM16" s="243">
        <v>62</v>
      </c>
      <c r="BN16" s="243">
        <v>59</v>
      </c>
      <c r="BO16" s="243">
        <v>6</v>
      </c>
      <c r="BP16" s="243">
        <v>123</v>
      </c>
      <c r="BQ16" s="243">
        <v>3</v>
      </c>
      <c r="BR16" s="243"/>
      <c r="BS16" s="284">
        <v>94</v>
      </c>
      <c r="BT16" s="284"/>
      <c r="BU16" s="284">
        <v>1</v>
      </c>
      <c r="BV16" s="284">
        <v>2</v>
      </c>
      <c r="BW16" s="284"/>
      <c r="BX16" s="284"/>
      <c r="BY16" s="284">
        <v>2</v>
      </c>
      <c r="BZ16" s="284"/>
      <c r="CA16" s="284"/>
      <c r="CB16" s="284">
        <v>3</v>
      </c>
      <c r="CC16" s="284"/>
      <c r="CD16" s="284"/>
      <c r="CE16" s="284"/>
      <c r="CF16" s="284"/>
      <c r="CG16" s="284">
        <v>2</v>
      </c>
      <c r="CH16" s="284"/>
      <c r="CI16" s="284">
        <v>1</v>
      </c>
      <c r="CJ16" s="284"/>
      <c r="CK16" s="284">
        <v>2</v>
      </c>
      <c r="CL16" s="284">
        <v>1</v>
      </c>
      <c r="CM16" s="284">
        <v>1</v>
      </c>
      <c r="CN16" s="284">
        <v>5</v>
      </c>
      <c r="CO16" s="284">
        <v>8</v>
      </c>
      <c r="CP16" s="243">
        <v>106</v>
      </c>
      <c r="CQ16" s="243">
        <v>9</v>
      </c>
      <c r="CR16" s="339"/>
    </row>
    <row r="17" spans="1:96" x14ac:dyDescent="0.2">
      <c r="A17" s="246" t="s">
        <v>82</v>
      </c>
      <c r="B17" s="247">
        <v>2</v>
      </c>
      <c r="C17" s="247">
        <v>445</v>
      </c>
      <c r="D17" s="248">
        <v>4498</v>
      </c>
      <c r="E17" s="248">
        <v>3886</v>
      </c>
      <c r="F17" s="248">
        <v>11526</v>
      </c>
      <c r="G17" s="247">
        <v>18</v>
      </c>
      <c r="H17" s="248">
        <v>4899</v>
      </c>
      <c r="I17" s="247"/>
      <c r="J17" s="248">
        <v>9120</v>
      </c>
      <c r="K17" s="247">
        <v>205</v>
      </c>
      <c r="L17" s="248">
        <v>7599</v>
      </c>
      <c r="M17" s="247">
        <v>10</v>
      </c>
      <c r="N17" s="303">
        <v>4</v>
      </c>
      <c r="O17" s="247">
        <v>11</v>
      </c>
      <c r="P17" s="247">
        <v>4</v>
      </c>
      <c r="Q17" s="247">
        <v>3</v>
      </c>
      <c r="R17" s="247">
        <v>145</v>
      </c>
      <c r="S17" s="247">
        <v>2057</v>
      </c>
      <c r="T17" s="247">
        <v>12</v>
      </c>
      <c r="U17" s="247">
        <v>1200</v>
      </c>
      <c r="V17" s="247">
        <v>1056</v>
      </c>
      <c r="W17" s="247">
        <v>112</v>
      </c>
      <c r="X17" s="247">
        <v>1319</v>
      </c>
      <c r="Y17" s="247">
        <v>16</v>
      </c>
      <c r="Z17" s="248">
        <v>10369</v>
      </c>
      <c r="AA17" s="248">
        <v>5286</v>
      </c>
      <c r="AB17" s="248">
        <v>17466</v>
      </c>
      <c r="AC17" s="247">
        <v>1067</v>
      </c>
      <c r="AD17" s="248">
        <v>3993</v>
      </c>
      <c r="AE17" s="248">
        <v>21399</v>
      </c>
      <c r="AF17" s="248">
        <v>6102</v>
      </c>
      <c r="AG17" s="248">
        <v>7538</v>
      </c>
      <c r="AH17" s="249">
        <v>6773</v>
      </c>
      <c r="AI17" s="249"/>
      <c r="AJ17" s="250">
        <v>5</v>
      </c>
      <c r="AK17" s="250">
        <v>21</v>
      </c>
      <c r="AL17" s="250">
        <v>348</v>
      </c>
      <c r="AM17" s="250">
        <v>1027</v>
      </c>
      <c r="AN17" s="250">
        <v>470</v>
      </c>
      <c r="AO17" s="250">
        <v>6</v>
      </c>
      <c r="AP17" s="250">
        <v>22665</v>
      </c>
      <c r="AQ17" s="250">
        <v>3038</v>
      </c>
      <c r="AR17" s="250">
        <v>5401</v>
      </c>
      <c r="AS17" s="250">
        <v>16</v>
      </c>
      <c r="AT17" s="250">
        <v>3891</v>
      </c>
      <c r="AU17" s="246">
        <v>514</v>
      </c>
      <c r="AV17" s="250">
        <v>36</v>
      </c>
      <c r="AW17" s="247"/>
      <c r="AX17" s="247">
        <v>294</v>
      </c>
      <c r="AY17" s="283">
        <v>2772</v>
      </c>
      <c r="AZ17" s="283">
        <v>1778</v>
      </c>
      <c r="BA17" s="283">
        <v>6867</v>
      </c>
      <c r="BB17" s="283">
        <v>16</v>
      </c>
      <c r="BC17" s="283">
        <v>2829</v>
      </c>
      <c r="BD17" s="283"/>
      <c r="BE17" s="283">
        <v>2774</v>
      </c>
      <c r="BF17" s="283">
        <v>120</v>
      </c>
      <c r="BG17" s="283">
        <v>2039</v>
      </c>
      <c r="BH17" s="283">
        <v>10</v>
      </c>
      <c r="BI17" s="304">
        <v>2</v>
      </c>
      <c r="BJ17" s="283">
        <v>10</v>
      </c>
      <c r="BK17" s="283">
        <v>4</v>
      </c>
      <c r="BL17" s="283">
        <v>2</v>
      </c>
      <c r="BM17" s="247">
        <v>119</v>
      </c>
      <c r="BN17" s="247">
        <v>902</v>
      </c>
      <c r="BO17" s="247">
        <v>11</v>
      </c>
      <c r="BP17" s="247">
        <v>746</v>
      </c>
      <c r="BQ17" s="247">
        <v>32</v>
      </c>
      <c r="BR17" s="248">
        <v>11</v>
      </c>
      <c r="BS17" s="283">
        <v>1037</v>
      </c>
      <c r="BT17" s="283">
        <v>11</v>
      </c>
      <c r="BU17" s="283">
        <v>5022</v>
      </c>
      <c r="BV17" s="283">
        <v>1763</v>
      </c>
      <c r="BW17" s="283">
        <v>8935</v>
      </c>
      <c r="BX17" s="283">
        <v>666</v>
      </c>
      <c r="BY17" s="283">
        <v>2517</v>
      </c>
      <c r="BZ17" s="283">
        <v>14841</v>
      </c>
      <c r="CA17" s="283">
        <v>5112</v>
      </c>
      <c r="CB17" s="283">
        <v>2533</v>
      </c>
      <c r="CC17" s="283">
        <v>1804</v>
      </c>
      <c r="CD17" s="283"/>
      <c r="CE17" s="283">
        <v>4</v>
      </c>
      <c r="CF17" s="283">
        <v>19</v>
      </c>
      <c r="CG17" s="283">
        <v>242</v>
      </c>
      <c r="CH17" s="283">
        <v>16</v>
      </c>
      <c r="CI17" s="283">
        <v>345</v>
      </c>
      <c r="CJ17" s="283">
        <v>4</v>
      </c>
      <c r="CK17" s="283">
        <v>10501</v>
      </c>
      <c r="CL17" s="283">
        <v>1950</v>
      </c>
      <c r="CM17" s="283">
        <v>3359</v>
      </c>
      <c r="CN17" s="283">
        <v>15</v>
      </c>
      <c r="CO17" s="283">
        <v>3349</v>
      </c>
      <c r="CP17" s="247">
        <v>292</v>
      </c>
      <c r="CQ17" s="247">
        <v>12</v>
      </c>
      <c r="CR17" s="339"/>
    </row>
    <row r="18" spans="1:96" x14ac:dyDescent="0.2">
      <c r="A18" s="252" t="s">
        <v>83</v>
      </c>
      <c r="B18" s="243">
        <v>11</v>
      </c>
      <c r="C18" s="243">
        <v>671</v>
      </c>
      <c r="D18" s="245">
        <v>2481</v>
      </c>
      <c r="F18" s="245">
        <v>4765</v>
      </c>
      <c r="G18" s="243">
        <v>71</v>
      </c>
      <c r="H18" s="245">
        <v>1079</v>
      </c>
      <c r="J18" s="243">
        <v>786</v>
      </c>
      <c r="K18" s="243">
        <v>79</v>
      </c>
      <c r="L18" s="243">
        <v>322</v>
      </c>
      <c r="N18" s="265"/>
      <c r="P18" s="243">
        <v>1</v>
      </c>
      <c r="Q18" s="243">
        <v>1</v>
      </c>
      <c r="R18" s="243">
        <v>77</v>
      </c>
      <c r="S18" s="243">
        <v>559</v>
      </c>
      <c r="T18" s="243">
        <v>1</v>
      </c>
      <c r="U18" s="243">
        <v>818</v>
      </c>
      <c r="V18" s="243">
        <v>42</v>
      </c>
      <c r="W18" s="243">
        <v>222</v>
      </c>
      <c r="X18" s="243">
        <v>329</v>
      </c>
      <c r="Y18" s="243">
        <v>1</v>
      </c>
      <c r="AA18" s="243">
        <v>2</v>
      </c>
      <c r="AC18" s="243">
        <v>1</v>
      </c>
      <c r="AD18" s="244">
        <v>3</v>
      </c>
      <c r="AE18" s="244">
        <v>4</v>
      </c>
      <c r="AF18" s="244">
        <v>1</v>
      </c>
      <c r="AG18" s="244">
        <v>4</v>
      </c>
      <c r="AH18" s="253">
        <v>1</v>
      </c>
      <c r="AI18" s="253">
        <v>1</v>
      </c>
      <c r="AJ18" s="253">
        <v>13</v>
      </c>
      <c r="AK18" s="253"/>
      <c r="AL18" s="253">
        <v>4</v>
      </c>
      <c r="AM18" s="253"/>
      <c r="AN18" s="253">
        <v>1</v>
      </c>
      <c r="AO18" s="253"/>
      <c r="AP18" s="253">
        <v>2</v>
      </c>
      <c r="AQ18" s="253"/>
      <c r="AR18" s="253">
        <v>1</v>
      </c>
      <c r="AS18" s="253">
        <v>1</v>
      </c>
      <c r="AT18" s="253">
        <v>19</v>
      </c>
      <c r="AU18" s="252">
        <v>684</v>
      </c>
      <c r="AV18" s="253">
        <v>65</v>
      </c>
      <c r="AW18" s="243">
        <v>6</v>
      </c>
      <c r="AX18" s="243">
        <v>481</v>
      </c>
      <c r="AY18" s="284">
        <v>1621</v>
      </c>
      <c r="AZ18" s="284"/>
      <c r="BA18" s="284">
        <v>2948</v>
      </c>
      <c r="BB18" s="284">
        <v>31</v>
      </c>
      <c r="BC18" s="284">
        <v>555</v>
      </c>
      <c r="BD18" s="284"/>
      <c r="BE18" s="284">
        <v>437</v>
      </c>
      <c r="BF18" s="284">
        <v>35</v>
      </c>
      <c r="BG18" s="284">
        <v>137</v>
      </c>
      <c r="BH18" s="284"/>
      <c r="BI18" s="305"/>
      <c r="BJ18" s="284"/>
      <c r="BK18" s="284">
        <v>1</v>
      </c>
      <c r="BL18" s="284">
        <v>1</v>
      </c>
      <c r="BM18" s="243">
        <v>50</v>
      </c>
      <c r="BN18" s="243">
        <v>480</v>
      </c>
      <c r="BO18" s="243">
        <v>1</v>
      </c>
      <c r="BP18" s="243">
        <v>459</v>
      </c>
      <c r="BR18" s="243">
        <v>57</v>
      </c>
      <c r="BS18" s="284">
        <v>282</v>
      </c>
      <c r="BT18" s="284">
        <v>1</v>
      </c>
      <c r="BU18" s="284"/>
      <c r="BV18" s="284">
        <v>1</v>
      </c>
      <c r="BW18" s="284"/>
      <c r="BX18" s="284">
        <v>1</v>
      </c>
      <c r="BY18" s="284">
        <v>2</v>
      </c>
      <c r="BZ18" s="284">
        <v>4</v>
      </c>
      <c r="CA18" s="284">
        <v>1</v>
      </c>
      <c r="CB18" s="284">
        <v>4</v>
      </c>
      <c r="CC18" s="284">
        <v>1</v>
      </c>
      <c r="CD18" s="284">
        <v>1</v>
      </c>
      <c r="CE18" s="284">
        <v>6</v>
      </c>
      <c r="CF18" s="284"/>
      <c r="CG18" s="284">
        <v>4</v>
      </c>
      <c r="CH18" s="284"/>
      <c r="CI18" s="284">
        <v>1</v>
      </c>
      <c r="CJ18" s="284"/>
      <c r="CK18" s="284">
        <v>2</v>
      </c>
      <c r="CL18" s="284"/>
      <c r="CM18" s="284">
        <v>1</v>
      </c>
      <c r="CN18" s="284">
        <v>1</v>
      </c>
      <c r="CO18" s="284">
        <v>19</v>
      </c>
      <c r="CP18" s="243">
        <v>392</v>
      </c>
      <c r="CQ18" s="243">
        <v>14</v>
      </c>
      <c r="CR18" s="339"/>
    </row>
    <row r="19" spans="1:96" x14ac:dyDescent="0.2">
      <c r="A19" s="252" t="s">
        <v>84</v>
      </c>
      <c r="B19" s="243">
        <v>47</v>
      </c>
      <c r="C19" s="243">
        <v>142</v>
      </c>
      <c r="D19" s="243">
        <v>804</v>
      </c>
      <c r="F19" s="243">
        <v>1780</v>
      </c>
      <c r="G19" s="243">
        <v>2</v>
      </c>
      <c r="H19" s="243">
        <v>77</v>
      </c>
      <c r="J19" s="243">
        <v>146</v>
      </c>
      <c r="K19" s="243">
        <v>143</v>
      </c>
      <c r="L19" s="243">
        <v>92</v>
      </c>
      <c r="N19" s="265"/>
      <c r="R19" s="243">
        <v>3</v>
      </c>
      <c r="S19" s="243">
        <v>249</v>
      </c>
      <c r="T19" s="243">
        <v>7</v>
      </c>
      <c r="U19" s="243">
        <v>210</v>
      </c>
      <c r="V19" s="243">
        <v>1</v>
      </c>
      <c r="W19" s="243">
        <v>211</v>
      </c>
      <c r="X19" s="243">
        <v>102</v>
      </c>
      <c r="Y19" s="243">
        <v>2</v>
      </c>
      <c r="Z19" s="243">
        <v>2</v>
      </c>
      <c r="AG19" s="244">
        <v>1</v>
      </c>
      <c r="AH19" s="253"/>
      <c r="AI19" s="253"/>
      <c r="AJ19" s="253"/>
      <c r="AK19" s="253"/>
      <c r="AL19" s="253"/>
      <c r="AM19" s="253"/>
      <c r="AN19" s="253"/>
      <c r="AO19" s="253"/>
      <c r="AP19" s="253"/>
      <c r="AQ19" s="253"/>
      <c r="AR19" s="253"/>
      <c r="AS19" s="253"/>
      <c r="AT19" s="253">
        <v>5</v>
      </c>
      <c r="AU19" s="252">
        <v>195</v>
      </c>
      <c r="AV19" s="253"/>
      <c r="AW19" s="243">
        <v>32</v>
      </c>
      <c r="AX19" s="243">
        <v>87</v>
      </c>
      <c r="AY19" s="284">
        <v>381</v>
      </c>
      <c r="AZ19" s="284"/>
      <c r="BA19" s="284">
        <v>836</v>
      </c>
      <c r="BB19" s="284"/>
      <c r="BC19" s="284">
        <v>16</v>
      </c>
      <c r="BD19" s="284"/>
      <c r="BE19" s="284">
        <v>22</v>
      </c>
      <c r="BF19" s="284">
        <v>68</v>
      </c>
      <c r="BG19" s="284">
        <v>11</v>
      </c>
      <c r="BH19" s="284"/>
      <c r="BI19" s="305"/>
      <c r="BJ19" s="284"/>
      <c r="BK19" s="284"/>
      <c r="BL19" s="284"/>
      <c r="BM19" s="243">
        <v>2</v>
      </c>
      <c r="BN19" s="243">
        <v>138</v>
      </c>
      <c r="BO19" s="243">
        <v>6</v>
      </c>
      <c r="BP19" s="243">
        <v>112</v>
      </c>
      <c r="BQ19" s="243">
        <v>1</v>
      </c>
      <c r="BR19" s="243">
        <v>85</v>
      </c>
      <c r="BS19" s="284">
        <v>76</v>
      </c>
      <c r="BT19" s="284">
        <v>1</v>
      </c>
      <c r="BU19" s="284">
        <v>2</v>
      </c>
      <c r="BV19" s="284"/>
      <c r="BW19" s="284"/>
      <c r="BX19" s="284"/>
      <c r="BY19" s="284"/>
      <c r="BZ19" s="284"/>
      <c r="CA19" s="284"/>
      <c r="CB19" s="284">
        <v>1</v>
      </c>
      <c r="CC19" s="284"/>
      <c r="CD19" s="284"/>
      <c r="CE19" s="284"/>
      <c r="CF19" s="284"/>
      <c r="CG19" s="284"/>
      <c r="CH19" s="284"/>
      <c r="CI19" s="284"/>
      <c r="CJ19" s="284"/>
      <c r="CK19" s="284"/>
      <c r="CL19" s="284"/>
      <c r="CM19" s="284"/>
      <c r="CN19" s="284"/>
      <c r="CO19" s="284">
        <v>5</v>
      </c>
      <c r="CP19" s="243">
        <v>107</v>
      </c>
      <c r="CR19" s="339"/>
    </row>
    <row r="20" spans="1:96" x14ac:dyDescent="0.2">
      <c r="A20" s="252" t="s">
        <v>85</v>
      </c>
      <c r="C20" s="243">
        <v>102</v>
      </c>
      <c r="D20" s="243">
        <v>959</v>
      </c>
      <c r="F20" s="245">
        <v>3137</v>
      </c>
      <c r="G20" s="243">
        <v>82</v>
      </c>
      <c r="H20" s="243">
        <v>607</v>
      </c>
      <c r="J20" s="243">
        <v>1109</v>
      </c>
      <c r="K20" s="243">
        <v>91</v>
      </c>
      <c r="L20" s="243">
        <v>110</v>
      </c>
      <c r="N20" s="265"/>
      <c r="R20" s="243">
        <v>81</v>
      </c>
      <c r="S20" s="243">
        <v>494</v>
      </c>
      <c r="U20" s="243">
        <v>443</v>
      </c>
      <c r="V20" s="243">
        <v>1</v>
      </c>
      <c r="W20" s="243">
        <v>74</v>
      </c>
      <c r="X20" s="243">
        <v>170</v>
      </c>
      <c r="Z20" s="243">
        <v>1</v>
      </c>
      <c r="AC20" s="243">
        <v>3</v>
      </c>
      <c r="AD20" s="244">
        <v>1</v>
      </c>
      <c r="AE20" s="244">
        <v>3</v>
      </c>
      <c r="AG20" s="244">
        <v>1</v>
      </c>
      <c r="AH20" s="253"/>
      <c r="AI20" s="253"/>
      <c r="AJ20" s="253"/>
      <c r="AK20" s="253"/>
      <c r="AL20" s="253"/>
      <c r="AM20" s="253">
        <v>1</v>
      </c>
      <c r="AN20" s="253"/>
      <c r="AO20" s="253"/>
      <c r="AP20" s="253">
        <v>1</v>
      </c>
      <c r="AQ20" s="253"/>
      <c r="AR20" s="253"/>
      <c r="AS20" s="253"/>
      <c r="AT20" s="253">
        <v>1373</v>
      </c>
      <c r="AU20" s="252">
        <v>168</v>
      </c>
      <c r="AV20" s="253">
        <v>99</v>
      </c>
      <c r="AX20" s="243">
        <v>71</v>
      </c>
      <c r="AY20" s="284">
        <v>578</v>
      </c>
      <c r="AZ20" s="284"/>
      <c r="BA20" s="284">
        <v>2142</v>
      </c>
      <c r="BB20" s="284">
        <v>49</v>
      </c>
      <c r="BC20" s="284">
        <v>309</v>
      </c>
      <c r="BD20" s="284"/>
      <c r="BE20" s="284">
        <v>198</v>
      </c>
      <c r="BF20" s="284">
        <v>27</v>
      </c>
      <c r="BG20" s="284">
        <v>24</v>
      </c>
      <c r="BH20" s="284"/>
      <c r="BI20" s="305"/>
      <c r="BJ20" s="284"/>
      <c r="BK20" s="284"/>
      <c r="BL20" s="284"/>
      <c r="BM20" s="243">
        <v>38</v>
      </c>
      <c r="BN20" s="243">
        <v>288</v>
      </c>
      <c r="BP20" s="243">
        <v>268</v>
      </c>
      <c r="BQ20" s="243">
        <v>1</v>
      </c>
      <c r="BR20" s="243">
        <v>1</v>
      </c>
      <c r="BS20" s="284">
        <v>140</v>
      </c>
      <c r="BT20" s="284"/>
      <c r="BU20" s="284">
        <v>1</v>
      </c>
      <c r="BV20" s="284"/>
      <c r="BW20" s="284"/>
      <c r="BX20" s="284">
        <v>1</v>
      </c>
      <c r="BY20" s="284">
        <v>1</v>
      </c>
      <c r="BZ20" s="284">
        <v>2</v>
      </c>
      <c r="CA20" s="284"/>
      <c r="CB20" s="284">
        <v>1</v>
      </c>
      <c r="CC20" s="284"/>
      <c r="CD20" s="284"/>
      <c r="CE20" s="284"/>
      <c r="CF20" s="284"/>
      <c r="CG20" s="284"/>
      <c r="CH20" s="284">
        <v>1</v>
      </c>
      <c r="CI20" s="284"/>
      <c r="CJ20" s="284"/>
      <c r="CK20" s="284"/>
      <c r="CL20" s="284"/>
      <c r="CM20" s="284"/>
      <c r="CN20" s="284"/>
      <c r="CO20" s="284">
        <v>1326</v>
      </c>
      <c r="CP20" s="243">
        <v>64</v>
      </c>
      <c r="CQ20" s="243">
        <v>65</v>
      </c>
      <c r="CR20" s="339"/>
    </row>
    <row r="21" spans="1:96" x14ac:dyDescent="0.2">
      <c r="A21" s="252" t="s">
        <v>86</v>
      </c>
      <c r="C21" s="243">
        <v>67</v>
      </c>
      <c r="D21" s="243">
        <v>283</v>
      </c>
      <c r="F21" s="243">
        <v>719</v>
      </c>
      <c r="H21" s="243">
        <v>43</v>
      </c>
      <c r="J21" s="243">
        <v>93</v>
      </c>
      <c r="K21" s="243">
        <v>21</v>
      </c>
      <c r="L21" s="243">
        <v>98</v>
      </c>
      <c r="N21" s="265"/>
      <c r="R21" s="243">
        <v>6</v>
      </c>
      <c r="S21" s="243">
        <v>36</v>
      </c>
      <c r="T21" s="243">
        <v>1</v>
      </c>
      <c r="U21" s="243">
        <v>63</v>
      </c>
      <c r="W21" s="243">
        <v>5</v>
      </c>
      <c r="X21" s="243">
        <v>57</v>
      </c>
      <c r="AD21" s="244">
        <v>1</v>
      </c>
      <c r="AH21" s="253"/>
      <c r="AI21" s="253"/>
      <c r="AJ21" s="253">
        <v>1</v>
      </c>
      <c r="AK21" s="253"/>
      <c r="AL21" s="253"/>
      <c r="AM21" s="253"/>
      <c r="AN21" s="253"/>
      <c r="AO21" s="253"/>
      <c r="AP21" s="253"/>
      <c r="AQ21" s="253"/>
      <c r="AR21" s="253"/>
      <c r="AS21" s="253"/>
      <c r="AT21" s="253"/>
      <c r="AU21" s="252">
        <v>49</v>
      </c>
      <c r="AV21" s="253"/>
      <c r="AX21" s="243">
        <v>44</v>
      </c>
      <c r="AY21" s="284">
        <v>153</v>
      </c>
      <c r="AZ21" s="284"/>
      <c r="BA21" s="284">
        <v>424</v>
      </c>
      <c r="BB21" s="284"/>
      <c r="BC21" s="284">
        <v>14</v>
      </c>
      <c r="BD21" s="284"/>
      <c r="BE21" s="284">
        <v>8</v>
      </c>
      <c r="BF21" s="284">
        <v>6</v>
      </c>
      <c r="BG21" s="284">
        <v>22</v>
      </c>
      <c r="BH21" s="284"/>
      <c r="BI21" s="305"/>
      <c r="BJ21" s="284"/>
      <c r="BK21" s="284"/>
      <c r="BL21" s="284"/>
      <c r="BM21" s="243">
        <v>3</v>
      </c>
      <c r="BN21" s="243">
        <v>23</v>
      </c>
      <c r="BO21" s="243">
        <v>1</v>
      </c>
      <c r="BP21" s="243">
        <v>28</v>
      </c>
      <c r="BR21" s="243">
        <v>1</v>
      </c>
      <c r="BS21" s="284">
        <v>48</v>
      </c>
      <c r="BT21" s="284"/>
      <c r="BU21" s="284"/>
      <c r="BV21" s="284"/>
      <c r="BW21" s="284"/>
      <c r="BX21" s="284"/>
      <c r="BY21" s="284">
        <v>1</v>
      </c>
      <c r="BZ21" s="284"/>
      <c r="CA21" s="284"/>
      <c r="CB21" s="284"/>
      <c r="CC21" s="284"/>
      <c r="CD21" s="284"/>
      <c r="CE21" s="284"/>
      <c r="CF21" s="284"/>
      <c r="CG21" s="284"/>
      <c r="CH21" s="284"/>
      <c r="CI21" s="284"/>
      <c r="CJ21" s="284"/>
      <c r="CK21" s="284"/>
      <c r="CL21" s="284"/>
      <c r="CM21" s="284"/>
      <c r="CN21" s="284"/>
      <c r="CO21" s="284"/>
      <c r="CP21" s="243">
        <v>18</v>
      </c>
      <c r="CR21" s="339"/>
    </row>
    <row r="22" spans="1:96" x14ac:dyDescent="0.2">
      <c r="A22" s="252" t="s">
        <v>87</v>
      </c>
      <c r="C22" s="243">
        <v>84</v>
      </c>
      <c r="D22" s="243">
        <v>371</v>
      </c>
      <c r="F22" s="243">
        <v>736</v>
      </c>
      <c r="G22" s="243">
        <v>8</v>
      </c>
      <c r="H22" s="243">
        <v>138</v>
      </c>
      <c r="J22" s="243">
        <v>192</v>
      </c>
      <c r="K22" s="243">
        <v>11</v>
      </c>
      <c r="L22" s="243">
        <v>85</v>
      </c>
      <c r="N22" s="265"/>
      <c r="S22" s="243">
        <v>17</v>
      </c>
      <c r="T22" s="243">
        <v>1</v>
      </c>
      <c r="U22" s="243">
        <v>109</v>
      </c>
      <c r="V22" s="243">
        <v>2</v>
      </c>
      <c r="W22" s="243">
        <v>14</v>
      </c>
      <c r="X22" s="243">
        <v>42</v>
      </c>
      <c r="AH22" s="253"/>
      <c r="AI22" s="253"/>
      <c r="AJ22" s="253"/>
      <c r="AK22" s="253"/>
      <c r="AL22" s="253"/>
      <c r="AM22" s="253"/>
      <c r="AN22" s="253"/>
      <c r="AO22" s="253"/>
      <c r="AP22" s="253"/>
      <c r="AQ22" s="253"/>
      <c r="AR22" s="253"/>
      <c r="AS22" s="253">
        <v>1</v>
      </c>
      <c r="AT22" s="253">
        <v>2</v>
      </c>
      <c r="AU22" s="252">
        <v>89</v>
      </c>
      <c r="AV22" s="253">
        <v>1</v>
      </c>
      <c r="AX22" s="243">
        <v>52</v>
      </c>
      <c r="AY22" s="284">
        <v>158</v>
      </c>
      <c r="AZ22" s="284"/>
      <c r="BA22" s="284">
        <v>324</v>
      </c>
      <c r="BB22" s="284">
        <v>4</v>
      </c>
      <c r="BC22" s="284">
        <v>38</v>
      </c>
      <c r="BD22" s="284"/>
      <c r="BE22" s="284">
        <v>28</v>
      </c>
      <c r="BF22" s="284">
        <v>2</v>
      </c>
      <c r="BG22" s="284">
        <v>8</v>
      </c>
      <c r="BH22" s="284"/>
      <c r="BI22" s="305"/>
      <c r="BJ22" s="284"/>
      <c r="BK22" s="284"/>
      <c r="BL22" s="284"/>
      <c r="BN22" s="243">
        <v>12</v>
      </c>
      <c r="BO22" s="243">
        <v>1</v>
      </c>
      <c r="BP22" s="243">
        <v>57</v>
      </c>
      <c r="BR22" s="243">
        <v>3</v>
      </c>
      <c r="BS22" s="284">
        <v>28</v>
      </c>
      <c r="BT22" s="284"/>
      <c r="BU22" s="284"/>
      <c r="BV22" s="284"/>
      <c r="BW22" s="284"/>
      <c r="BX22" s="284"/>
      <c r="BY22" s="284"/>
      <c r="BZ22" s="284"/>
      <c r="CA22" s="284"/>
      <c r="CB22" s="284"/>
      <c r="CC22" s="284"/>
      <c r="CD22" s="284"/>
      <c r="CE22" s="284"/>
      <c r="CF22" s="284"/>
      <c r="CG22" s="284"/>
      <c r="CH22" s="284"/>
      <c r="CI22" s="284"/>
      <c r="CJ22" s="284"/>
      <c r="CK22" s="284"/>
      <c r="CL22" s="284"/>
      <c r="CM22" s="284"/>
      <c r="CN22" s="284">
        <v>1</v>
      </c>
      <c r="CO22" s="284">
        <v>2</v>
      </c>
      <c r="CP22" s="243">
        <v>45</v>
      </c>
      <c r="CQ22" s="243">
        <v>1</v>
      </c>
      <c r="CR22" s="339"/>
    </row>
    <row r="23" spans="1:96" x14ac:dyDescent="0.2">
      <c r="A23" s="252" t="s">
        <v>88</v>
      </c>
      <c r="B23" s="243">
        <v>2</v>
      </c>
      <c r="C23" s="245">
        <v>1317</v>
      </c>
      <c r="D23" s="245">
        <v>7569</v>
      </c>
      <c r="E23" s="243">
        <v>5</v>
      </c>
      <c r="F23" s="245">
        <v>21761</v>
      </c>
      <c r="G23" s="243">
        <v>4</v>
      </c>
      <c r="H23" s="245">
        <v>3135</v>
      </c>
      <c r="I23" s="243">
        <v>1</v>
      </c>
      <c r="J23" s="245">
        <v>1402</v>
      </c>
      <c r="K23" s="243">
        <v>477</v>
      </c>
      <c r="L23" s="245">
        <v>858</v>
      </c>
      <c r="N23" s="265">
        <v>9</v>
      </c>
      <c r="P23" s="243">
        <v>1</v>
      </c>
      <c r="R23" s="243">
        <v>191</v>
      </c>
      <c r="S23" s="243">
        <v>300</v>
      </c>
      <c r="T23" s="243">
        <v>25</v>
      </c>
      <c r="U23" s="243">
        <v>1973</v>
      </c>
      <c r="V23" s="243">
        <v>257</v>
      </c>
      <c r="W23" s="243">
        <v>1645</v>
      </c>
      <c r="X23" s="243">
        <v>893</v>
      </c>
      <c r="Y23" s="243">
        <v>4</v>
      </c>
      <c r="Z23" s="243">
        <v>3</v>
      </c>
      <c r="AA23" s="243">
        <v>4</v>
      </c>
      <c r="AC23" s="243">
        <v>2</v>
      </c>
      <c r="AD23" s="244">
        <v>4</v>
      </c>
      <c r="AE23" s="244">
        <v>1</v>
      </c>
      <c r="AF23" s="244">
        <v>1</v>
      </c>
      <c r="AG23" s="244">
        <v>3</v>
      </c>
      <c r="AH23" s="253">
        <v>3</v>
      </c>
      <c r="AI23" s="253"/>
      <c r="AJ23" s="253"/>
      <c r="AK23" s="253"/>
      <c r="AL23" s="253">
        <v>12</v>
      </c>
      <c r="AM23" s="253"/>
      <c r="AN23" s="253">
        <v>1</v>
      </c>
      <c r="AO23" s="253">
        <v>1</v>
      </c>
      <c r="AP23" s="253">
        <v>2</v>
      </c>
      <c r="AQ23" s="254">
        <v>2</v>
      </c>
      <c r="AR23" s="254"/>
      <c r="AS23" s="254"/>
      <c r="AT23" s="254">
        <v>8</v>
      </c>
      <c r="AU23" s="255">
        <v>1278</v>
      </c>
      <c r="AV23" s="254">
        <v>38</v>
      </c>
      <c r="AX23" s="245">
        <v>987</v>
      </c>
      <c r="AY23" s="284">
        <v>5049</v>
      </c>
      <c r="AZ23" s="284">
        <v>3</v>
      </c>
      <c r="BA23" s="284">
        <v>13829</v>
      </c>
      <c r="BB23" s="284"/>
      <c r="BC23" s="284">
        <v>672</v>
      </c>
      <c r="BD23" s="284"/>
      <c r="BE23" s="284">
        <v>561</v>
      </c>
      <c r="BF23" s="284">
        <v>382</v>
      </c>
      <c r="BG23" s="284">
        <v>178</v>
      </c>
      <c r="BH23" s="284"/>
      <c r="BI23" s="305">
        <v>9</v>
      </c>
      <c r="BJ23" s="284"/>
      <c r="BK23" s="284"/>
      <c r="BL23" s="284"/>
      <c r="BM23" s="243">
        <v>125</v>
      </c>
      <c r="BN23" s="243">
        <v>166</v>
      </c>
      <c r="BO23" s="243">
        <v>25</v>
      </c>
      <c r="BP23" s="243">
        <v>1203</v>
      </c>
      <c r="BQ23" s="243">
        <v>16</v>
      </c>
      <c r="BR23" s="243">
        <v>192</v>
      </c>
      <c r="BS23" s="284">
        <v>773</v>
      </c>
      <c r="BT23" s="284">
        <v>4</v>
      </c>
      <c r="BU23" s="284">
        <v>1</v>
      </c>
      <c r="BV23" s="284">
        <v>1</v>
      </c>
      <c r="BW23" s="284"/>
      <c r="BX23" s="284">
        <v>2</v>
      </c>
      <c r="BY23" s="284">
        <v>2</v>
      </c>
      <c r="BZ23" s="284"/>
      <c r="CA23" s="284">
        <v>1</v>
      </c>
      <c r="CB23" s="284">
        <v>3</v>
      </c>
      <c r="CC23" s="284">
        <v>1</v>
      </c>
      <c r="CD23" s="284"/>
      <c r="CE23" s="284"/>
      <c r="CF23" s="284"/>
      <c r="CG23" s="284">
        <v>11</v>
      </c>
      <c r="CH23" s="284"/>
      <c r="CI23" s="284">
        <v>1</v>
      </c>
      <c r="CJ23" s="284">
        <v>1</v>
      </c>
      <c r="CK23" s="284"/>
      <c r="CL23" s="284">
        <v>2</v>
      </c>
      <c r="CM23" s="284"/>
      <c r="CN23" s="284"/>
      <c r="CO23" s="284">
        <v>8</v>
      </c>
      <c r="CP23" s="243">
        <v>748</v>
      </c>
      <c r="CQ23" s="243">
        <v>20</v>
      </c>
      <c r="CR23" s="339"/>
    </row>
    <row r="24" spans="1:96" x14ac:dyDescent="0.2">
      <c r="A24" s="252" t="s">
        <v>89</v>
      </c>
      <c r="C24" s="243">
        <v>1039</v>
      </c>
      <c r="D24" s="245">
        <v>5585</v>
      </c>
      <c r="E24" s="243">
        <v>1</v>
      </c>
      <c r="F24" s="245">
        <v>13190</v>
      </c>
      <c r="G24" s="243">
        <v>14</v>
      </c>
      <c r="H24" s="243">
        <v>1329</v>
      </c>
      <c r="J24" s="243">
        <v>1252</v>
      </c>
      <c r="K24" s="243">
        <v>291</v>
      </c>
      <c r="L24" s="243">
        <v>1093</v>
      </c>
      <c r="N24" s="265"/>
      <c r="P24" s="243">
        <v>2</v>
      </c>
      <c r="R24" s="243">
        <v>117</v>
      </c>
      <c r="S24" s="243">
        <v>246</v>
      </c>
      <c r="T24" s="243">
        <v>4</v>
      </c>
      <c r="U24" s="243">
        <v>442</v>
      </c>
      <c r="V24" s="243">
        <v>1</v>
      </c>
      <c r="W24" s="243">
        <v>29</v>
      </c>
      <c r="X24" s="243">
        <v>616</v>
      </c>
      <c r="Z24" s="243">
        <v>5</v>
      </c>
      <c r="AC24" s="243">
        <v>1</v>
      </c>
      <c r="AD24" s="244">
        <v>6</v>
      </c>
      <c r="AE24" s="244">
        <v>5</v>
      </c>
      <c r="AF24" s="244">
        <v>1</v>
      </c>
      <c r="AG24" s="244">
        <v>2</v>
      </c>
      <c r="AH24" s="253"/>
      <c r="AI24" s="253"/>
      <c r="AJ24" s="253"/>
      <c r="AK24" s="253"/>
      <c r="AL24" s="253">
        <v>6</v>
      </c>
      <c r="AM24" s="253">
        <v>1</v>
      </c>
      <c r="AN24" s="253">
        <v>1</v>
      </c>
      <c r="AO24" s="253"/>
      <c r="AP24" s="253">
        <v>3</v>
      </c>
      <c r="AQ24" s="253">
        <v>6</v>
      </c>
      <c r="AR24" s="253"/>
      <c r="AS24" s="253">
        <v>18</v>
      </c>
      <c r="AT24" s="253">
        <v>888</v>
      </c>
      <c r="AU24" s="252">
        <v>222</v>
      </c>
      <c r="AV24" s="253">
        <v>129</v>
      </c>
      <c r="AX24" s="243">
        <v>659</v>
      </c>
      <c r="AY24" s="284">
        <v>2828</v>
      </c>
      <c r="AZ24" s="284">
        <v>1</v>
      </c>
      <c r="BA24" s="284">
        <v>8351</v>
      </c>
      <c r="BB24" s="284">
        <v>10</v>
      </c>
      <c r="BC24" s="284">
        <v>244</v>
      </c>
      <c r="BD24" s="284"/>
      <c r="BE24" s="284">
        <v>217</v>
      </c>
      <c r="BF24" s="284">
        <v>89</v>
      </c>
      <c r="BG24" s="284">
        <v>114</v>
      </c>
      <c r="BH24" s="284"/>
      <c r="BI24" s="305"/>
      <c r="BJ24" s="284"/>
      <c r="BK24" s="284">
        <v>2</v>
      </c>
      <c r="BL24" s="284"/>
      <c r="BM24" s="243">
        <v>20</v>
      </c>
      <c r="BN24" s="243">
        <v>82</v>
      </c>
      <c r="BO24" s="243">
        <v>4</v>
      </c>
      <c r="BP24" s="243">
        <v>240</v>
      </c>
      <c r="BS24" s="284">
        <v>482</v>
      </c>
      <c r="BT24" s="284"/>
      <c r="BU24" s="284">
        <v>3</v>
      </c>
      <c r="BV24" s="284"/>
      <c r="BW24" s="284"/>
      <c r="BX24" s="284">
        <v>1</v>
      </c>
      <c r="BY24" s="284">
        <v>3</v>
      </c>
      <c r="BZ24" s="284">
        <v>4</v>
      </c>
      <c r="CA24" s="284">
        <v>1</v>
      </c>
      <c r="CB24" s="284">
        <v>1</v>
      </c>
      <c r="CC24" s="284"/>
      <c r="CD24" s="284"/>
      <c r="CE24" s="284"/>
      <c r="CF24" s="284"/>
      <c r="CG24" s="284">
        <v>6</v>
      </c>
      <c r="CH24" s="284"/>
      <c r="CI24" s="284">
        <v>1</v>
      </c>
      <c r="CJ24" s="284"/>
      <c r="CK24" s="284">
        <v>1</v>
      </c>
      <c r="CL24" s="284">
        <v>5</v>
      </c>
      <c r="CM24" s="284"/>
      <c r="CN24" s="284">
        <v>18</v>
      </c>
      <c r="CO24" s="284">
        <v>830</v>
      </c>
      <c r="CP24" s="243">
        <v>112</v>
      </c>
      <c r="CQ24" s="243">
        <v>57</v>
      </c>
      <c r="CR24" s="339"/>
    </row>
    <row r="25" spans="1:96" x14ac:dyDescent="0.2">
      <c r="A25" s="252" t="s">
        <v>90</v>
      </c>
      <c r="B25" s="243">
        <v>1</v>
      </c>
      <c r="C25" s="243">
        <v>183</v>
      </c>
      <c r="D25" s="243">
        <v>1752</v>
      </c>
      <c r="E25" s="243">
        <v>2</v>
      </c>
      <c r="F25" s="245">
        <v>5551</v>
      </c>
      <c r="G25" s="243">
        <v>229</v>
      </c>
      <c r="H25" s="243">
        <v>421</v>
      </c>
      <c r="J25" s="243">
        <v>397</v>
      </c>
      <c r="K25" s="243">
        <v>212</v>
      </c>
      <c r="L25" s="243">
        <v>556</v>
      </c>
      <c r="N25" s="265"/>
      <c r="Q25" s="243">
        <v>1</v>
      </c>
      <c r="R25" s="243">
        <v>27</v>
      </c>
      <c r="S25" s="243">
        <v>171</v>
      </c>
      <c r="T25" s="243">
        <v>63</v>
      </c>
      <c r="U25" s="243">
        <v>833</v>
      </c>
      <c r="V25" s="243">
        <v>4</v>
      </c>
      <c r="W25" s="243">
        <v>78</v>
      </c>
      <c r="X25" s="243">
        <v>224</v>
      </c>
      <c r="Y25" s="243">
        <v>74</v>
      </c>
      <c r="Z25" s="243">
        <v>2</v>
      </c>
      <c r="AE25" s="244">
        <v>4</v>
      </c>
      <c r="AH25" s="253">
        <v>2</v>
      </c>
      <c r="AI25" s="253"/>
      <c r="AJ25" s="253"/>
      <c r="AK25" s="253"/>
      <c r="AL25" s="253"/>
      <c r="AM25" s="253"/>
      <c r="AN25" s="253"/>
      <c r="AO25" s="253"/>
      <c r="AP25" s="253">
        <v>1</v>
      </c>
      <c r="AQ25" s="253">
        <v>2</v>
      </c>
      <c r="AR25" s="253"/>
      <c r="AS25" s="253">
        <v>1</v>
      </c>
      <c r="AT25" s="253">
        <v>1495</v>
      </c>
      <c r="AU25" s="252">
        <v>702</v>
      </c>
      <c r="AV25" s="253">
        <v>101</v>
      </c>
      <c r="AX25" s="243">
        <v>150</v>
      </c>
      <c r="AY25" s="284">
        <v>1126</v>
      </c>
      <c r="AZ25" s="284"/>
      <c r="BA25" s="284">
        <v>3790</v>
      </c>
      <c r="BB25" s="284">
        <v>77</v>
      </c>
      <c r="BC25" s="284">
        <v>132</v>
      </c>
      <c r="BD25" s="284"/>
      <c r="BE25" s="284">
        <v>165</v>
      </c>
      <c r="BF25" s="284">
        <v>91</v>
      </c>
      <c r="BG25" s="284">
        <v>106</v>
      </c>
      <c r="BH25" s="284"/>
      <c r="BI25" s="305"/>
      <c r="BJ25" s="284"/>
      <c r="BK25" s="284"/>
      <c r="BL25" s="284">
        <v>1</v>
      </c>
      <c r="BM25" s="243">
        <v>7</v>
      </c>
      <c r="BN25" s="243">
        <v>109</v>
      </c>
      <c r="BO25" s="243">
        <v>59</v>
      </c>
      <c r="BP25" s="243">
        <v>536</v>
      </c>
      <c r="BQ25" s="243">
        <v>4</v>
      </c>
      <c r="BS25" s="284">
        <v>201</v>
      </c>
      <c r="BT25" s="284">
        <v>44</v>
      </c>
      <c r="BU25" s="284"/>
      <c r="BV25" s="284"/>
      <c r="BW25" s="284"/>
      <c r="BX25" s="284"/>
      <c r="BY25" s="284"/>
      <c r="BZ25" s="284">
        <v>1</v>
      </c>
      <c r="CA25" s="284"/>
      <c r="CB25" s="284"/>
      <c r="CC25" s="284">
        <v>2</v>
      </c>
      <c r="CD25" s="284"/>
      <c r="CE25" s="284"/>
      <c r="CF25" s="284"/>
      <c r="CG25" s="284"/>
      <c r="CH25" s="284"/>
      <c r="CI25" s="284"/>
      <c r="CJ25" s="284"/>
      <c r="CK25" s="284">
        <v>1</v>
      </c>
      <c r="CL25" s="284">
        <v>1</v>
      </c>
      <c r="CM25" s="284"/>
      <c r="CN25" s="284">
        <v>1</v>
      </c>
      <c r="CO25" s="284">
        <v>1080</v>
      </c>
      <c r="CP25" s="243">
        <v>458</v>
      </c>
      <c r="CQ25" s="243">
        <v>71</v>
      </c>
      <c r="CR25" s="339"/>
    </row>
    <row r="26" spans="1:96" x14ac:dyDescent="0.2">
      <c r="A26" s="252" t="s">
        <v>91</v>
      </c>
      <c r="C26" s="243">
        <v>414</v>
      </c>
      <c r="D26" s="245">
        <v>2579</v>
      </c>
      <c r="E26" s="243">
        <v>58</v>
      </c>
      <c r="F26" s="245">
        <v>5873</v>
      </c>
      <c r="G26" s="243">
        <v>3</v>
      </c>
      <c r="H26" s="243">
        <v>807</v>
      </c>
      <c r="J26" s="243">
        <v>780</v>
      </c>
      <c r="K26" s="243">
        <v>59</v>
      </c>
      <c r="L26" s="243">
        <v>598</v>
      </c>
      <c r="N26" s="265">
        <v>2</v>
      </c>
      <c r="O26" s="243">
        <v>487</v>
      </c>
      <c r="R26" s="243">
        <v>142</v>
      </c>
      <c r="S26" s="243">
        <v>69</v>
      </c>
      <c r="T26" s="243">
        <v>23</v>
      </c>
      <c r="U26" s="243">
        <v>593</v>
      </c>
      <c r="V26" s="243">
        <v>1</v>
      </c>
      <c r="W26" s="243">
        <v>12</v>
      </c>
      <c r="X26" s="243">
        <v>276</v>
      </c>
      <c r="Y26" s="243">
        <v>2</v>
      </c>
      <c r="Z26" s="243">
        <v>3</v>
      </c>
      <c r="AA26" s="243">
        <v>3</v>
      </c>
      <c r="AC26" s="243">
        <v>1</v>
      </c>
      <c r="AD26" s="244">
        <v>2</v>
      </c>
      <c r="AE26" s="244">
        <v>3</v>
      </c>
      <c r="AF26" s="244">
        <v>2</v>
      </c>
      <c r="AG26" s="244">
        <v>30</v>
      </c>
      <c r="AH26" s="253"/>
      <c r="AI26" s="253"/>
      <c r="AJ26" s="253"/>
      <c r="AK26" s="253"/>
      <c r="AL26" s="253">
        <v>17</v>
      </c>
      <c r="AM26" s="253"/>
      <c r="AN26" s="253"/>
      <c r="AO26" s="253"/>
      <c r="AP26" s="253">
        <v>13</v>
      </c>
      <c r="AQ26" s="253">
        <v>13</v>
      </c>
      <c r="AR26" s="253">
        <v>1</v>
      </c>
      <c r="AS26" s="253"/>
      <c r="AT26" s="253">
        <v>15</v>
      </c>
      <c r="AU26" s="252">
        <v>489</v>
      </c>
      <c r="AV26" s="253">
        <v>71</v>
      </c>
      <c r="AX26" s="245">
        <v>320</v>
      </c>
      <c r="AY26" s="284">
        <v>1690</v>
      </c>
      <c r="AZ26" s="284">
        <v>48</v>
      </c>
      <c r="BA26" s="284">
        <v>3814</v>
      </c>
      <c r="BB26" s="284">
        <v>2</v>
      </c>
      <c r="BC26" s="284">
        <v>209</v>
      </c>
      <c r="BD26" s="284"/>
      <c r="BE26" s="284">
        <v>156</v>
      </c>
      <c r="BF26" s="284">
        <v>26</v>
      </c>
      <c r="BG26" s="284">
        <v>58</v>
      </c>
      <c r="BH26" s="284"/>
      <c r="BI26" s="305">
        <v>2</v>
      </c>
      <c r="BJ26" s="284">
        <v>429</v>
      </c>
      <c r="BK26" s="284"/>
      <c r="BL26" s="284"/>
      <c r="BM26" s="243">
        <v>58</v>
      </c>
      <c r="BN26" s="243">
        <v>41</v>
      </c>
      <c r="BO26" s="243">
        <v>13</v>
      </c>
      <c r="BP26" s="243">
        <v>359</v>
      </c>
      <c r="BS26" s="284">
        <v>241</v>
      </c>
      <c r="BT26" s="284">
        <v>2</v>
      </c>
      <c r="BU26" s="284">
        <v>1</v>
      </c>
      <c r="BV26" s="284"/>
      <c r="BW26" s="284"/>
      <c r="BX26" s="284">
        <v>1</v>
      </c>
      <c r="BY26" s="284"/>
      <c r="BZ26" s="284">
        <v>2</v>
      </c>
      <c r="CA26" s="284">
        <v>2</v>
      </c>
      <c r="CB26" s="284">
        <v>8</v>
      </c>
      <c r="CC26" s="284"/>
      <c r="CD26" s="284"/>
      <c r="CE26" s="284"/>
      <c r="CF26" s="284"/>
      <c r="CG26" s="284">
        <v>14</v>
      </c>
      <c r="CH26" s="284"/>
      <c r="CI26" s="284"/>
      <c r="CJ26" s="284"/>
      <c r="CK26" s="284">
        <v>10</v>
      </c>
      <c r="CL26" s="284">
        <v>8</v>
      </c>
      <c r="CM26" s="284">
        <v>1</v>
      </c>
      <c r="CN26" s="284"/>
      <c r="CO26" s="284">
        <v>15</v>
      </c>
      <c r="CP26" s="243">
        <v>307</v>
      </c>
      <c r="CQ26" s="243">
        <v>36</v>
      </c>
      <c r="CR26" s="339"/>
    </row>
    <row r="27" spans="1:96" x14ac:dyDescent="0.2">
      <c r="A27" s="252" t="s">
        <v>92</v>
      </c>
      <c r="C27" s="243">
        <v>234</v>
      </c>
      <c r="D27" s="245">
        <v>2496</v>
      </c>
      <c r="E27" s="243">
        <v>30</v>
      </c>
      <c r="F27" s="245">
        <v>5064</v>
      </c>
      <c r="G27" s="243">
        <v>7</v>
      </c>
      <c r="H27" s="243">
        <v>1613</v>
      </c>
      <c r="J27" s="243">
        <v>1154</v>
      </c>
      <c r="K27" s="243">
        <v>151</v>
      </c>
      <c r="L27" s="243">
        <v>463</v>
      </c>
      <c r="N27" s="265">
        <v>1</v>
      </c>
      <c r="Q27" s="243">
        <v>139</v>
      </c>
      <c r="R27" s="243">
        <v>57</v>
      </c>
      <c r="S27" s="243">
        <v>552</v>
      </c>
      <c r="T27" s="243">
        <v>48</v>
      </c>
      <c r="U27" s="243">
        <v>754</v>
      </c>
      <c r="W27" s="243">
        <v>2</v>
      </c>
      <c r="X27" s="243">
        <v>281</v>
      </c>
      <c r="Z27" s="243">
        <v>2</v>
      </c>
      <c r="AC27" s="243">
        <v>2</v>
      </c>
      <c r="AE27" s="244">
        <v>1</v>
      </c>
      <c r="AF27" s="244">
        <v>1</v>
      </c>
      <c r="AH27" s="253"/>
      <c r="AI27" s="253"/>
      <c r="AJ27" s="253"/>
      <c r="AK27" s="253"/>
      <c r="AL27" s="253">
        <v>1</v>
      </c>
      <c r="AM27" s="253"/>
      <c r="AN27" s="253"/>
      <c r="AO27" s="253"/>
      <c r="AP27" s="253">
        <v>13</v>
      </c>
      <c r="AQ27" s="253">
        <v>9</v>
      </c>
      <c r="AR27" s="253">
        <v>5</v>
      </c>
      <c r="AS27" s="253">
        <v>3</v>
      </c>
      <c r="AT27" s="253">
        <v>29</v>
      </c>
      <c r="AU27" s="252">
        <v>494</v>
      </c>
      <c r="AV27" s="253">
        <v>101</v>
      </c>
      <c r="AX27" s="243">
        <v>154</v>
      </c>
      <c r="AY27" s="284">
        <v>1278</v>
      </c>
      <c r="AZ27" s="284">
        <v>21</v>
      </c>
      <c r="BA27" s="284">
        <v>2171</v>
      </c>
      <c r="BB27" s="284"/>
      <c r="BC27" s="284">
        <v>480</v>
      </c>
      <c r="BD27" s="284"/>
      <c r="BE27" s="284">
        <v>131</v>
      </c>
      <c r="BF27" s="284">
        <v>25</v>
      </c>
      <c r="BG27" s="284">
        <v>93</v>
      </c>
      <c r="BH27" s="284"/>
      <c r="BI27" s="305">
        <v>1</v>
      </c>
      <c r="BJ27" s="284"/>
      <c r="BK27" s="284"/>
      <c r="BL27" s="284">
        <v>115</v>
      </c>
      <c r="BM27" s="243">
        <v>28</v>
      </c>
      <c r="BN27" s="243">
        <v>68</v>
      </c>
      <c r="BO27" s="243">
        <v>18</v>
      </c>
      <c r="BP27" s="243">
        <v>190</v>
      </c>
      <c r="BR27" s="243">
        <v>1</v>
      </c>
      <c r="BS27" s="284">
        <v>216</v>
      </c>
      <c r="BT27" s="284"/>
      <c r="BU27" s="284"/>
      <c r="BV27" s="284"/>
      <c r="BW27" s="284"/>
      <c r="BX27" s="284">
        <v>1</v>
      </c>
      <c r="BY27" s="284"/>
      <c r="BZ27" s="284">
        <v>1</v>
      </c>
      <c r="CA27" s="284">
        <v>1</v>
      </c>
      <c r="CB27" s="284"/>
      <c r="CC27" s="284"/>
      <c r="CD27" s="284"/>
      <c r="CE27" s="284"/>
      <c r="CF27" s="284"/>
      <c r="CG27" s="284">
        <v>1</v>
      </c>
      <c r="CH27" s="284"/>
      <c r="CI27" s="284"/>
      <c r="CJ27" s="284"/>
      <c r="CK27" s="284">
        <v>7</v>
      </c>
      <c r="CL27" s="284">
        <v>6</v>
      </c>
      <c r="CM27" s="284">
        <v>2</v>
      </c>
      <c r="CN27" s="284">
        <v>2</v>
      </c>
      <c r="CO27" s="284">
        <v>29</v>
      </c>
      <c r="CP27" s="243">
        <v>137</v>
      </c>
      <c r="CQ27" s="243">
        <v>20</v>
      </c>
      <c r="CR27" s="339"/>
    </row>
    <row r="28" spans="1:96" x14ac:dyDescent="0.2">
      <c r="A28" s="252" t="s">
        <v>93</v>
      </c>
      <c r="C28" s="243">
        <v>473</v>
      </c>
      <c r="D28" s="245">
        <v>2876</v>
      </c>
      <c r="E28" s="243">
        <v>3</v>
      </c>
      <c r="F28" s="245">
        <v>9478</v>
      </c>
      <c r="G28" s="243">
        <v>16</v>
      </c>
      <c r="H28" s="245">
        <v>2113</v>
      </c>
      <c r="J28" s="245">
        <v>1693</v>
      </c>
      <c r="K28" s="243">
        <v>92</v>
      </c>
      <c r="L28" s="243">
        <v>884</v>
      </c>
      <c r="N28" s="265">
        <v>1</v>
      </c>
      <c r="O28" s="243">
        <v>1</v>
      </c>
      <c r="R28" s="243">
        <v>265</v>
      </c>
      <c r="S28" s="243">
        <v>619</v>
      </c>
      <c r="T28" s="243">
        <v>34</v>
      </c>
      <c r="U28" s="243">
        <v>624</v>
      </c>
      <c r="V28" s="243">
        <v>1</v>
      </c>
      <c r="W28" s="243">
        <v>365</v>
      </c>
      <c r="X28" s="243">
        <v>544</v>
      </c>
      <c r="Y28" s="243">
        <v>1</v>
      </c>
      <c r="Z28" s="243">
        <v>1</v>
      </c>
      <c r="AA28" s="243">
        <v>1</v>
      </c>
      <c r="AD28" s="244">
        <v>2</v>
      </c>
      <c r="AE28" s="244">
        <v>2</v>
      </c>
      <c r="AG28" s="244">
        <v>3</v>
      </c>
      <c r="AH28" s="253">
        <v>1</v>
      </c>
      <c r="AI28" s="253"/>
      <c r="AJ28" s="253"/>
      <c r="AK28" s="253"/>
      <c r="AL28" s="253">
        <v>3</v>
      </c>
      <c r="AM28" s="253"/>
      <c r="AN28" s="253">
        <v>2</v>
      </c>
      <c r="AO28" s="253"/>
      <c r="AP28" s="253">
        <v>1</v>
      </c>
      <c r="AQ28" s="253">
        <v>14</v>
      </c>
      <c r="AR28" s="253">
        <v>1</v>
      </c>
      <c r="AS28" s="253">
        <v>12</v>
      </c>
      <c r="AT28" s="253">
        <v>18</v>
      </c>
      <c r="AU28" s="252">
        <v>550</v>
      </c>
      <c r="AV28" s="253">
        <v>2</v>
      </c>
      <c r="AX28" s="245">
        <v>310</v>
      </c>
      <c r="AY28" s="284">
        <v>1384</v>
      </c>
      <c r="AZ28" s="284">
        <v>3</v>
      </c>
      <c r="BA28" s="284">
        <v>4675</v>
      </c>
      <c r="BB28" s="284">
        <v>4</v>
      </c>
      <c r="BC28" s="284">
        <v>430</v>
      </c>
      <c r="BD28" s="284"/>
      <c r="BE28" s="284">
        <v>234</v>
      </c>
      <c r="BF28" s="284">
        <v>37</v>
      </c>
      <c r="BG28" s="284">
        <v>60</v>
      </c>
      <c r="BH28" s="284"/>
      <c r="BI28" s="305">
        <v>1</v>
      </c>
      <c r="BJ28" s="284">
        <v>1</v>
      </c>
      <c r="BK28" s="284"/>
      <c r="BL28" s="284"/>
      <c r="BM28" s="243">
        <v>115</v>
      </c>
      <c r="BN28" s="243">
        <v>318</v>
      </c>
      <c r="BO28" s="243">
        <v>21</v>
      </c>
      <c r="BP28" s="243">
        <v>213</v>
      </c>
      <c r="BR28" s="243">
        <v>3</v>
      </c>
      <c r="BS28" s="284">
        <v>447</v>
      </c>
      <c r="BT28" s="284">
        <v>1</v>
      </c>
      <c r="BU28" s="284"/>
      <c r="BV28" s="284"/>
      <c r="BW28" s="284"/>
      <c r="BX28" s="284"/>
      <c r="BY28" s="284"/>
      <c r="BZ28" s="284">
        <v>1</v>
      </c>
      <c r="CA28" s="284"/>
      <c r="CB28" s="284"/>
      <c r="CC28" s="284"/>
      <c r="CD28" s="284"/>
      <c r="CE28" s="284"/>
      <c r="CF28" s="284"/>
      <c r="CG28" s="284">
        <v>3</v>
      </c>
      <c r="CH28" s="284"/>
      <c r="CI28" s="284">
        <v>2</v>
      </c>
      <c r="CJ28" s="284"/>
      <c r="CK28" s="284"/>
      <c r="CL28" s="284">
        <v>12</v>
      </c>
      <c r="CM28" s="284"/>
      <c r="CN28" s="284">
        <v>11</v>
      </c>
      <c r="CO28" s="284">
        <v>18</v>
      </c>
      <c r="CP28" s="243">
        <v>175</v>
      </c>
      <c r="CQ28" s="243">
        <v>2</v>
      </c>
      <c r="CR28" s="339"/>
    </row>
    <row r="29" spans="1:96" x14ac:dyDescent="0.2">
      <c r="A29" s="252" t="s">
        <v>94</v>
      </c>
      <c r="C29" s="243">
        <v>364</v>
      </c>
      <c r="D29" s="245">
        <v>2792</v>
      </c>
      <c r="F29" s="245">
        <v>7565</v>
      </c>
      <c r="G29" s="243">
        <v>53</v>
      </c>
      <c r="H29" s="243">
        <v>1163</v>
      </c>
      <c r="J29" s="243">
        <v>1217</v>
      </c>
      <c r="K29" s="243">
        <v>230</v>
      </c>
      <c r="L29" s="243">
        <v>790</v>
      </c>
      <c r="N29" s="265"/>
      <c r="R29" s="243">
        <v>126</v>
      </c>
      <c r="S29" s="243">
        <v>157</v>
      </c>
      <c r="T29" s="243">
        <v>80</v>
      </c>
      <c r="U29" s="243">
        <v>1515</v>
      </c>
      <c r="W29" s="243">
        <v>324</v>
      </c>
      <c r="X29" s="243">
        <v>250</v>
      </c>
      <c r="AC29" s="243">
        <v>3</v>
      </c>
      <c r="AD29" s="244">
        <v>1</v>
      </c>
      <c r="AH29" s="253"/>
      <c r="AI29" s="253"/>
      <c r="AJ29" s="253"/>
      <c r="AK29" s="253"/>
      <c r="AL29" s="253"/>
      <c r="AM29" s="253"/>
      <c r="AN29" s="253"/>
      <c r="AO29" s="253"/>
      <c r="AP29" s="253"/>
      <c r="AQ29" s="253">
        <v>14</v>
      </c>
      <c r="AR29" s="253"/>
      <c r="AS29" s="253">
        <v>11</v>
      </c>
      <c r="AT29" s="253">
        <v>62</v>
      </c>
      <c r="AU29" s="252">
        <v>908</v>
      </c>
      <c r="AV29" s="253">
        <v>549</v>
      </c>
      <c r="AX29" s="243">
        <v>201</v>
      </c>
      <c r="AY29" s="284">
        <v>1107</v>
      </c>
      <c r="AZ29" s="284"/>
      <c r="BA29" s="284">
        <v>3009</v>
      </c>
      <c r="BB29" s="284">
        <v>4</v>
      </c>
      <c r="BC29" s="284">
        <v>65</v>
      </c>
      <c r="BD29" s="284"/>
      <c r="BE29" s="284">
        <v>56</v>
      </c>
      <c r="BF29" s="284">
        <v>36</v>
      </c>
      <c r="BG29" s="284">
        <v>32</v>
      </c>
      <c r="BH29" s="284"/>
      <c r="BI29" s="305"/>
      <c r="BJ29" s="284"/>
      <c r="BK29" s="284"/>
      <c r="BL29" s="284"/>
      <c r="BM29" s="243">
        <v>22</v>
      </c>
      <c r="BN29" s="243">
        <v>38</v>
      </c>
      <c r="BO29" s="243">
        <v>38</v>
      </c>
      <c r="BP29" s="243">
        <v>547</v>
      </c>
      <c r="BR29" s="243">
        <v>1</v>
      </c>
      <c r="BS29" s="284">
        <v>164</v>
      </c>
      <c r="BT29" s="284"/>
      <c r="BU29" s="284"/>
      <c r="BV29" s="284"/>
      <c r="BW29" s="284"/>
      <c r="BX29" s="284"/>
      <c r="BY29" s="284"/>
      <c r="BZ29" s="284"/>
      <c r="CA29" s="284"/>
      <c r="CB29" s="284"/>
      <c r="CC29" s="284"/>
      <c r="CD29" s="284"/>
      <c r="CE29" s="284"/>
      <c r="CF29" s="284"/>
      <c r="CG29" s="284"/>
      <c r="CH29" s="284"/>
      <c r="CI29" s="284"/>
      <c r="CJ29" s="284"/>
      <c r="CK29" s="284"/>
      <c r="CL29" s="284">
        <v>11</v>
      </c>
      <c r="CM29" s="284"/>
      <c r="CN29" s="284">
        <v>11</v>
      </c>
      <c r="CO29" s="284">
        <v>62</v>
      </c>
      <c r="CP29" s="243">
        <v>404</v>
      </c>
      <c r="CQ29" s="243">
        <v>139</v>
      </c>
      <c r="CR29" s="339"/>
    </row>
    <row r="30" spans="1:96" x14ac:dyDescent="0.2">
      <c r="A30" s="252" t="s">
        <v>95</v>
      </c>
      <c r="B30" s="243">
        <v>16</v>
      </c>
      <c r="C30" s="245">
        <v>1932</v>
      </c>
      <c r="D30" s="245">
        <v>5620</v>
      </c>
      <c r="E30" s="243">
        <v>1</v>
      </c>
      <c r="F30" s="245">
        <v>15459</v>
      </c>
      <c r="G30" s="243">
        <v>147</v>
      </c>
      <c r="H30" s="243">
        <v>1974</v>
      </c>
      <c r="J30" s="243">
        <v>1985</v>
      </c>
      <c r="K30" s="243">
        <v>296</v>
      </c>
      <c r="L30" s="245">
        <v>751</v>
      </c>
      <c r="N30" s="265"/>
      <c r="Q30" s="243">
        <v>1</v>
      </c>
      <c r="R30" s="243">
        <v>134</v>
      </c>
      <c r="S30" s="243">
        <v>1433</v>
      </c>
      <c r="T30" s="243">
        <v>37</v>
      </c>
      <c r="U30" s="243">
        <v>1364</v>
      </c>
      <c r="W30" s="243">
        <v>165</v>
      </c>
      <c r="X30" s="243">
        <v>377</v>
      </c>
      <c r="Y30" s="243">
        <v>4</v>
      </c>
      <c r="Z30" s="243">
        <v>1</v>
      </c>
      <c r="AC30" s="243">
        <v>9</v>
      </c>
      <c r="AD30" s="244">
        <v>1</v>
      </c>
      <c r="AE30" s="244">
        <v>4</v>
      </c>
      <c r="AG30" s="244">
        <v>3</v>
      </c>
      <c r="AH30" s="253"/>
      <c r="AI30" s="253"/>
      <c r="AJ30" s="253"/>
      <c r="AK30" s="253"/>
      <c r="AL30" s="253"/>
      <c r="AM30" s="253"/>
      <c r="AN30" s="253"/>
      <c r="AO30" s="253"/>
      <c r="AP30" s="253">
        <v>2</v>
      </c>
      <c r="AQ30" s="253">
        <v>4</v>
      </c>
      <c r="AR30" s="253"/>
      <c r="AS30" s="253">
        <v>5</v>
      </c>
      <c r="AT30" s="253">
        <v>682</v>
      </c>
      <c r="AU30" s="252">
        <v>1274</v>
      </c>
      <c r="AV30" s="253">
        <v>33</v>
      </c>
      <c r="AW30" s="243">
        <v>1</v>
      </c>
      <c r="AX30" s="245">
        <v>1373</v>
      </c>
      <c r="AY30" s="284">
        <v>3553</v>
      </c>
      <c r="AZ30" s="284">
        <v>1</v>
      </c>
      <c r="BA30" s="284">
        <v>9756</v>
      </c>
      <c r="BB30" s="284">
        <v>40</v>
      </c>
      <c r="BC30" s="284">
        <v>158</v>
      </c>
      <c r="BD30" s="284"/>
      <c r="BE30" s="284">
        <v>206</v>
      </c>
      <c r="BF30" s="284">
        <v>61</v>
      </c>
      <c r="BG30" s="284">
        <v>29</v>
      </c>
      <c r="BH30" s="284"/>
      <c r="BI30" s="305"/>
      <c r="BJ30" s="284"/>
      <c r="BK30" s="284"/>
      <c r="BL30" s="284">
        <v>1</v>
      </c>
      <c r="BM30" s="243">
        <v>30</v>
      </c>
      <c r="BN30" s="243">
        <v>125</v>
      </c>
      <c r="BO30" s="243">
        <v>27</v>
      </c>
      <c r="BP30" s="243">
        <v>804</v>
      </c>
      <c r="BR30" s="243">
        <v>24</v>
      </c>
      <c r="BS30" s="284">
        <v>291</v>
      </c>
      <c r="BT30" s="284">
        <v>2</v>
      </c>
      <c r="BU30" s="284">
        <v>1</v>
      </c>
      <c r="BV30" s="284"/>
      <c r="BW30" s="284"/>
      <c r="BX30" s="284">
        <v>1</v>
      </c>
      <c r="BY30" s="284">
        <v>1</v>
      </c>
      <c r="BZ30" s="284">
        <v>4</v>
      </c>
      <c r="CA30" s="284"/>
      <c r="CB30" s="284"/>
      <c r="CC30" s="284"/>
      <c r="CD30" s="284"/>
      <c r="CE30" s="284"/>
      <c r="CF30" s="284"/>
      <c r="CG30" s="284"/>
      <c r="CH30" s="284"/>
      <c r="CI30" s="284"/>
      <c r="CJ30" s="284"/>
      <c r="CK30" s="284">
        <v>1</v>
      </c>
      <c r="CL30" s="284">
        <v>3</v>
      </c>
      <c r="CM30" s="284"/>
      <c r="CN30" s="284">
        <v>5</v>
      </c>
      <c r="CO30" s="284">
        <v>676</v>
      </c>
      <c r="CP30" s="243">
        <v>795</v>
      </c>
      <c r="CQ30" s="243">
        <v>1</v>
      </c>
      <c r="CR30" s="339"/>
    </row>
    <row r="31" spans="1:96" x14ac:dyDescent="0.2">
      <c r="A31" s="252" t="s">
        <v>96</v>
      </c>
      <c r="B31" s="243">
        <v>2</v>
      </c>
      <c r="C31" s="243">
        <v>200</v>
      </c>
      <c r="D31" s="243">
        <v>969</v>
      </c>
      <c r="F31" s="245">
        <v>4011</v>
      </c>
      <c r="G31" s="243">
        <v>3</v>
      </c>
      <c r="H31" s="243">
        <v>635</v>
      </c>
      <c r="I31" s="243">
        <v>1</v>
      </c>
      <c r="J31" s="243">
        <v>730</v>
      </c>
      <c r="K31" s="243">
        <v>58</v>
      </c>
      <c r="L31" s="243">
        <v>157</v>
      </c>
      <c r="N31" s="265"/>
      <c r="R31" s="243">
        <v>36</v>
      </c>
      <c r="S31" s="243">
        <v>12</v>
      </c>
      <c r="T31" s="243">
        <v>7</v>
      </c>
      <c r="U31" s="243">
        <v>186</v>
      </c>
      <c r="W31" s="243">
        <v>30</v>
      </c>
      <c r="X31" s="243">
        <v>373</v>
      </c>
      <c r="Y31" s="243">
        <v>3</v>
      </c>
      <c r="AB31" s="243">
        <v>1</v>
      </c>
      <c r="AD31" s="244">
        <v>1</v>
      </c>
      <c r="AE31" s="244">
        <v>2</v>
      </c>
      <c r="AG31" s="244">
        <v>1</v>
      </c>
      <c r="AH31" s="253">
        <v>1</v>
      </c>
      <c r="AI31" s="253"/>
      <c r="AJ31" s="253"/>
      <c r="AK31" s="253"/>
      <c r="AL31" s="253">
        <v>3</v>
      </c>
      <c r="AM31" s="253"/>
      <c r="AN31" s="253">
        <v>1</v>
      </c>
      <c r="AO31" s="253"/>
      <c r="AP31" s="253">
        <v>1</v>
      </c>
      <c r="AQ31" s="253"/>
      <c r="AR31" s="253">
        <v>1</v>
      </c>
      <c r="AS31" s="253"/>
      <c r="AT31" s="253">
        <v>5</v>
      </c>
      <c r="AU31" s="252">
        <v>122</v>
      </c>
      <c r="AV31" s="253"/>
      <c r="AX31" s="243">
        <v>167</v>
      </c>
      <c r="AY31" s="284">
        <v>597</v>
      </c>
      <c r="AZ31" s="284"/>
      <c r="BA31" s="284">
        <v>2229</v>
      </c>
      <c r="BB31" s="284"/>
      <c r="BC31" s="284">
        <v>157</v>
      </c>
      <c r="BD31" s="284">
        <v>1</v>
      </c>
      <c r="BE31" s="284">
        <v>74</v>
      </c>
      <c r="BF31" s="284">
        <v>26</v>
      </c>
      <c r="BG31" s="284">
        <v>7</v>
      </c>
      <c r="BH31" s="284"/>
      <c r="BI31" s="305"/>
      <c r="BJ31" s="284"/>
      <c r="BK31" s="284"/>
      <c r="BL31" s="284"/>
      <c r="BM31" s="243">
        <v>22</v>
      </c>
      <c r="BN31" s="243">
        <v>11</v>
      </c>
      <c r="BO31" s="243">
        <v>5</v>
      </c>
      <c r="BP31" s="243">
        <v>128</v>
      </c>
      <c r="BR31" s="243">
        <v>1</v>
      </c>
      <c r="BS31" s="284">
        <v>305</v>
      </c>
      <c r="BT31" s="284">
        <v>3</v>
      </c>
      <c r="BU31" s="284"/>
      <c r="BV31" s="284"/>
      <c r="BW31" s="284"/>
      <c r="BX31" s="284"/>
      <c r="BY31" s="284">
        <v>1</v>
      </c>
      <c r="BZ31" s="284">
        <v>1</v>
      </c>
      <c r="CA31" s="284"/>
      <c r="CB31" s="284"/>
      <c r="CC31" s="284"/>
      <c r="CD31" s="284"/>
      <c r="CE31" s="284"/>
      <c r="CF31" s="284"/>
      <c r="CG31" s="284">
        <v>3</v>
      </c>
      <c r="CH31" s="284"/>
      <c r="CI31" s="284">
        <v>1</v>
      </c>
      <c r="CJ31" s="284"/>
      <c r="CK31" s="284"/>
      <c r="CL31" s="284"/>
      <c r="CM31" s="284"/>
      <c r="CN31" s="284"/>
      <c r="CO31" s="284">
        <v>5</v>
      </c>
      <c r="CP31" s="243">
        <v>91</v>
      </c>
      <c r="CR31" s="339"/>
    </row>
    <row r="32" spans="1:96" x14ac:dyDescent="0.2">
      <c r="A32" s="252" t="s">
        <v>97</v>
      </c>
      <c r="B32" s="243">
        <v>10</v>
      </c>
      <c r="C32" s="245">
        <v>1643</v>
      </c>
      <c r="D32" s="245">
        <v>11628</v>
      </c>
      <c r="E32" s="243">
        <v>5</v>
      </c>
      <c r="F32" s="245">
        <v>31042</v>
      </c>
      <c r="G32" s="243">
        <v>54</v>
      </c>
      <c r="H32" s="245">
        <v>3369</v>
      </c>
      <c r="I32" s="243">
        <v>1</v>
      </c>
      <c r="J32" s="245">
        <v>2235</v>
      </c>
      <c r="K32" s="243">
        <v>575</v>
      </c>
      <c r="L32" s="245">
        <v>1453</v>
      </c>
      <c r="M32" s="243">
        <v>128</v>
      </c>
      <c r="N32" s="265">
        <v>3</v>
      </c>
      <c r="P32" s="243">
        <v>1</v>
      </c>
      <c r="R32" s="243">
        <v>301</v>
      </c>
      <c r="S32" s="243">
        <v>691</v>
      </c>
      <c r="T32" s="243">
        <v>98</v>
      </c>
      <c r="U32" s="243">
        <v>3406</v>
      </c>
      <c r="V32" s="243">
        <v>6</v>
      </c>
      <c r="W32" s="245">
        <v>2119</v>
      </c>
      <c r="X32" s="243">
        <v>1006</v>
      </c>
      <c r="Y32" s="243">
        <v>2</v>
      </c>
      <c r="Z32" s="243">
        <v>20</v>
      </c>
      <c r="AA32" s="243">
        <v>26</v>
      </c>
      <c r="AB32" s="243">
        <v>2</v>
      </c>
      <c r="AC32" s="243">
        <v>78</v>
      </c>
      <c r="AD32" s="244">
        <v>8</v>
      </c>
      <c r="AE32" s="244">
        <v>9</v>
      </c>
      <c r="AF32" s="244">
        <v>2</v>
      </c>
      <c r="AG32" s="244">
        <v>7</v>
      </c>
      <c r="AH32" s="253">
        <v>1</v>
      </c>
      <c r="AI32" s="253"/>
      <c r="AJ32" s="253"/>
      <c r="AK32" s="253"/>
      <c r="AL32" s="253">
        <v>4</v>
      </c>
      <c r="AM32" s="253"/>
      <c r="AN32" s="253">
        <v>3</v>
      </c>
      <c r="AO32" s="253"/>
      <c r="AP32" s="253">
        <v>3</v>
      </c>
      <c r="AQ32" s="254">
        <v>26</v>
      </c>
      <c r="AR32" s="254">
        <v>2</v>
      </c>
      <c r="AS32" s="254">
        <v>69</v>
      </c>
      <c r="AT32" s="254">
        <v>748</v>
      </c>
      <c r="AU32" s="255">
        <v>3106</v>
      </c>
      <c r="AV32" s="254">
        <v>69</v>
      </c>
      <c r="AW32" s="243">
        <v>2</v>
      </c>
      <c r="AX32" s="245">
        <v>1057</v>
      </c>
      <c r="AY32" s="284">
        <v>6673</v>
      </c>
      <c r="AZ32" s="284">
        <v>3</v>
      </c>
      <c r="BA32" s="284">
        <v>18635</v>
      </c>
      <c r="BB32" s="284">
        <v>30</v>
      </c>
      <c r="BC32" s="284">
        <v>747</v>
      </c>
      <c r="BD32" s="284">
        <v>1</v>
      </c>
      <c r="BE32" s="284">
        <v>687</v>
      </c>
      <c r="BF32" s="284">
        <v>267</v>
      </c>
      <c r="BG32" s="284">
        <v>248</v>
      </c>
      <c r="BH32" s="284">
        <v>128</v>
      </c>
      <c r="BI32" s="305">
        <v>3</v>
      </c>
      <c r="BJ32" s="284"/>
      <c r="BK32" s="284">
        <v>1</v>
      </c>
      <c r="BL32" s="284"/>
      <c r="BM32" s="243">
        <v>131</v>
      </c>
      <c r="BN32" s="243">
        <v>499</v>
      </c>
      <c r="BO32" s="243">
        <v>61</v>
      </c>
      <c r="BP32" s="243">
        <v>1838</v>
      </c>
      <c r="BQ32" s="243">
        <v>2</v>
      </c>
      <c r="BR32" s="243">
        <v>441</v>
      </c>
      <c r="BS32" s="284">
        <v>722</v>
      </c>
      <c r="BT32" s="284">
        <v>2</v>
      </c>
      <c r="BU32" s="284">
        <v>10</v>
      </c>
      <c r="BV32" s="284">
        <v>7</v>
      </c>
      <c r="BW32" s="284">
        <v>2</v>
      </c>
      <c r="BX32" s="284">
        <v>5</v>
      </c>
      <c r="BY32" s="284">
        <v>7</v>
      </c>
      <c r="BZ32" s="284">
        <v>8</v>
      </c>
      <c r="CA32" s="284">
        <v>2</v>
      </c>
      <c r="CB32" s="284">
        <v>1</v>
      </c>
      <c r="CC32" s="284"/>
      <c r="CD32" s="284"/>
      <c r="CE32" s="284"/>
      <c r="CF32" s="284"/>
      <c r="CG32" s="284">
        <v>4</v>
      </c>
      <c r="CH32" s="284"/>
      <c r="CI32" s="284">
        <v>1</v>
      </c>
      <c r="CJ32" s="284"/>
      <c r="CK32" s="284"/>
      <c r="CL32" s="284">
        <v>6</v>
      </c>
      <c r="CM32" s="284"/>
      <c r="CN32" s="284">
        <v>69</v>
      </c>
      <c r="CO32" s="284">
        <v>739</v>
      </c>
      <c r="CP32" s="243">
        <v>1707</v>
      </c>
      <c r="CQ32" s="243">
        <v>44</v>
      </c>
      <c r="CR32" s="339"/>
    </row>
    <row r="33" spans="1:96" x14ac:dyDescent="0.2">
      <c r="A33" s="252" t="s">
        <v>98</v>
      </c>
      <c r="B33" s="243">
        <v>24</v>
      </c>
      <c r="C33" s="243">
        <v>13</v>
      </c>
      <c r="D33" s="243">
        <v>2</v>
      </c>
      <c r="F33" s="243">
        <v>3</v>
      </c>
      <c r="H33" s="243">
        <v>7</v>
      </c>
      <c r="J33" s="243">
        <v>11</v>
      </c>
      <c r="L33" s="243">
        <v>68</v>
      </c>
      <c r="N33" s="265"/>
      <c r="R33" s="243">
        <v>2</v>
      </c>
      <c r="S33" s="243">
        <v>47</v>
      </c>
      <c r="U33" s="243">
        <v>1</v>
      </c>
      <c r="V33" s="243">
        <v>3</v>
      </c>
      <c r="X33" s="243">
        <v>6</v>
      </c>
      <c r="AH33" s="253"/>
      <c r="AI33" s="253"/>
      <c r="AJ33" s="253"/>
      <c r="AK33" s="253"/>
      <c r="AL33" s="253"/>
      <c r="AM33" s="253"/>
      <c r="AN33" s="253"/>
      <c r="AO33" s="253"/>
      <c r="AP33" s="253"/>
      <c r="AQ33" s="253"/>
      <c r="AR33" s="253"/>
      <c r="AS33" s="253"/>
      <c r="AT33" s="253">
        <v>2</v>
      </c>
      <c r="AU33" s="252"/>
      <c r="AV33" s="253"/>
      <c r="AW33" s="243">
        <v>6</v>
      </c>
      <c r="AX33" s="243">
        <v>5</v>
      </c>
      <c r="AY33" s="284">
        <v>2</v>
      </c>
      <c r="AZ33" s="284"/>
      <c r="BA33" s="284">
        <v>3</v>
      </c>
      <c r="BB33" s="284"/>
      <c r="BC33" s="284">
        <v>6</v>
      </c>
      <c r="BD33" s="284"/>
      <c r="BE33" s="284">
        <v>4</v>
      </c>
      <c r="BF33" s="284"/>
      <c r="BG33" s="284">
        <v>44</v>
      </c>
      <c r="BH33" s="284"/>
      <c r="BI33" s="305"/>
      <c r="BJ33" s="284"/>
      <c r="BK33" s="284"/>
      <c r="BL33" s="284"/>
      <c r="BM33" s="243">
        <v>2</v>
      </c>
      <c r="BN33" s="243">
        <v>47</v>
      </c>
      <c r="BP33" s="243">
        <v>1</v>
      </c>
      <c r="BQ33" s="243">
        <v>2</v>
      </c>
      <c r="BS33" s="284">
        <v>5</v>
      </c>
      <c r="BT33" s="284"/>
      <c r="BU33" s="284"/>
      <c r="BV33" s="284"/>
      <c r="BW33" s="284"/>
      <c r="BX33" s="284"/>
      <c r="BY33" s="284"/>
      <c r="BZ33" s="284"/>
      <c r="CA33" s="284"/>
      <c r="CB33" s="284"/>
      <c r="CC33" s="284"/>
      <c r="CD33" s="284"/>
      <c r="CE33" s="284"/>
      <c r="CF33" s="284"/>
      <c r="CG33" s="284"/>
      <c r="CH33" s="284"/>
      <c r="CI33" s="284"/>
      <c r="CJ33" s="284"/>
      <c r="CK33" s="284"/>
      <c r="CL33" s="284"/>
      <c r="CM33" s="284"/>
      <c r="CN33" s="284"/>
      <c r="CO33" s="284">
        <v>2</v>
      </c>
      <c r="CR33" s="339"/>
    </row>
    <row r="34" spans="1:96" x14ac:dyDescent="0.2">
      <c r="A34" s="252" t="s">
        <v>99</v>
      </c>
      <c r="B34" s="243">
        <v>98</v>
      </c>
      <c r="C34" s="245">
        <v>15497</v>
      </c>
      <c r="D34" s="245">
        <v>11703</v>
      </c>
      <c r="E34" s="243">
        <v>2</v>
      </c>
      <c r="F34" s="245">
        <v>22640</v>
      </c>
      <c r="G34" s="243">
        <v>156</v>
      </c>
      <c r="H34" s="245">
        <v>6074</v>
      </c>
      <c r="I34" s="243">
        <v>9</v>
      </c>
      <c r="J34" s="245">
        <v>4765</v>
      </c>
      <c r="K34" s="243">
        <v>281</v>
      </c>
      <c r="L34" s="243">
        <v>646</v>
      </c>
      <c r="N34" s="265"/>
      <c r="O34" s="243">
        <v>1</v>
      </c>
      <c r="P34" s="243">
        <v>6</v>
      </c>
      <c r="R34" s="243">
        <v>384</v>
      </c>
      <c r="S34" s="243">
        <v>2218</v>
      </c>
      <c r="T34" s="243">
        <v>18</v>
      </c>
      <c r="U34" s="243">
        <v>2013</v>
      </c>
      <c r="V34" s="243">
        <v>2</v>
      </c>
      <c r="W34" s="243">
        <v>643</v>
      </c>
      <c r="X34" s="243">
        <v>622</v>
      </c>
      <c r="Y34" s="243">
        <v>1</v>
      </c>
      <c r="Z34" s="243">
        <v>1</v>
      </c>
      <c r="AA34" s="243">
        <v>2</v>
      </c>
      <c r="AC34" s="243">
        <v>10</v>
      </c>
      <c r="AD34" s="244">
        <v>2</v>
      </c>
      <c r="AE34" s="244">
        <v>3</v>
      </c>
      <c r="AG34" s="244">
        <v>47</v>
      </c>
      <c r="AH34" s="253">
        <v>32</v>
      </c>
      <c r="AI34" s="253"/>
      <c r="AJ34" s="253"/>
      <c r="AK34" s="253"/>
      <c r="AL34" s="253">
        <v>42</v>
      </c>
      <c r="AM34" s="253">
        <v>1</v>
      </c>
      <c r="AN34" s="253">
        <v>13</v>
      </c>
      <c r="AO34" s="253"/>
      <c r="AP34" s="253">
        <v>8</v>
      </c>
      <c r="AQ34" s="253">
        <v>1</v>
      </c>
      <c r="AR34" s="253"/>
      <c r="AS34" s="253">
        <v>31</v>
      </c>
      <c r="AT34" s="253">
        <v>23</v>
      </c>
      <c r="AU34" s="252">
        <v>1361</v>
      </c>
      <c r="AV34" s="253">
        <v>32</v>
      </c>
      <c r="AW34" s="243">
        <v>48</v>
      </c>
      <c r="AX34" s="245">
        <v>9403</v>
      </c>
      <c r="AY34" s="284">
        <v>7058</v>
      </c>
      <c r="AZ34" s="284"/>
      <c r="BA34" s="284">
        <v>13741</v>
      </c>
      <c r="BB34" s="284">
        <v>42</v>
      </c>
      <c r="BC34" s="284">
        <v>1760</v>
      </c>
      <c r="BD34" s="284">
        <v>9</v>
      </c>
      <c r="BE34" s="284">
        <v>679</v>
      </c>
      <c r="BF34" s="284">
        <v>89</v>
      </c>
      <c r="BG34" s="284">
        <v>28</v>
      </c>
      <c r="BH34" s="284"/>
      <c r="BI34" s="305"/>
      <c r="BJ34" s="284">
        <v>1</v>
      </c>
      <c r="BK34" s="284">
        <v>1</v>
      </c>
      <c r="BL34" s="284"/>
      <c r="BM34" s="243">
        <v>135</v>
      </c>
      <c r="BN34" s="243">
        <v>899</v>
      </c>
      <c r="BO34" s="243">
        <v>16</v>
      </c>
      <c r="BP34" s="243">
        <v>1153</v>
      </c>
      <c r="BQ34" s="243">
        <v>1</v>
      </c>
      <c r="BS34" s="284">
        <v>517</v>
      </c>
      <c r="BT34" s="284"/>
      <c r="BU34" s="284"/>
      <c r="BV34" s="284"/>
      <c r="BW34" s="284"/>
      <c r="BX34" s="284">
        <v>1</v>
      </c>
      <c r="BY34" s="284">
        <v>1</v>
      </c>
      <c r="BZ34" s="284">
        <v>2</v>
      </c>
      <c r="CA34" s="284"/>
      <c r="CB34" s="284">
        <v>15</v>
      </c>
      <c r="CC34" s="284">
        <v>1</v>
      </c>
      <c r="CD34" s="284"/>
      <c r="CE34" s="284"/>
      <c r="CF34" s="284"/>
      <c r="CG34" s="284">
        <v>35</v>
      </c>
      <c r="CH34" s="284">
        <v>1</v>
      </c>
      <c r="CI34" s="284">
        <v>12</v>
      </c>
      <c r="CJ34" s="284"/>
      <c r="CK34" s="284"/>
      <c r="CL34" s="284"/>
      <c r="CM34" s="284"/>
      <c r="CN34" s="284">
        <v>31</v>
      </c>
      <c r="CO34" s="284">
        <v>23</v>
      </c>
      <c r="CP34" s="243">
        <v>694</v>
      </c>
      <c r="CQ34" s="243">
        <v>7</v>
      </c>
      <c r="CR34" s="339"/>
    </row>
    <row r="35" spans="1:96" x14ac:dyDescent="0.2">
      <c r="A35" s="252" t="s">
        <v>100</v>
      </c>
      <c r="B35" s="243">
        <v>1</v>
      </c>
      <c r="C35" s="243">
        <v>700</v>
      </c>
      <c r="D35" s="245">
        <v>5867</v>
      </c>
      <c r="E35" s="243">
        <v>5</v>
      </c>
      <c r="F35" s="245">
        <v>11021</v>
      </c>
      <c r="G35" s="243">
        <v>67</v>
      </c>
      <c r="H35" s="245">
        <v>1487</v>
      </c>
      <c r="J35" s="243">
        <v>1406</v>
      </c>
      <c r="K35" s="243">
        <v>191</v>
      </c>
      <c r="L35" s="243">
        <v>514</v>
      </c>
      <c r="M35" s="243">
        <v>1</v>
      </c>
      <c r="N35" s="265">
        <v>3</v>
      </c>
      <c r="P35" s="243">
        <v>5</v>
      </c>
      <c r="R35" s="243">
        <v>197</v>
      </c>
      <c r="S35" s="243">
        <v>519</v>
      </c>
      <c r="T35" s="243">
        <v>17</v>
      </c>
      <c r="U35" s="243">
        <v>1376</v>
      </c>
      <c r="W35" s="243">
        <v>565</v>
      </c>
      <c r="X35" s="243">
        <v>400</v>
      </c>
      <c r="Z35" s="243">
        <v>1</v>
      </c>
      <c r="AA35" s="243">
        <v>2</v>
      </c>
      <c r="AC35" s="243">
        <v>3</v>
      </c>
      <c r="AD35" s="244">
        <v>3</v>
      </c>
      <c r="AE35" s="244">
        <v>2</v>
      </c>
      <c r="AF35" s="244">
        <v>1</v>
      </c>
      <c r="AG35" s="244">
        <v>1</v>
      </c>
      <c r="AH35" s="253">
        <v>3</v>
      </c>
      <c r="AI35" s="253">
        <v>1</v>
      </c>
      <c r="AJ35" s="253"/>
      <c r="AK35" s="253">
        <v>1</v>
      </c>
      <c r="AL35" s="253"/>
      <c r="AM35" s="253"/>
      <c r="AN35" s="253">
        <v>2</v>
      </c>
      <c r="AO35" s="253"/>
      <c r="AP35" s="253">
        <v>2</v>
      </c>
      <c r="AQ35" s="253">
        <v>21</v>
      </c>
      <c r="AR35" s="253">
        <v>1</v>
      </c>
      <c r="AS35" s="253"/>
      <c r="AT35" s="253">
        <v>15</v>
      </c>
      <c r="AU35" s="252">
        <v>1355</v>
      </c>
      <c r="AV35" s="253">
        <v>4</v>
      </c>
      <c r="AX35" s="245">
        <v>510</v>
      </c>
      <c r="AY35" s="284">
        <v>4047</v>
      </c>
      <c r="AZ35" s="284">
        <v>5</v>
      </c>
      <c r="BA35" s="284">
        <v>7647</v>
      </c>
      <c r="BB35" s="284">
        <v>31</v>
      </c>
      <c r="BC35" s="284">
        <v>581</v>
      </c>
      <c r="BD35" s="284"/>
      <c r="BE35" s="284">
        <v>469</v>
      </c>
      <c r="BF35" s="284">
        <v>49</v>
      </c>
      <c r="BG35" s="284">
        <v>148</v>
      </c>
      <c r="BH35" s="284">
        <v>1</v>
      </c>
      <c r="BI35" s="305">
        <v>3</v>
      </c>
      <c r="BJ35" s="284"/>
      <c r="BK35" s="284">
        <v>5</v>
      </c>
      <c r="BL35" s="284"/>
      <c r="BM35" s="243">
        <v>150</v>
      </c>
      <c r="BN35" s="243">
        <v>383</v>
      </c>
      <c r="BO35" s="243">
        <v>17</v>
      </c>
      <c r="BP35" s="243">
        <v>823</v>
      </c>
      <c r="BR35" s="243">
        <v>213</v>
      </c>
      <c r="BS35" s="284">
        <v>280</v>
      </c>
      <c r="BT35" s="284"/>
      <c r="BU35" s="284"/>
      <c r="BV35" s="284">
        <v>1</v>
      </c>
      <c r="BW35" s="284"/>
      <c r="BX35" s="284">
        <v>2</v>
      </c>
      <c r="BY35" s="284">
        <v>1</v>
      </c>
      <c r="BZ35" s="284">
        <v>1</v>
      </c>
      <c r="CA35" s="284">
        <v>1</v>
      </c>
      <c r="CB35" s="284"/>
      <c r="CC35" s="284">
        <v>1</v>
      </c>
      <c r="CD35" s="284">
        <v>1</v>
      </c>
      <c r="CE35" s="284"/>
      <c r="CF35" s="284">
        <v>1</v>
      </c>
      <c r="CG35" s="284"/>
      <c r="CH35" s="284"/>
      <c r="CI35" s="284">
        <v>2</v>
      </c>
      <c r="CJ35" s="284"/>
      <c r="CK35" s="284">
        <v>1</v>
      </c>
      <c r="CL35" s="284">
        <v>18</v>
      </c>
      <c r="CM35" s="284"/>
      <c r="CN35" s="284"/>
      <c r="CO35" s="284">
        <v>15</v>
      </c>
      <c r="CP35" s="243">
        <v>818</v>
      </c>
      <c r="CQ35" s="243">
        <v>1</v>
      </c>
      <c r="CR35" s="339"/>
    </row>
    <row r="36" spans="1:96" x14ac:dyDescent="0.2">
      <c r="A36" s="252" t="s">
        <v>101</v>
      </c>
      <c r="C36" s="243">
        <v>194</v>
      </c>
      <c r="D36" s="245">
        <v>2002</v>
      </c>
      <c r="F36" s="245">
        <v>3048</v>
      </c>
      <c r="G36" s="243">
        <v>60</v>
      </c>
      <c r="H36" s="243">
        <v>310</v>
      </c>
      <c r="J36" s="243">
        <v>1582</v>
      </c>
      <c r="K36" s="243">
        <v>129</v>
      </c>
      <c r="L36" s="243">
        <v>204</v>
      </c>
      <c r="N36" s="265"/>
      <c r="P36" s="243">
        <v>1</v>
      </c>
      <c r="R36" s="243">
        <v>31</v>
      </c>
      <c r="S36" s="243">
        <v>209</v>
      </c>
      <c r="T36" s="243">
        <v>4</v>
      </c>
      <c r="U36" s="243">
        <v>556</v>
      </c>
      <c r="V36" s="243">
        <v>5</v>
      </c>
      <c r="W36" s="243">
        <v>81</v>
      </c>
      <c r="X36" s="243">
        <v>143</v>
      </c>
      <c r="AE36" s="244">
        <v>2</v>
      </c>
      <c r="AF36" s="244">
        <v>1</v>
      </c>
      <c r="AH36" s="253"/>
      <c r="AI36" s="253"/>
      <c r="AJ36" s="253"/>
      <c r="AK36" s="253"/>
      <c r="AL36" s="253"/>
      <c r="AM36" s="253"/>
      <c r="AN36" s="253">
        <v>1</v>
      </c>
      <c r="AO36" s="253"/>
      <c r="AP36" s="253">
        <v>1</v>
      </c>
      <c r="AQ36" s="253">
        <v>1</v>
      </c>
      <c r="AR36" s="253">
        <v>1</v>
      </c>
      <c r="AS36" s="253">
        <v>1</v>
      </c>
      <c r="AT36" s="253">
        <v>5</v>
      </c>
      <c r="AU36" s="252">
        <v>539</v>
      </c>
      <c r="AV36" s="253">
        <v>3</v>
      </c>
      <c r="AX36" s="243">
        <v>136</v>
      </c>
      <c r="AY36" s="284">
        <v>1114</v>
      </c>
      <c r="AZ36" s="284"/>
      <c r="BA36" s="284">
        <v>1701</v>
      </c>
      <c r="BB36" s="284">
        <v>37</v>
      </c>
      <c r="BC36" s="284">
        <v>59</v>
      </c>
      <c r="BD36" s="284"/>
      <c r="BE36" s="284">
        <v>100</v>
      </c>
      <c r="BF36" s="284">
        <v>41</v>
      </c>
      <c r="BG36" s="284">
        <v>60</v>
      </c>
      <c r="BH36" s="284"/>
      <c r="BI36" s="305"/>
      <c r="BJ36" s="284"/>
      <c r="BK36" s="284">
        <v>1</v>
      </c>
      <c r="BL36" s="284"/>
      <c r="BM36" s="243">
        <v>15</v>
      </c>
      <c r="BN36" s="243">
        <v>128</v>
      </c>
      <c r="BO36" s="243">
        <v>2</v>
      </c>
      <c r="BP36" s="243">
        <v>330</v>
      </c>
      <c r="BQ36" s="243">
        <v>4</v>
      </c>
      <c r="BR36" s="243">
        <v>18</v>
      </c>
      <c r="BS36" s="284">
        <v>112</v>
      </c>
      <c r="BT36" s="284"/>
      <c r="BU36" s="284"/>
      <c r="BV36" s="284"/>
      <c r="BW36" s="284"/>
      <c r="BX36" s="284"/>
      <c r="BY36" s="284"/>
      <c r="BZ36" s="284">
        <v>2</v>
      </c>
      <c r="CA36" s="284">
        <v>1</v>
      </c>
      <c r="CB36" s="284"/>
      <c r="CC36" s="284"/>
      <c r="CD36" s="284"/>
      <c r="CE36" s="284"/>
      <c r="CF36" s="284"/>
      <c r="CG36" s="284"/>
      <c r="CH36" s="284"/>
      <c r="CI36" s="284"/>
      <c r="CJ36" s="284"/>
      <c r="CK36" s="284">
        <v>1</v>
      </c>
      <c r="CL36" s="284"/>
      <c r="CM36" s="284">
        <v>1</v>
      </c>
      <c r="CN36" s="284">
        <v>1</v>
      </c>
      <c r="CO36" s="284">
        <v>5</v>
      </c>
      <c r="CP36" s="243">
        <v>324</v>
      </c>
      <c r="CR36" s="339"/>
    </row>
    <row r="37" spans="1:96" x14ac:dyDescent="0.2">
      <c r="A37" s="252" t="s">
        <v>102</v>
      </c>
      <c r="C37" s="243">
        <v>74</v>
      </c>
      <c r="D37" s="243">
        <v>450</v>
      </c>
      <c r="E37" s="243">
        <v>1</v>
      </c>
      <c r="F37" s="243">
        <v>883</v>
      </c>
      <c r="G37" s="243">
        <v>5</v>
      </c>
      <c r="H37" s="243">
        <v>78</v>
      </c>
      <c r="J37" s="243">
        <v>125</v>
      </c>
      <c r="K37" s="243">
        <v>41</v>
      </c>
      <c r="L37" s="243">
        <v>506</v>
      </c>
      <c r="N37" s="265"/>
      <c r="R37" s="243">
        <v>25</v>
      </c>
      <c r="S37" s="243">
        <v>50</v>
      </c>
      <c r="U37" s="243">
        <v>152</v>
      </c>
      <c r="W37" s="243">
        <v>21</v>
      </c>
      <c r="X37" s="243">
        <v>38</v>
      </c>
      <c r="Z37" s="243">
        <v>1</v>
      </c>
      <c r="AE37" s="244">
        <v>1</v>
      </c>
      <c r="AH37" s="253"/>
      <c r="AI37" s="253"/>
      <c r="AJ37" s="253"/>
      <c r="AK37" s="253"/>
      <c r="AL37" s="253"/>
      <c r="AM37" s="253"/>
      <c r="AN37" s="253"/>
      <c r="AO37" s="253"/>
      <c r="AP37" s="253">
        <v>1</v>
      </c>
      <c r="AQ37" s="253"/>
      <c r="AR37" s="253"/>
      <c r="AS37" s="253">
        <v>2</v>
      </c>
      <c r="AT37" s="253">
        <v>2</v>
      </c>
      <c r="AU37" s="252">
        <v>137</v>
      </c>
      <c r="AV37" s="253">
        <v>14</v>
      </c>
      <c r="AX37" s="243">
        <v>35</v>
      </c>
      <c r="AY37" s="284">
        <v>160</v>
      </c>
      <c r="AZ37" s="284">
        <v>1</v>
      </c>
      <c r="BA37" s="284">
        <v>328</v>
      </c>
      <c r="BB37" s="284"/>
      <c r="BC37" s="284">
        <v>16</v>
      </c>
      <c r="BD37" s="284"/>
      <c r="BE37" s="284">
        <v>24</v>
      </c>
      <c r="BF37" s="284">
        <v>6</v>
      </c>
      <c r="BG37" s="284">
        <v>7</v>
      </c>
      <c r="BH37" s="284"/>
      <c r="BI37" s="305"/>
      <c r="BJ37" s="284"/>
      <c r="BK37" s="284"/>
      <c r="BL37" s="284"/>
      <c r="BM37" s="243">
        <v>5</v>
      </c>
      <c r="BN37" s="243">
        <v>25</v>
      </c>
      <c r="BP37" s="243">
        <v>87</v>
      </c>
      <c r="BR37" s="243">
        <v>2</v>
      </c>
      <c r="BS37" s="284">
        <v>30</v>
      </c>
      <c r="BT37" s="284"/>
      <c r="BU37" s="284"/>
      <c r="BV37" s="284"/>
      <c r="BW37" s="284"/>
      <c r="BX37" s="284"/>
      <c r="BY37" s="284"/>
      <c r="BZ37" s="284">
        <v>1</v>
      </c>
      <c r="CA37" s="284"/>
      <c r="CB37" s="284"/>
      <c r="CC37" s="284"/>
      <c r="CD37" s="284"/>
      <c r="CE37" s="284"/>
      <c r="CF37" s="284"/>
      <c r="CG37" s="284"/>
      <c r="CH37" s="284"/>
      <c r="CI37" s="284"/>
      <c r="CJ37" s="284"/>
      <c r="CK37" s="284">
        <v>1</v>
      </c>
      <c r="CL37" s="284"/>
      <c r="CM37" s="284"/>
      <c r="CN37" s="284">
        <v>2</v>
      </c>
      <c r="CO37" s="284">
        <v>2</v>
      </c>
      <c r="CP37" s="243">
        <v>80</v>
      </c>
      <c r="CQ37" s="243">
        <v>6</v>
      </c>
      <c r="CR37" s="339"/>
    </row>
    <row r="38" spans="1:96" x14ac:dyDescent="0.2">
      <c r="A38" s="252" t="s">
        <v>103</v>
      </c>
      <c r="B38" s="243">
        <v>17</v>
      </c>
      <c r="C38" s="245">
        <v>2400</v>
      </c>
      <c r="D38" s="245">
        <v>8701</v>
      </c>
      <c r="E38" s="243">
        <v>8</v>
      </c>
      <c r="F38" s="245">
        <v>20169</v>
      </c>
      <c r="G38" s="243">
        <v>21</v>
      </c>
      <c r="H38" s="245">
        <v>5407</v>
      </c>
      <c r="J38" s="245">
        <v>5139</v>
      </c>
      <c r="K38" s="243">
        <v>458</v>
      </c>
      <c r="L38" s="245">
        <v>1510</v>
      </c>
      <c r="M38" s="243">
        <v>1</v>
      </c>
      <c r="N38" s="265">
        <v>3</v>
      </c>
      <c r="O38" s="243">
        <v>1</v>
      </c>
      <c r="P38" s="243">
        <v>2</v>
      </c>
      <c r="R38" s="243">
        <v>296</v>
      </c>
      <c r="S38" s="243">
        <v>679</v>
      </c>
      <c r="T38" s="243">
        <v>106</v>
      </c>
      <c r="U38" s="243">
        <v>1153</v>
      </c>
      <c r="V38" s="243">
        <v>3</v>
      </c>
      <c r="W38" s="243">
        <v>766</v>
      </c>
      <c r="X38" s="243">
        <v>1598</v>
      </c>
      <c r="Y38" s="243">
        <v>7</v>
      </c>
      <c r="Z38" s="243">
        <v>4</v>
      </c>
      <c r="AA38" s="243">
        <v>2</v>
      </c>
      <c r="AB38" s="243">
        <v>1</v>
      </c>
      <c r="AC38" s="243">
        <v>15</v>
      </c>
      <c r="AD38" s="244">
        <v>5</v>
      </c>
      <c r="AE38" s="244">
        <v>6</v>
      </c>
      <c r="AF38" s="244">
        <v>2</v>
      </c>
      <c r="AG38" s="244">
        <v>9</v>
      </c>
      <c r="AH38" s="253"/>
      <c r="AI38" s="253"/>
      <c r="AJ38" s="253"/>
      <c r="AK38" s="253"/>
      <c r="AL38" s="253">
        <v>8</v>
      </c>
      <c r="AM38" s="253"/>
      <c r="AN38" s="253">
        <v>1</v>
      </c>
      <c r="AO38" s="253"/>
      <c r="AP38" s="253">
        <v>5</v>
      </c>
      <c r="AQ38" s="253">
        <v>3</v>
      </c>
      <c r="AR38" s="253">
        <v>1</v>
      </c>
      <c r="AS38" s="253">
        <v>1</v>
      </c>
      <c r="AT38" s="253">
        <v>51</v>
      </c>
      <c r="AU38" s="252">
        <v>901</v>
      </c>
      <c r="AV38" s="253">
        <v>180</v>
      </c>
      <c r="AW38" s="243">
        <v>3</v>
      </c>
      <c r="AX38" s="245">
        <v>1848</v>
      </c>
      <c r="AY38" s="284">
        <v>5834</v>
      </c>
      <c r="AZ38" s="284">
        <v>7</v>
      </c>
      <c r="BA38" s="284">
        <v>13159</v>
      </c>
      <c r="BB38" s="284">
        <v>21</v>
      </c>
      <c r="BC38" s="284">
        <v>2571</v>
      </c>
      <c r="BD38" s="284"/>
      <c r="BE38" s="284">
        <v>1221</v>
      </c>
      <c r="BF38" s="284">
        <v>152</v>
      </c>
      <c r="BG38" s="284">
        <v>484</v>
      </c>
      <c r="BH38" s="284">
        <v>1</v>
      </c>
      <c r="BI38" s="305">
        <v>3</v>
      </c>
      <c r="BJ38" s="284">
        <v>1</v>
      </c>
      <c r="BK38" s="284">
        <v>2</v>
      </c>
      <c r="BL38" s="284"/>
      <c r="BM38" s="243">
        <v>114</v>
      </c>
      <c r="BN38" s="243">
        <v>290</v>
      </c>
      <c r="BO38" s="243">
        <v>88</v>
      </c>
      <c r="BP38" s="243">
        <v>550</v>
      </c>
      <c r="BQ38" s="243">
        <v>1</v>
      </c>
      <c r="BR38" s="243">
        <v>217</v>
      </c>
      <c r="BS38" s="284">
        <v>1439</v>
      </c>
      <c r="BT38" s="284">
        <v>7</v>
      </c>
      <c r="BU38" s="284">
        <v>3</v>
      </c>
      <c r="BV38" s="284">
        <v>2</v>
      </c>
      <c r="BW38" s="284">
        <v>1</v>
      </c>
      <c r="BX38" s="284">
        <v>15</v>
      </c>
      <c r="BY38" s="284">
        <v>3</v>
      </c>
      <c r="BZ38" s="284">
        <v>5</v>
      </c>
      <c r="CA38" s="284">
        <v>2</v>
      </c>
      <c r="CB38" s="284">
        <v>4</v>
      </c>
      <c r="CC38" s="284"/>
      <c r="CD38" s="284"/>
      <c r="CE38" s="284"/>
      <c r="CF38" s="284"/>
      <c r="CG38" s="284">
        <v>5</v>
      </c>
      <c r="CH38" s="284"/>
      <c r="CI38" s="284">
        <v>1</v>
      </c>
      <c r="CJ38" s="284"/>
      <c r="CK38" s="284">
        <v>4</v>
      </c>
      <c r="CL38" s="284">
        <v>2</v>
      </c>
      <c r="CM38" s="284"/>
      <c r="CN38" s="284">
        <v>1</v>
      </c>
      <c r="CO38" s="284">
        <v>49</v>
      </c>
      <c r="CP38" s="243">
        <v>494</v>
      </c>
      <c r="CQ38" s="243">
        <v>14</v>
      </c>
      <c r="CR38" s="339"/>
    </row>
    <row r="39" spans="1:96" x14ac:dyDescent="0.2">
      <c r="A39" s="252" t="s">
        <v>104</v>
      </c>
      <c r="C39" s="243">
        <v>72</v>
      </c>
      <c r="D39" s="243">
        <v>919</v>
      </c>
      <c r="F39" s="245">
        <v>2090</v>
      </c>
      <c r="G39" s="243">
        <v>64</v>
      </c>
      <c r="H39" s="243">
        <v>209</v>
      </c>
      <c r="J39" s="243">
        <v>119</v>
      </c>
      <c r="K39" s="243">
        <v>89</v>
      </c>
      <c r="L39" s="243">
        <v>688</v>
      </c>
      <c r="N39" s="265">
        <v>1</v>
      </c>
      <c r="R39" s="243">
        <v>68</v>
      </c>
      <c r="S39" s="243">
        <v>145</v>
      </c>
      <c r="T39" s="243">
        <v>5</v>
      </c>
      <c r="U39" s="243">
        <v>265</v>
      </c>
      <c r="W39" s="243">
        <v>152</v>
      </c>
      <c r="X39" s="243">
        <v>211</v>
      </c>
      <c r="AC39" s="243">
        <v>1</v>
      </c>
      <c r="AH39" s="253"/>
      <c r="AI39" s="253"/>
      <c r="AJ39" s="253"/>
      <c r="AK39" s="253"/>
      <c r="AL39" s="253"/>
      <c r="AM39" s="253"/>
      <c r="AN39" s="253">
        <v>1</v>
      </c>
      <c r="AO39" s="253"/>
      <c r="AP39" s="253"/>
      <c r="AQ39" s="253"/>
      <c r="AR39" s="253"/>
      <c r="AS39" s="253"/>
      <c r="AT39" s="253">
        <v>917</v>
      </c>
      <c r="AU39" s="252">
        <v>231</v>
      </c>
      <c r="AV39" s="253">
        <v>15</v>
      </c>
      <c r="AX39" s="243">
        <v>20</v>
      </c>
      <c r="AY39" s="284">
        <v>116</v>
      </c>
      <c r="AZ39" s="284"/>
      <c r="BA39" s="284">
        <v>411</v>
      </c>
      <c r="BB39" s="284"/>
      <c r="BC39" s="284">
        <v>9</v>
      </c>
      <c r="BD39" s="284"/>
      <c r="BE39" s="284">
        <v>6</v>
      </c>
      <c r="BF39" s="284">
        <v>8</v>
      </c>
      <c r="BG39" s="284">
        <v>2</v>
      </c>
      <c r="BH39" s="284"/>
      <c r="BI39" s="305">
        <v>1</v>
      </c>
      <c r="BJ39" s="284"/>
      <c r="BK39" s="284"/>
      <c r="BL39" s="284"/>
      <c r="BN39" s="243">
        <v>11</v>
      </c>
      <c r="BO39" s="243">
        <v>2</v>
      </c>
      <c r="BP39" s="243">
        <v>71</v>
      </c>
      <c r="BR39" s="243">
        <v>13</v>
      </c>
      <c r="BS39" s="284">
        <v>56</v>
      </c>
      <c r="BT39" s="284"/>
      <c r="BU39" s="284"/>
      <c r="BV39" s="284"/>
      <c r="BW39" s="284"/>
      <c r="BX39" s="284"/>
      <c r="BY39" s="284"/>
      <c r="BZ39" s="284"/>
      <c r="CA39" s="284"/>
      <c r="CB39" s="284"/>
      <c r="CC39" s="284"/>
      <c r="CD39" s="284"/>
      <c r="CE39" s="284"/>
      <c r="CF39" s="284"/>
      <c r="CG39" s="284"/>
      <c r="CH39" s="284"/>
      <c r="CI39" s="284">
        <v>1</v>
      </c>
      <c r="CJ39" s="284"/>
      <c r="CK39" s="284"/>
      <c r="CL39" s="284"/>
      <c r="CM39" s="284"/>
      <c r="CN39" s="284"/>
      <c r="CO39" s="284">
        <v>881</v>
      </c>
      <c r="CP39" s="243">
        <v>69</v>
      </c>
      <c r="CQ39" s="243">
        <v>1</v>
      </c>
      <c r="CR39" s="339"/>
    </row>
    <row r="40" spans="1:96" s="247" customFormat="1" x14ac:dyDescent="0.2">
      <c r="A40" s="252" t="s">
        <v>105</v>
      </c>
      <c r="B40" s="243"/>
      <c r="C40" s="243">
        <v>414</v>
      </c>
      <c r="D40" s="245">
        <v>1759</v>
      </c>
      <c r="E40" s="243">
        <v>1</v>
      </c>
      <c r="F40" s="245">
        <v>4942</v>
      </c>
      <c r="G40" s="243">
        <v>77</v>
      </c>
      <c r="H40" s="243">
        <v>899</v>
      </c>
      <c r="I40" s="243"/>
      <c r="J40" s="243">
        <v>1591</v>
      </c>
      <c r="K40" s="243">
        <v>168</v>
      </c>
      <c r="L40" s="243">
        <v>612</v>
      </c>
      <c r="M40" s="243"/>
      <c r="N40" s="265"/>
      <c r="O40" s="243"/>
      <c r="P40" s="243"/>
      <c r="Q40" s="243"/>
      <c r="R40" s="243">
        <v>330</v>
      </c>
      <c r="S40" s="243">
        <v>319</v>
      </c>
      <c r="T40" s="243">
        <v>31</v>
      </c>
      <c r="U40" s="243">
        <v>427</v>
      </c>
      <c r="V40" s="243">
        <v>1</v>
      </c>
      <c r="W40" s="243">
        <v>568</v>
      </c>
      <c r="X40" s="243">
        <v>386</v>
      </c>
      <c r="Y40" s="243"/>
      <c r="Z40" s="243">
        <v>1</v>
      </c>
      <c r="AA40" s="243"/>
      <c r="AB40" s="243"/>
      <c r="AC40" s="243">
        <v>1</v>
      </c>
      <c r="AD40" s="244"/>
      <c r="AE40" s="244"/>
      <c r="AF40" s="244">
        <v>1</v>
      </c>
      <c r="AG40" s="244">
        <v>2</v>
      </c>
      <c r="AH40" s="253">
        <v>1</v>
      </c>
      <c r="AI40" s="253">
        <v>1</v>
      </c>
      <c r="AJ40" s="253"/>
      <c r="AK40" s="253"/>
      <c r="AL40" s="253">
        <v>1</v>
      </c>
      <c r="AM40" s="253"/>
      <c r="AN40" s="253"/>
      <c r="AO40" s="253"/>
      <c r="AP40" s="253">
        <v>1</v>
      </c>
      <c r="AQ40" s="253">
        <v>7</v>
      </c>
      <c r="AR40" s="253">
        <v>1</v>
      </c>
      <c r="AS40" s="253"/>
      <c r="AT40" s="253">
        <v>25</v>
      </c>
      <c r="AU40" s="252">
        <v>335</v>
      </c>
      <c r="AV40" s="253">
        <v>59</v>
      </c>
      <c r="AW40" s="243"/>
      <c r="AX40" s="243">
        <v>301</v>
      </c>
      <c r="AY40" s="284">
        <v>942</v>
      </c>
      <c r="AZ40" s="284">
        <v>1</v>
      </c>
      <c r="BA40" s="284">
        <v>2842</v>
      </c>
      <c r="BB40" s="284">
        <v>24</v>
      </c>
      <c r="BC40" s="284">
        <v>173</v>
      </c>
      <c r="BD40" s="284"/>
      <c r="BE40" s="284">
        <v>152</v>
      </c>
      <c r="BF40" s="284">
        <v>30</v>
      </c>
      <c r="BG40" s="284">
        <v>94</v>
      </c>
      <c r="BH40" s="284"/>
      <c r="BI40" s="305"/>
      <c r="BJ40" s="284"/>
      <c r="BK40" s="284"/>
      <c r="BL40" s="284"/>
      <c r="BM40" s="243">
        <v>16</v>
      </c>
      <c r="BN40" s="243">
        <v>207</v>
      </c>
      <c r="BO40" s="243">
        <v>18</v>
      </c>
      <c r="BP40" s="243">
        <v>137</v>
      </c>
      <c r="BQ40" s="243"/>
      <c r="BR40" s="243">
        <v>170</v>
      </c>
      <c r="BS40" s="284">
        <v>318</v>
      </c>
      <c r="BT40" s="284"/>
      <c r="BU40" s="284">
        <v>1</v>
      </c>
      <c r="BV40" s="284"/>
      <c r="BW40" s="284"/>
      <c r="BX40" s="284">
        <v>1</v>
      </c>
      <c r="BY40" s="284"/>
      <c r="BZ40" s="284"/>
      <c r="CA40" s="284">
        <v>1</v>
      </c>
      <c r="CB40" s="284"/>
      <c r="CC40" s="284"/>
      <c r="CD40" s="284">
        <v>1</v>
      </c>
      <c r="CE40" s="284"/>
      <c r="CF40" s="284"/>
      <c r="CG40" s="284">
        <v>1</v>
      </c>
      <c r="CH40" s="284"/>
      <c r="CI40" s="284"/>
      <c r="CJ40" s="284"/>
      <c r="CK40" s="284">
        <v>1</v>
      </c>
      <c r="CL40" s="284">
        <v>5</v>
      </c>
      <c r="CM40" s="284">
        <v>1</v>
      </c>
      <c r="CN40" s="284"/>
      <c r="CO40" s="284">
        <v>25</v>
      </c>
      <c r="CP40" s="243">
        <v>111</v>
      </c>
      <c r="CQ40" s="243">
        <v>18</v>
      </c>
      <c r="CR40" s="339"/>
    </row>
    <row r="41" spans="1:96" x14ac:dyDescent="0.2">
      <c r="A41" s="246" t="s">
        <v>106</v>
      </c>
      <c r="B41" s="247">
        <v>1</v>
      </c>
      <c r="C41" s="247">
        <v>217</v>
      </c>
      <c r="D41" s="248">
        <v>1856</v>
      </c>
      <c r="E41" s="248">
        <v>3445</v>
      </c>
      <c r="F41" s="248">
        <v>6039</v>
      </c>
      <c r="G41" s="247">
        <v>248</v>
      </c>
      <c r="H41" s="248">
        <v>2762</v>
      </c>
      <c r="I41" s="247"/>
      <c r="J41" s="248">
        <v>4757</v>
      </c>
      <c r="K41" s="247">
        <v>201</v>
      </c>
      <c r="L41" s="248">
        <v>4993</v>
      </c>
      <c r="M41" s="247"/>
      <c r="N41" s="303"/>
      <c r="O41" s="247"/>
      <c r="P41" s="247"/>
      <c r="Q41" s="247"/>
      <c r="R41" s="247">
        <v>55</v>
      </c>
      <c r="S41" s="247">
        <v>139</v>
      </c>
      <c r="T41" s="247">
        <v>36</v>
      </c>
      <c r="U41" s="247">
        <v>851</v>
      </c>
      <c r="V41" s="247">
        <v>62</v>
      </c>
      <c r="W41" s="247">
        <v>454</v>
      </c>
      <c r="X41" s="247">
        <v>734</v>
      </c>
      <c r="Y41" s="247">
        <v>5</v>
      </c>
      <c r="Z41" s="248">
        <v>4738</v>
      </c>
      <c r="AA41" s="248">
        <v>3401</v>
      </c>
      <c r="AB41" s="248">
        <v>9813</v>
      </c>
      <c r="AC41" s="247">
        <v>168</v>
      </c>
      <c r="AD41" s="248">
        <v>2092</v>
      </c>
      <c r="AE41" s="248">
        <v>9529</v>
      </c>
      <c r="AF41" s="247">
        <v>660</v>
      </c>
      <c r="AG41" s="248">
        <v>4123</v>
      </c>
      <c r="AH41" s="249">
        <v>4252</v>
      </c>
      <c r="AI41" s="249">
        <v>6</v>
      </c>
      <c r="AJ41" s="250">
        <v>54</v>
      </c>
      <c r="AK41" s="250"/>
      <c r="AL41" s="250">
        <v>50</v>
      </c>
      <c r="AM41" s="250">
        <v>62</v>
      </c>
      <c r="AN41" s="250">
        <v>588</v>
      </c>
      <c r="AO41" s="250">
        <v>5</v>
      </c>
      <c r="AP41" s="250">
        <v>7057</v>
      </c>
      <c r="AQ41" s="250">
        <v>1475</v>
      </c>
      <c r="AR41" s="250">
        <v>1882</v>
      </c>
      <c r="AS41" s="250">
        <v>2</v>
      </c>
      <c r="AT41" s="250">
        <v>161</v>
      </c>
      <c r="AU41" s="246">
        <v>693</v>
      </c>
      <c r="AV41" s="250">
        <v>27</v>
      </c>
      <c r="AW41" s="247"/>
      <c r="AX41" s="247">
        <v>143</v>
      </c>
      <c r="AY41" s="283">
        <v>817</v>
      </c>
      <c r="AZ41" s="283">
        <v>1266</v>
      </c>
      <c r="BA41" s="283">
        <v>2858</v>
      </c>
      <c r="BB41" s="283">
        <v>94</v>
      </c>
      <c r="BC41" s="283">
        <v>798</v>
      </c>
      <c r="BD41" s="283"/>
      <c r="BE41" s="283">
        <v>950</v>
      </c>
      <c r="BF41" s="283">
        <v>62</v>
      </c>
      <c r="BG41" s="283">
        <v>294</v>
      </c>
      <c r="BH41" s="283"/>
      <c r="BI41" s="304"/>
      <c r="BJ41" s="283"/>
      <c r="BK41" s="283"/>
      <c r="BL41" s="283"/>
      <c r="BM41" s="247">
        <v>3</v>
      </c>
      <c r="BN41" s="247">
        <v>32</v>
      </c>
      <c r="BO41" s="247">
        <v>6</v>
      </c>
      <c r="BP41" s="247">
        <v>393</v>
      </c>
      <c r="BQ41" s="247">
        <v>17</v>
      </c>
      <c r="BR41" s="247">
        <v>95</v>
      </c>
      <c r="BS41" s="283">
        <v>394</v>
      </c>
      <c r="BT41" s="283"/>
      <c r="BU41" s="283">
        <v>1121</v>
      </c>
      <c r="BV41" s="283">
        <v>664</v>
      </c>
      <c r="BW41" s="283">
        <v>3413</v>
      </c>
      <c r="BX41" s="283">
        <v>5</v>
      </c>
      <c r="BY41" s="283">
        <v>754</v>
      </c>
      <c r="BZ41" s="283">
        <v>4351</v>
      </c>
      <c r="CA41" s="283">
        <v>543</v>
      </c>
      <c r="CB41" s="283">
        <v>919</v>
      </c>
      <c r="CC41" s="283">
        <v>261</v>
      </c>
      <c r="CD41" s="283">
        <v>6</v>
      </c>
      <c r="CE41" s="283">
        <v>1</v>
      </c>
      <c r="CF41" s="283"/>
      <c r="CG41" s="283">
        <v>28</v>
      </c>
      <c r="CH41" s="283">
        <v>17</v>
      </c>
      <c r="CI41" s="283">
        <v>322</v>
      </c>
      <c r="CJ41" s="283"/>
      <c r="CK41" s="283">
        <v>2204</v>
      </c>
      <c r="CL41" s="283">
        <v>703</v>
      </c>
      <c r="CM41" s="283">
        <v>772</v>
      </c>
      <c r="CN41" s="283">
        <v>2</v>
      </c>
      <c r="CO41" s="283">
        <v>160</v>
      </c>
      <c r="CP41" s="247">
        <v>337</v>
      </c>
      <c r="CQ41" s="247">
        <v>27</v>
      </c>
      <c r="CR41" s="339"/>
    </row>
    <row r="42" spans="1:96" x14ac:dyDescent="0.2">
      <c r="A42" s="252" t="s">
        <v>107</v>
      </c>
      <c r="C42" s="243">
        <v>646</v>
      </c>
      <c r="D42" s="245">
        <v>2701</v>
      </c>
      <c r="E42" s="243">
        <v>3</v>
      </c>
      <c r="F42" s="245">
        <v>8479</v>
      </c>
      <c r="G42" s="243">
        <v>10</v>
      </c>
      <c r="H42" s="243">
        <v>1474</v>
      </c>
      <c r="J42" s="243">
        <v>1060</v>
      </c>
      <c r="K42" s="243">
        <v>240</v>
      </c>
      <c r="L42" s="243">
        <v>1049</v>
      </c>
      <c r="N42" s="265"/>
      <c r="R42" s="243">
        <v>139</v>
      </c>
      <c r="S42" s="243">
        <v>1000</v>
      </c>
      <c r="T42" s="243">
        <v>20</v>
      </c>
      <c r="U42" s="243">
        <v>762</v>
      </c>
      <c r="V42" s="243">
        <v>2</v>
      </c>
      <c r="W42" s="243">
        <v>52</v>
      </c>
      <c r="X42" s="243">
        <v>314</v>
      </c>
      <c r="AD42" s="244">
        <v>1</v>
      </c>
      <c r="AE42" s="244">
        <v>1</v>
      </c>
      <c r="AG42" s="244">
        <v>1</v>
      </c>
      <c r="AH42" s="253"/>
      <c r="AI42" s="253"/>
      <c r="AJ42" s="253"/>
      <c r="AK42" s="253"/>
      <c r="AL42" s="253"/>
      <c r="AM42" s="253"/>
      <c r="AN42" s="253"/>
      <c r="AO42" s="253"/>
      <c r="AP42" s="253">
        <v>2</v>
      </c>
      <c r="AQ42" s="253">
        <v>1</v>
      </c>
      <c r="AR42" s="253"/>
      <c r="AS42" s="253">
        <v>1</v>
      </c>
      <c r="AT42" s="253">
        <v>1224</v>
      </c>
      <c r="AU42" s="252">
        <v>670</v>
      </c>
      <c r="AV42" s="253">
        <v>82</v>
      </c>
      <c r="AX42" s="243">
        <v>407</v>
      </c>
      <c r="AY42" s="284">
        <v>1136</v>
      </c>
      <c r="AZ42" s="284">
        <v>1</v>
      </c>
      <c r="BA42" s="284">
        <v>4444</v>
      </c>
      <c r="BB42" s="284">
        <v>3</v>
      </c>
      <c r="BC42" s="284">
        <v>331</v>
      </c>
      <c r="BD42" s="284"/>
      <c r="BE42" s="284">
        <v>192</v>
      </c>
      <c r="BF42" s="284">
        <v>86</v>
      </c>
      <c r="BG42" s="284">
        <v>24</v>
      </c>
      <c r="BH42" s="284"/>
      <c r="BI42" s="305"/>
      <c r="BJ42" s="284"/>
      <c r="BK42" s="284"/>
      <c r="BL42" s="284"/>
      <c r="BM42" s="243">
        <v>39</v>
      </c>
      <c r="BN42" s="243">
        <v>253</v>
      </c>
      <c r="BO42" s="243">
        <v>3</v>
      </c>
      <c r="BP42" s="243">
        <v>364</v>
      </c>
      <c r="BQ42" s="243">
        <v>2</v>
      </c>
      <c r="BR42" s="243">
        <v>2</v>
      </c>
      <c r="BS42" s="284">
        <v>269</v>
      </c>
      <c r="BT42" s="284"/>
      <c r="BU42" s="284"/>
      <c r="BV42" s="284"/>
      <c r="BW42" s="284"/>
      <c r="BX42" s="284"/>
      <c r="BY42" s="284">
        <v>1</v>
      </c>
      <c r="BZ42" s="284">
        <v>1</v>
      </c>
      <c r="CA42" s="284"/>
      <c r="CB42" s="284">
        <v>1</v>
      </c>
      <c r="CC42" s="284"/>
      <c r="CD42" s="284"/>
      <c r="CE42" s="284"/>
      <c r="CF42" s="284"/>
      <c r="CG42" s="284"/>
      <c r="CH42" s="284"/>
      <c r="CI42" s="284"/>
      <c r="CJ42" s="284"/>
      <c r="CK42" s="284">
        <v>2</v>
      </c>
      <c r="CL42" s="284">
        <v>1</v>
      </c>
      <c r="CM42" s="284"/>
      <c r="CN42" s="284">
        <v>1</v>
      </c>
      <c r="CO42" s="284">
        <v>1204</v>
      </c>
      <c r="CP42" s="243">
        <v>307</v>
      </c>
      <c r="CQ42" s="243">
        <v>56</v>
      </c>
      <c r="CR42" s="339"/>
    </row>
    <row r="43" spans="1:96" x14ac:dyDescent="0.2">
      <c r="A43" s="252" t="s">
        <v>108</v>
      </c>
      <c r="B43" s="243">
        <v>2</v>
      </c>
      <c r="C43" s="243">
        <v>387</v>
      </c>
      <c r="D43" s="245">
        <v>2312</v>
      </c>
      <c r="E43" s="243">
        <v>1</v>
      </c>
      <c r="F43" s="245">
        <v>6696</v>
      </c>
      <c r="G43" s="243">
        <v>70</v>
      </c>
      <c r="H43" s="243">
        <v>1018</v>
      </c>
      <c r="J43" s="243">
        <v>411</v>
      </c>
      <c r="K43" s="243">
        <v>216</v>
      </c>
      <c r="L43" s="243">
        <v>433</v>
      </c>
      <c r="N43" s="265">
        <v>1</v>
      </c>
      <c r="R43" s="243">
        <v>74</v>
      </c>
      <c r="S43" s="243">
        <v>153</v>
      </c>
      <c r="U43" s="243">
        <v>820</v>
      </c>
      <c r="V43" s="243">
        <v>2</v>
      </c>
      <c r="W43" s="243">
        <v>8</v>
      </c>
      <c r="X43" s="243">
        <v>316</v>
      </c>
      <c r="Y43" s="243">
        <v>27</v>
      </c>
      <c r="Z43" s="243">
        <v>2</v>
      </c>
      <c r="AC43" s="243">
        <v>11</v>
      </c>
      <c r="AD43" s="244">
        <v>4</v>
      </c>
      <c r="AE43" s="244">
        <v>11</v>
      </c>
      <c r="AH43" s="253">
        <v>1</v>
      </c>
      <c r="AI43" s="253"/>
      <c r="AJ43" s="253"/>
      <c r="AK43" s="253"/>
      <c r="AL43" s="253">
        <v>1</v>
      </c>
      <c r="AM43" s="253"/>
      <c r="AN43" s="253"/>
      <c r="AO43" s="253"/>
      <c r="AP43" s="253">
        <v>1</v>
      </c>
      <c r="AQ43" s="253">
        <v>8</v>
      </c>
      <c r="AR43" s="253"/>
      <c r="AS43" s="253">
        <v>3</v>
      </c>
      <c r="AT43" s="253">
        <v>25</v>
      </c>
      <c r="AU43" s="252">
        <v>770</v>
      </c>
      <c r="AV43" s="253">
        <v>41</v>
      </c>
      <c r="AX43" s="243">
        <v>225</v>
      </c>
      <c r="AY43" s="284">
        <v>1204</v>
      </c>
      <c r="AZ43" s="284"/>
      <c r="BA43" s="284">
        <v>3707</v>
      </c>
      <c r="BB43" s="284">
        <v>44</v>
      </c>
      <c r="BC43" s="284">
        <v>296</v>
      </c>
      <c r="BD43" s="284"/>
      <c r="BE43" s="284">
        <v>171</v>
      </c>
      <c r="BF43" s="284">
        <v>50</v>
      </c>
      <c r="BG43" s="284">
        <v>125</v>
      </c>
      <c r="BH43" s="284"/>
      <c r="BI43" s="305">
        <v>1</v>
      </c>
      <c r="BJ43" s="284"/>
      <c r="BK43" s="284"/>
      <c r="BL43" s="284"/>
      <c r="BM43" s="243">
        <v>35</v>
      </c>
      <c r="BN43" s="243">
        <v>85</v>
      </c>
      <c r="BP43" s="243">
        <v>402</v>
      </c>
      <c r="BQ43" s="243">
        <v>2</v>
      </c>
      <c r="BR43" s="243">
        <v>6</v>
      </c>
      <c r="BS43" s="284">
        <v>239</v>
      </c>
      <c r="BT43" s="284">
        <v>20</v>
      </c>
      <c r="BU43" s="284">
        <v>2</v>
      </c>
      <c r="BV43" s="284"/>
      <c r="BW43" s="284"/>
      <c r="BX43" s="284">
        <v>4</v>
      </c>
      <c r="BY43" s="284">
        <v>3</v>
      </c>
      <c r="BZ43" s="284">
        <v>7</v>
      </c>
      <c r="CA43" s="284"/>
      <c r="CB43" s="284"/>
      <c r="CC43" s="284">
        <v>1</v>
      </c>
      <c r="CD43" s="284"/>
      <c r="CE43" s="284"/>
      <c r="CF43" s="284"/>
      <c r="CG43" s="284">
        <v>1</v>
      </c>
      <c r="CH43" s="284"/>
      <c r="CI43" s="284"/>
      <c r="CJ43" s="284"/>
      <c r="CK43" s="284"/>
      <c r="CL43" s="284">
        <v>2</v>
      </c>
      <c r="CM43" s="284"/>
      <c r="CN43" s="284">
        <v>3</v>
      </c>
      <c r="CO43" s="284">
        <v>25</v>
      </c>
      <c r="CP43" s="243">
        <v>389</v>
      </c>
      <c r="CQ43" s="243">
        <v>9</v>
      </c>
      <c r="CR43" s="339"/>
    </row>
    <row r="44" spans="1:96" x14ac:dyDescent="0.2">
      <c r="A44" s="252" t="s">
        <v>109</v>
      </c>
      <c r="B44" s="243">
        <v>2</v>
      </c>
      <c r="C44" s="243">
        <v>54</v>
      </c>
      <c r="D44" s="243">
        <v>333</v>
      </c>
      <c r="E44" s="243">
        <v>1</v>
      </c>
      <c r="F44" s="243">
        <v>644</v>
      </c>
      <c r="G44" s="243">
        <v>10</v>
      </c>
      <c r="H44" s="243">
        <v>108</v>
      </c>
      <c r="J44" s="243">
        <v>76</v>
      </c>
      <c r="K44" s="243">
        <v>32</v>
      </c>
      <c r="L44" s="243">
        <v>199</v>
      </c>
      <c r="N44" s="265"/>
      <c r="R44" s="243">
        <v>16</v>
      </c>
      <c r="S44" s="243">
        <v>95</v>
      </c>
      <c r="T44" s="243">
        <v>1</v>
      </c>
      <c r="U44" s="243">
        <v>67</v>
      </c>
      <c r="W44" s="243">
        <v>67</v>
      </c>
      <c r="X44" s="243">
        <v>33</v>
      </c>
      <c r="Y44" s="243">
        <v>1</v>
      </c>
      <c r="AH44" s="253"/>
      <c r="AI44" s="253"/>
      <c r="AJ44" s="253"/>
      <c r="AK44" s="253"/>
      <c r="AL44" s="253"/>
      <c r="AM44" s="253"/>
      <c r="AN44" s="253"/>
      <c r="AO44" s="253"/>
      <c r="AP44" s="253"/>
      <c r="AQ44" s="253">
        <v>3</v>
      </c>
      <c r="AR44" s="253"/>
      <c r="AS44" s="253">
        <v>2</v>
      </c>
      <c r="AT44" s="253">
        <v>4</v>
      </c>
      <c r="AU44" s="252">
        <v>55</v>
      </c>
      <c r="AV44" s="253">
        <v>2</v>
      </c>
      <c r="AX44" s="243">
        <v>14</v>
      </c>
      <c r="AY44" s="284">
        <v>94</v>
      </c>
      <c r="AZ44" s="284"/>
      <c r="BA44" s="284">
        <v>122</v>
      </c>
      <c r="BB44" s="284"/>
      <c r="BC44" s="284">
        <v>6</v>
      </c>
      <c r="BD44" s="284"/>
      <c r="BE44" s="284">
        <v>5</v>
      </c>
      <c r="BF44" s="284">
        <v>2</v>
      </c>
      <c r="BG44" s="284">
        <v>8</v>
      </c>
      <c r="BH44" s="284"/>
      <c r="BI44" s="305"/>
      <c r="BJ44" s="284"/>
      <c r="BK44" s="284"/>
      <c r="BL44" s="284"/>
      <c r="BM44" s="243">
        <v>5</v>
      </c>
      <c r="BN44" s="243">
        <v>10</v>
      </c>
      <c r="BO44" s="243">
        <v>1</v>
      </c>
      <c r="BP44" s="243">
        <v>20</v>
      </c>
      <c r="BR44" s="243">
        <v>18</v>
      </c>
      <c r="BS44" s="284">
        <v>15</v>
      </c>
      <c r="BT44" s="284"/>
      <c r="BU44" s="284"/>
      <c r="BV44" s="284"/>
      <c r="BW44" s="284"/>
      <c r="BX44" s="284"/>
      <c r="BY44" s="284"/>
      <c r="BZ44" s="284"/>
      <c r="CA44" s="284"/>
      <c r="CB44" s="284"/>
      <c r="CC44" s="284"/>
      <c r="CD44" s="284"/>
      <c r="CE44" s="284"/>
      <c r="CF44" s="284"/>
      <c r="CG44" s="284"/>
      <c r="CH44" s="284"/>
      <c r="CI44" s="284"/>
      <c r="CJ44" s="284"/>
      <c r="CK44" s="284"/>
      <c r="CL44" s="284"/>
      <c r="CM44" s="284"/>
      <c r="CN44" s="284">
        <v>2</v>
      </c>
      <c r="CO44" s="284">
        <v>4</v>
      </c>
      <c r="CP44" s="243">
        <v>19</v>
      </c>
      <c r="CR44" s="339"/>
    </row>
    <row r="45" spans="1:96" s="247" customFormat="1" x14ac:dyDescent="0.2">
      <c r="A45" s="252" t="s">
        <v>110</v>
      </c>
      <c r="B45" s="243">
        <v>3</v>
      </c>
      <c r="C45" s="243">
        <v>296</v>
      </c>
      <c r="D45" s="245">
        <v>4956</v>
      </c>
      <c r="E45" s="243"/>
      <c r="F45" s="245">
        <v>9944</v>
      </c>
      <c r="G45" s="243">
        <v>104</v>
      </c>
      <c r="H45" s="243">
        <v>1315</v>
      </c>
      <c r="I45" s="243"/>
      <c r="J45" s="243">
        <v>779</v>
      </c>
      <c r="K45" s="243">
        <v>203</v>
      </c>
      <c r="L45" s="243">
        <v>581</v>
      </c>
      <c r="M45" s="243"/>
      <c r="N45" s="265"/>
      <c r="O45" s="243"/>
      <c r="P45" s="243">
        <v>5</v>
      </c>
      <c r="Q45" s="243"/>
      <c r="R45" s="243">
        <v>79</v>
      </c>
      <c r="S45" s="243">
        <v>278</v>
      </c>
      <c r="T45" s="243"/>
      <c r="U45" s="243">
        <v>890</v>
      </c>
      <c r="V45" s="243">
        <v>2</v>
      </c>
      <c r="W45" s="243">
        <v>258</v>
      </c>
      <c r="X45" s="243">
        <v>572</v>
      </c>
      <c r="Y45" s="243">
        <v>3</v>
      </c>
      <c r="Z45" s="243">
        <v>1</v>
      </c>
      <c r="AA45" s="243">
        <v>1</v>
      </c>
      <c r="AB45" s="243"/>
      <c r="AC45" s="243"/>
      <c r="AD45" s="244">
        <v>3</v>
      </c>
      <c r="AE45" s="244">
        <v>1</v>
      </c>
      <c r="AF45" s="244"/>
      <c r="AG45" s="244"/>
      <c r="AH45" s="253">
        <v>1</v>
      </c>
      <c r="AI45" s="253"/>
      <c r="AJ45" s="253"/>
      <c r="AK45" s="253"/>
      <c r="AL45" s="253"/>
      <c r="AM45" s="253"/>
      <c r="AN45" s="253">
        <v>1</v>
      </c>
      <c r="AO45" s="253"/>
      <c r="AP45" s="253"/>
      <c r="AQ45" s="253">
        <v>3</v>
      </c>
      <c r="AR45" s="253"/>
      <c r="AS45" s="253"/>
      <c r="AT45" s="253">
        <v>415</v>
      </c>
      <c r="AU45" s="252">
        <v>627</v>
      </c>
      <c r="AV45" s="253">
        <v>197</v>
      </c>
      <c r="AW45" s="243"/>
      <c r="AX45" s="245">
        <v>217</v>
      </c>
      <c r="AY45" s="284">
        <v>3001</v>
      </c>
      <c r="AZ45" s="284"/>
      <c r="BA45" s="284">
        <v>6014</v>
      </c>
      <c r="BB45" s="284">
        <v>40</v>
      </c>
      <c r="BC45" s="284">
        <v>482</v>
      </c>
      <c r="BD45" s="284"/>
      <c r="BE45" s="284">
        <v>437</v>
      </c>
      <c r="BF45" s="284">
        <v>126</v>
      </c>
      <c r="BG45" s="284">
        <v>122</v>
      </c>
      <c r="BH45" s="284"/>
      <c r="BI45" s="305"/>
      <c r="BJ45" s="284"/>
      <c r="BK45" s="284">
        <v>5</v>
      </c>
      <c r="BL45" s="284"/>
      <c r="BM45" s="243">
        <v>33</v>
      </c>
      <c r="BN45" s="243">
        <v>184</v>
      </c>
      <c r="BO45" s="243"/>
      <c r="BP45" s="243">
        <v>376</v>
      </c>
      <c r="BQ45" s="243">
        <v>2</v>
      </c>
      <c r="BR45" s="243">
        <v>85</v>
      </c>
      <c r="BS45" s="284">
        <v>479</v>
      </c>
      <c r="BT45" s="284">
        <v>2</v>
      </c>
      <c r="BU45" s="284">
        <v>1</v>
      </c>
      <c r="BV45" s="284">
        <v>1</v>
      </c>
      <c r="BW45" s="284"/>
      <c r="BX45" s="284"/>
      <c r="BY45" s="284">
        <v>2</v>
      </c>
      <c r="BZ45" s="284">
        <v>1</v>
      </c>
      <c r="CA45" s="284"/>
      <c r="CB45" s="284"/>
      <c r="CC45" s="284">
        <v>1</v>
      </c>
      <c r="CD45" s="284"/>
      <c r="CE45" s="284"/>
      <c r="CF45" s="284"/>
      <c r="CG45" s="284"/>
      <c r="CH45" s="284"/>
      <c r="CI45" s="284"/>
      <c r="CJ45" s="284"/>
      <c r="CK45" s="284"/>
      <c r="CL45" s="284">
        <v>1</v>
      </c>
      <c r="CM45" s="284"/>
      <c r="CN45" s="284"/>
      <c r="CO45" s="284">
        <v>409</v>
      </c>
      <c r="CP45" s="243">
        <v>297</v>
      </c>
      <c r="CQ45" s="243">
        <v>31</v>
      </c>
      <c r="CR45" s="339"/>
    </row>
    <row r="46" spans="1:96" x14ac:dyDescent="0.2">
      <c r="A46" s="246" t="s">
        <v>111</v>
      </c>
      <c r="B46" s="247"/>
      <c r="C46" s="247">
        <v>122</v>
      </c>
      <c r="D46" s="248">
        <v>2371</v>
      </c>
      <c r="E46" s="248">
        <v>3212</v>
      </c>
      <c r="F46" s="248">
        <v>4838</v>
      </c>
      <c r="G46" s="247">
        <v>38</v>
      </c>
      <c r="H46" s="248">
        <v>3779</v>
      </c>
      <c r="I46" s="247"/>
      <c r="J46" s="248">
        <v>6448</v>
      </c>
      <c r="K46" s="247">
        <v>154</v>
      </c>
      <c r="L46" s="248">
        <v>5696</v>
      </c>
      <c r="M46" s="247"/>
      <c r="N46" s="303"/>
      <c r="O46" s="247"/>
      <c r="P46" s="247"/>
      <c r="Q46" s="247"/>
      <c r="R46" s="247">
        <v>24</v>
      </c>
      <c r="S46" s="247">
        <v>510</v>
      </c>
      <c r="T46" s="247">
        <v>123</v>
      </c>
      <c r="U46" s="247">
        <v>706</v>
      </c>
      <c r="V46" s="247">
        <v>5</v>
      </c>
      <c r="W46" s="247">
        <v>62</v>
      </c>
      <c r="X46" s="247">
        <v>1428</v>
      </c>
      <c r="Y46" s="247">
        <v>9</v>
      </c>
      <c r="Z46" s="248">
        <v>3855</v>
      </c>
      <c r="AA46" s="248">
        <v>2566</v>
      </c>
      <c r="AB46" s="248">
        <v>12045</v>
      </c>
      <c r="AC46" s="247">
        <v>267</v>
      </c>
      <c r="AD46" s="248">
        <v>3366</v>
      </c>
      <c r="AE46" s="248">
        <v>13684</v>
      </c>
      <c r="AF46" s="248">
        <v>4963</v>
      </c>
      <c r="AG46" s="248">
        <v>4940</v>
      </c>
      <c r="AH46" s="249">
        <v>4748</v>
      </c>
      <c r="AI46" s="249">
        <v>761</v>
      </c>
      <c r="AJ46" s="250">
        <v>8</v>
      </c>
      <c r="AK46" s="250">
        <v>410</v>
      </c>
      <c r="AL46" s="250">
        <v>135</v>
      </c>
      <c r="AM46" s="250">
        <v>1</v>
      </c>
      <c r="AN46" s="250">
        <v>1241</v>
      </c>
      <c r="AO46" s="250">
        <v>8</v>
      </c>
      <c r="AP46" s="250">
        <v>21331</v>
      </c>
      <c r="AQ46" s="250">
        <v>1801</v>
      </c>
      <c r="AR46" s="250">
        <v>21215</v>
      </c>
      <c r="AS46" s="250">
        <v>8</v>
      </c>
      <c r="AT46" s="250">
        <v>374</v>
      </c>
      <c r="AU46" s="246">
        <v>496</v>
      </c>
      <c r="AV46" s="250">
        <v>69</v>
      </c>
      <c r="AW46" s="247"/>
      <c r="AX46" s="247">
        <v>67</v>
      </c>
      <c r="AY46" s="283">
        <v>519</v>
      </c>
      <c r="AZ46" s="283">
        <v>950</v>
      </c>
      <c r="BA46" s="283">
        <v>1336</v>
      </c>
      <c r="BB46" s="283"/>
      <c r="BC46" s="283">
        <v>1456</v>
      </c>
      <c r="BD46" s="283"/>
      <c r="BE46" s="283">
        <v>1018</v>
      </c>
      <c r="BF46" s="283">
        <v>1</v>
      </c>
      <c r="BG46" s="283">
        <v>889</v>
      </c>
      <c r="BH46" s="283"/>
      <c r="BI46" s="304"/>
      <c r="BJ46" s="283"/>
      <c r="BK46" s="283"/>
      <c r="BL46" s="283"/>
      <c r="BM46" s="247">
        <v>3</v>
      </c>
      <c r="BN46" s="247">
        <v>254</v>
      </c>
      <c r="BO46" s="247">
        <v>42</v>
      </c>
      <c r="BP46" s="247">
        <v>340</v>
      </c>
      <c r="BQ46" s="247">
        <v>3</v>
      </c>
      <c r="BR46" s="247"/>
      <c r="BS46" s="283">
        <v>1095</v>
      </c>
      <c r="BT46" s="283">
        <v>5</v>
      </c>
      <c r="BU46" s="283">
        <v>800</v>
      </c>
      <c r="BV46" s="283">
        <v>323</v>
      </c>
      <c r="BW46" s="283">
        <v>5940</v>
      </c>
      <c r="BX46" s="283">
        <v>61</v>
      </c>
      <c r="BY46" s="283">
        <v>1428</v>
      </c>
      <c r="BZ46" s="283">
        <v>8831</v>
      </c>
      <c r="CA46" s="283">
        <v>4249</v>
      </c>
      <c r="CB46" s="283">
        <v>993</v>
      </c>
      <c r="CC46" s="283">
        <v>858</v>
      </c>
      <c r="CD46" s="283">
        <v>761</v>
      </c>
      <c r="CE46" s="283">
        <v>7</v>
      </c>
      <c r="CF46" s="283">
        <v>214</v>
      </c>
      <c r="CG46" s="283">
        <v>70</v>
      </c>
      <c r="CH46" s="283"/>
      <c r="CI46" s="283">
        <v>954</v>
      </c>
      <c r="CJ46" s="283">
        <v>4</v>
      </c>
      <c r="CK46" s="283">
        <v>10423</v>
      </c>
      <c r="CL46" s="283">
        <v>902</v>
      </c>
      <c r="CM46" s="283">
        <v>10379</v>
      </c>
      <c r="CN46" s="283">
        <v>8</v>
      </c>
      <c r="CO46" s="283">
        <v>368</v>
      </c>
      <c r="CP46" s="247">
        <v>235</v>
      </c>
      <c r="CQ46" s="247">
        <v>34</v>
      </c>
      <c r="CR46" s="339"/>
    </row>
    <row r="47" spans="1:96" x14ac:dyDescent="0.2">
      <c r="A47" s="252" t="s">
        <v>112</v>
      </c>
      <c r="B47" s="243">
        <v>4</v>
      </c>
      <c r="C47" s="245">
        <v>1936</v>
      </c>
      <c r="D47" s="245">
        <v>10152</v>
      </c>
      <c r="E47" s="243">
        <v>18</v>
      </c>
      <c r="F47" s="245">
        <v>28931</v>
      </c>
      <c r="G47" s="243">
        <v>63</v>
      </c>
      <c r="H47" s="245">
        <v>1550</v>
      </c>
      <c r="J47" s="243">
        <v>841</v>
      </c>
      <c r="K47" s="243">
        <v>409</v>
      </c>
      <c r="L47" s="245">
        <v>1554</v>
      </c>
      <c r="N47" s="265">
        <v>11</v>
      </c>
      <c r="P47" s="243">
        <v>1</v>
      </c>
      <c r="R47" s="243">
        <v>233</v>
      </c>
      <c r="S47" s="243">
        <v>249</v>
      </c>
      <c r="T47" s="243">
        <v>101</v>
      </c>
      <c r="U47" s="243">
        <v>2053</v>
      </c>
      <c r="V47" s="243">
        <v>3</v>
      </c>
      <c r="W47" s="243">
        <v>917</v>
      </c>
      <c r="X47" s="243">
        <v>986</v>
      </c>
      <c r="Z47" s="243">
        <v>5</v>
      </c>
      <c r="AA47" s="243">
        <v>3</v>
      </c>
      <c r="AD47" s="244">
        <v>1</v>
      </c>
      <c r="AE47" s="244">
        <v>5</v>
      </c>
      <c r="AF47" s="244">
        <v>2</v>
      </c>
      <c r="AG47" s="244">
        <v>3</v>
      </c>
      <c r="AH47" s="253">
        <v>1</v>
      </c>
      <c r="AI47" s="253"/>
      <c r="AJ47" s="253"/>
      <c r="AK47" s="253"/>
      <c r="AL47" s="253">
        <v>2</v>
      </c>
      <c r="AM47" s="253"/>
      <c r="AN47" s="253">
        <v>6</v>
      </c>
      <c r="AO47" s="253"/>
      <c r="AP47" s="253">
        <v>325</v>
      </c>
      <c r="AQ47" s="253">
        <v>184</v>
      </c>
      <c r="AR47" s="253">
        <v>69</v>
      </c>
      <c r="AS47" s="253">
        <v>385</v>
      </c>
      <c r="AT47" s="253">
        <v>7819</v>
      </c>
      <c r="AU47" s="252">
        <v>1947</v>
      </c>
      <c r="AV47" s="253">
        <v>39</v>
      </c>
      <c r="AX47" s="245">
        <v>1354</v>
      </c>
      <c r="AY47" s="284">
        <v>6730</v>
      </c>
      <c r="AZ47" s="284">
        <v>11</v>
      </c>
      <c r="BA47" s="284">
        <v>20143</v>
      </c>
      <c r="BB47" s="284">
        <v>32</v>
      </c>
      <c r="BC47" s="284">
        <v>136</v>
      </c>
      <c r="BD47" s="284"/>
      <c r="BE47" s="284">
        <v>211</v>
      </c>
      <c r="BF47" s="284">
        <v>187</v>
      </c>
      <c r="BG47" s="284">
        <v>100</v>
      </c>
      <c r="BH47" s="284"/>
      <c r="BI47" s="305">
        <v>9</v>
      </c>
      <c r="BJ47" s="284"/>
      <c r="BK47" s="284">
        <v>1</v>
      </c>
      <c r="BL47" s="284"/>
      <c r="BM47" s="243">
        <v>64</v>
      </c>
      <c r="BN47" s="243">
        <v>55</v>
      </c>
      <c r="BO47" s="243">
        <v>81</v>
      </c>
      <c r="BP47" s="243">
        <v>1179</v>
      </c>
      <c r="BQ47" s="243">
        <v>3</v>
      </c>
      <c r="BR47" s="243">
        <v>379</v>
      </c>
      <c r="BS47" s="284">
        <v>718</v>
      </c>
      <c r="BT47" s="284"/>
      <c r="BU47" s="284">
        <v>4</v>
      </c>
      <c r="BV47" s="284">
        <v>2</v>
      </c>
      <c r="BW47" s="284"/>
      <c r="BX47" s="284"/>
      <c r="BY47" s="284">
        <v>1</v>
      </c>
      <c r="BZ47" s="284">
        <v>4</v>
      </c>
      <c r="CA47" s="284">
        <v>2</v>
      </c>
      <c r="CB47" s="284">
        <v>2</v>
      </c>
      <c r="CC47" s="284"/>
      <c r="CD47" s="284"/>
      <c r="CE47" s="284"/>
      <c r="CF47" s="284"/>
      <c r="CG47" s="284">
        <v>2</v>
      </c>
      <c r="CH47" s="284"/>
      <c r="CI47" s="284">
        <v>5</v>
      </c>
      <c r="CJ47" s="284"/>
      <c r="CK47" s="284">
        <v>261</v>
      </c>
      <c r="CL47" s="284">
        <v>71</v>
      </c>
      <c r="CM47" s="284">
        <v>64</v>
      </c>
      <c r="CN47" s="284">
        <v>353</v>
      </c>
      <c r="CO47" s="284">
        <v>7421</v>
      </c>
      <c r="CP47" s="243">
        <v>1155</v>
      </c>
      <c r="CQ47" s="243">
        <v>11</v>
      </c>
      <c r="CR47" s="339"/>
    </row>
    <row r="48" spans="1:96" x14ac:dyDescent="0.2">
      <c r="A48" s="252" t="s">
        <v>113</v>
      </c>
      <c r="B48" s="243">
        <v>2</v>
      </c>
      <c r="C48" s="243">
        <v>211</v>
      </c>
      <c r="D48" s="243">
        <v>1207</v>
      </c>
      <c r="F48" s="245">
        <v>2818</v>
      </c>
      <c r="G48" s="243">
        <v>23</v>
      </c>
      <c r="H48" s="243">
        <v>288</v>
      </c>
      <c r="J48" s="243">
        <v>493</v>
      </c>
      <c r="K48" s="243">
        <v>53</v>
      </c>
      <c r="L48" s="243">
        <v>355</v>
      </c>
      <c r="N48" s="265"/>
      <c r="R48" s="243">
        <v>12</v>
      </c>
      <c r="S48" s="243">
        <v>45</v>
      </c>
      <c r="U48" s="243">
        <v>247</v>
      </c>
      <c r="V48" s="243">
        <v>6</v>
      </c>
      <c r="W48" s="243">
        <v>123</v>
      </c>
      <c r="X48" s="243">
        <v>109</v>
      </c>
      <c r="Z48" s="243">
        <v>3</v>
      </c>
      <c r="AA48" s="243">
        <v>1</v>
      </c>
      <c r="AD48" s="244">
        <v>1</v>
      </c>
      <c r="AH48" s="253"/>
      <c r="AI48" s="253"/>
      <c r="AJ48" s="253"/>
      <c r="AK48" s="253"/>
      <c r="AL48" s="253">
        <v>1</v>
      </c>
      <c r="AM48" s="253"/>
      <c r="AN48" s="253"/>
      <c r="AO48" s="253"/>
      <c r="AP48" s="253">
        <v>1</v>
      </c>
      <c r="AQ48" s="253"/>
      <c r="AR48" s="253">
        <v>1</v>
      </c>
      <c r="AS48" s="253">
        <v>2</v>
      </c>
      <c r="AT48" s="253">
        <v>15</v>
      </c>
      <c r="AU48" s="252">
        <v>195</v>
      </c>
      <c r="AV48" s="253">
        <v>18</v>
      </c>
      <c r="AX48" s="243">
        <v>146</v>
      </c>
      <c r="AY48" s="284">
        <v>609</v>
      </c>
      <c r="AZ48" s="284"/>
      <c r="BA48" s="284">
        <v>1458</v>
      </c>
      <c r="BB48" s="284">
        <v>12</v>
      </c>
      <c r="BC48" s="284">
        <v>22</v>
      </c>
      <c r="BD48" s="284"/>
      <c r="BE48" s="284">
        <v>39</v>
      </c>
      <c r="BF48" s="284">
        <v>15</v>
      </c>
      <c r="BG48" s="284">
        <v>27</v>
      </c>
      <c r="BH48" s="284"/>
      <c r="BI48" s="305"/>
      <c r="BJ48" s="284"/>
      <c r="BK48" s="284"/>
      <c r="BL48" s="284"/>
      <c r="BM48" s="243">
        <v>1</v>
      </c>
      <c r="BN48" s="243">
        <v>40</v>
      </c>
      <c r="BP48" s="243">
        <v>105</v>
      </c>
      <c r="BQ48" s="243">
        <v>5</v>
      </c>
      <c r="BR48" s="243">
        <v>27</v>
      </c>
      <c r="BS48" s="284">
        <v>64</v>
      </c>
      <c r="BT48" s="284"/>
      <c r="BU48" s="284">
        <v>2</v>
      </c>
      <c r="BV48" s="284"/>
      <c r="BW48" s="284"/>
      <c r="BX48" s="284"/>
      <c r="BY48" s="284"/>
      <c r="BZ48" s="284"/>
      <c r="CA48" s="284"/>
      <c r="CB48" s="284"/>
      <c r="CC48" s="284"/>
      <c r="CD48" s="284"/>
      <c r="CE48" s="284"/>
      <c r="CF48" s="284"/>
      <c r="CG48" s="284">
        <v>1</v>
      </c>
      <c r="CH48" s="284"/>
      <c r="CI48" s="284"/>
      <c r="CJ48" s="284"/>
      <c r="CK48" s="284">
        <v>1</v>
      </c>
      <c r="CL48" s="284"/>
      <c r="CM48" s="284">
        <v>1</v>
      </c>
      <c r="CN48" s="284">
        <v>2</v>
      </c>
      <c r="CO48" s="284">
        <v>15</v>
      </c>
      <c r="CP48" s="243">
        <v>80</v>
      </c>
      <c r="CQ48" s="243">
        <v>3</v>
      </c>
      <c r="CR48" s="339"/>
    </row>
    <row r="49" spans="1:96" x14ac:dyDescent="0.2">
      <c r="A49" s="252" t="s">
        <v>114</v>
      </c>
      <c r="B49" s="243">
        <v>1</v>
      </c>
      <c r="C49" s="243">
        <v>268</v>
      </c>
      <c r="D49" s="243">
        <v>1073</v>
      </c>
      <c r="F49" s="245">
        <v>3313</v>
      </c>
      <c r="G49" s="243">
        <v>42</v>
      </c>
      <c r="H49" s="243">
        <v>382</v>
      </c>
      <c r="J49" s="243">
        <v>204</v>
      </c>
      <c r="K49" s="243">
        <v>27</v>
      </c>
      <c r="L49" s="243">
        <v>187</v>
      </c>
      <c r="N49" s="265"/>
      <c r="R49" s="243">
        <v>15</v>
      </c>
      <c r="S49" s="243">
        <v>86</v>
      </c>
      <c r="T49" s="243">
        <v>21</v>
      </c>
      <c r="U49" s="243">
        <v>253</v>
      </c>
      <c r="V49" s="243">
        <v>2</v>
      </c>
      <c r="W49" s="243">
        <v>114</v>
      </c>
      <c r="X49" s="243">
        <v>170</v>
      </c>
      <c r="AC49" s="243">
        <v>4</v>
      </c>
      <c r="AH49" s="253"/>
      <c r="AI49" s="253"/>
      <c r="AJ49" s="253"/>
      <c r="AK49" s="253"/>
      <c r="AL49" s="253">
        <v>1</v>
      </c>
      <c r="AM49" s="253"/>
      <c r="AN49" s="253"/>
      <c r="AO49" s="253"/>
      <c r="AP49" s="253"/>
      <c r="AQ49" s="253"/>
      <c r="AR49" s="253"/>
      <c r="AS49" s="253"/>
      <c r="AT49" s="253">
        <v>10</v>
      </c>
      <c r="AU49" s="252">
        <v>151</v>
      </c>
      <c r="AV49" s="253">
        <v>65</v>
      </c>
      <c r="AX49" s="243">
        <v>185</v>
      </c>
      <c r="AY49" s="284">
        <v>578</v>
      </c>
      <c r="AZ49" s="284"/>
      <c r="BA49" s="284">
        <v>1686</v>
      </c>
      <c r="BB49" s="284">
        <v>7</v>
      </c>
      <c r="BC49" s="284">
        <v>29</v>
      </c>
      <c r="BD49" s="284"/>
      <c r="BE49" s="284">
        <v>30</v>
      </c>
      <c r="BF49" s="284">
        <v>7</v>
      </c>
      <c r="BG49" s="284">
        <v>15</v>
      </c>
      <c r="BH49" s="284"/>
      <c r="BI49" s="305"/>
      <c r="BJ49" s="284"/>
      <c r="BK49" s="284"/>
      <c r="BL49" s="284"/>
      <c r="BM49" s="243">
        <v>5</v>
      </c>
      <c r="BN49" s="243">
        <v>45</v>
      </c>
      <c r="BO49" s="243">
        <v>19</v>
      </c>
      <c r="BP49" s="243">
        <v>126</v>
      </c>
      <c r="BQ49" s="243">
        <v>2</v>
      </c>
      <c r="BR49" s="243">
        <v>39</v>
      </c>
      <c r="BS49" s="284">
        <v>119</v>
      </c>
      <c r="BT49" s="284"/>
      <c r="BU49" s="284"/>
      <c r="BV49" s="284"/>
      <c r="BW49" s="284"/>
      <c r="BX49" s="284">
        <v>2</v>
      </c>
      <c r="BY49" s="284"/>
      <c r="BZ49" s="284"/>
      <c r="CA49" s="284"/>
      <c r="CB49" s="284"/>
      <c r="CC49" s="284"/>
      <c r="CD49" s="284"/>
      <c r="CE49" s="284"/>
      <c r="CF49" s="284"/>
      <c r="CG49" s="284">
        <v>1</v>
      </c>
      <c r="CH49" s="284"/>
      <c r="CI49" s="284"/>
      <c r="CJ49" s="284"/>
      <c r="CK49" s="284"/>
      <c r="CL49" s="284"/>
      <c r="CM49" s="284"/>
      <c r="CN49" s="284"/>
      <c r="CO49" s="284">
        <v>9</v>
      </c>
      <c r="CP49" s="243">
        <v>104</v>
      </c>
      <c r="CQ49" s="243">
        <v>4</v>
      </c>
      <c r="CR49" s="339"/>
    </row>
    <row r="50" spans="1:96" x14ac:dyDescent="0.2">
      <c r="A50" s="252" t="s">
        <v>115</v>
      </c>
      <c r="B50" s="243">
        <v>2</v>
      </c>
      <c r="C50" s="243">
        <v>160</v>
      </c>
      <c r="D50" s="243">
        <v>404</v>
      </c>
      <c r="F50" s="243">
        <v>865</v>
      </c>
      <c r="H50" s="243">
        <v>390</v>
      </c>
      <c r="J50" s="243">
        <v>549</v>
      </c>
      <c r="K50" s="243">
        <v>36</v>
      </c>
      <c r="L50" s="243">
        <v>84</v>
      </c>
      <c r="N50" s="265"/>
      <c r="R50" s="243">
        <v>22</v>
      </c>
      <c r="S50" s="243">
        <v>262</v>
      </c>
      <c r="T50" s="243">
        <v>27</v>
      </c>
      <c r="U50" s="243">
        <v>49</v>
      </c>
      <c r="V50" s="243">
        <v>4</v>
      </c>
      <c r="W50" s="243">
        <v>92</v>
      </c>
      <c r="X50" s="243">
        <v>79</v>
      </c>
      <c r="AG50" s="244">
        <v>1</v>
      </c>
      <c r="AH50" s="253"/>
      <c r="AI50" s="253"/>
      <c r="AJ50" s="253"/>
      <c r="AK50" s="253"/>
      <c r="AL50" s="253"/>
      <c r="AM50" s="253"/>
      <c r="AN50" s="253"/>
      <c r="AO50" s="253"/>
      <c r="AP50" s="253"/>
      <c r="AQ50" s="253"/>
      <c r="AR50" s="253"/>
      <c r="AS50" s="253"/>
      <c r="AT50" s="253"/>
      <c r="AU50" s="252">
        <v>44</v>
      </c>
      <c r="AV50" s="253">
        <v>3</v>
      </c>
      <c r="AX50" s="243">
        <v>89</v>
      </c>
      <c r="AY50" s="284">
        <v>206</v>
      </c>
      <c r="AZ50" s="284"/>
      <c r="BA50" s="284">
        <v>371</v>
      </c>
      <c r="BB50" s="284"/>
      <c r="BC50" s="284">
        <v>122</v>
      </c>
      <c r="BD50" s="284"/>
      <c r="BE50" s="284">
        <v>102</v>
      </c>
      <c r="BF50" s="284">
        <v>2</v>
      </c>
      <c r="BG50" s="284">
        <v>35</v>
      </c>
      <c r="BH50" s="284"/>
      <c r="BI50" s="305"/>
      <c r="BJ50" s="284"/>
      <c r="BK50" s="284"/>
      <c r="BL50" s="284"/>
      <c r="BM50" s="243">
        <v>2</v>
      </c>
      <c r="BN50" s="243">
        <v>151</v>
      </c>
      <c r="BO50" s="243">
        <v>20</v>
      </c>
      <c r="BP50" s="243">
        <v>17</v>
      </c>
      <c r="BR50" s="243">
        <v>43</v>
      </c>
      <c r="BS50" s="284">
        <v>71</v>
      </c>
      <c r="BT50" s="284"/>
      <c r="BU50" s="284"/>
      <c r="BV50" s="284"/>
      <c r="BW50" s="284"/>
      <c r="BX50" s="284"/>
      <c r="BY50" s="284"/>
      <c r="BZ50" s="284"/>
      <c r="CA50" s="284"/>
      <c r="CB50" s="284"/>
      <c r="CC50" s="284"/>
      <c r="CD50" s="284"/>
      <c r="CE50" s="284"/>
      <c r="CF50" s="284"/>
      <c r="CG50" s="284"/>
      <c r="CH50" s="284"/>
      <c r="CI50" s="284"/>
      <c r="CJ50" s="284"/>
      <c r="CK50" s="284"/>
      <c r="CL50" s="284"/>
      <c r="CM50" s="284"/>
      <c r="CN50" s="284"/>
      <c r="CO50" s="284"/>
      <c r="CP50" s="243">
        <v>13</v>
      </c>
      <c r="CQ50" s="243">
        <v>2</v>
      </c>
      <c r="CR50" s="339"/>
    </row>
    <row r="51" spans="1:96" x14ac:dyDescent="0.2">
      <c r="A51" s="252" t="s">
        <v>116</v>
      </c>
      <c r="B51" s="243">
        <v>1</v>
      </c>
      <c r="C51" s="243">
        <v>110</v>
      </c>
      <c r="D51" s="243">
        <v>502</v>
      </c>
      <c r="E51" s="243">
        <v>1</v>
      </c>
      <c r="F51" s="243">
        <v>1315</v>
      </c>
      <c r="H51" s="243">
        <v>257</v>
      </c>
      <c r="J51" s="243">
        <v>370</v>
      </c>
      <c r="K51" s="243">
        <v>59</v>
      </c>
      <c r="L51" s="243">
        <v>297</v>
      </c>
      <c r="N51" s="265"/>
      <c r="R51" s="243">
        <v>17</v>
      </c>
      <c r="S51" s="243">
        <v>49</v>
      </c>
      <c r="T51" s="243">
        <v>7</v>
      </c>
      <c r="U51" s="243">
        <v>215</v>
      </c>
      <c r="V51" s="243">
        <v>7</v>
      </c>
      <c r="W51" s="243">
        <v>44</v>
      </c>
      <c r="X51" s="243">
        <v>57</v>
      </c>
      <c r="Z51" s="243">
        <v>1</v>
      </c>
      <c r="AA51" s="243">
        <v>1</v>
      </c>
      <c r="AH51" s="253"/>
      <c r="AI51" s="253">
        <v>1</v>
      </c>
      <c r="AJ51" s="253"/>
      <c r="AK51" s="253"/>
      <c r="AL51" s="253"/>
      <c r="AM51" s="253"/>
      <c r="AN51" s="253">
        <v>1</v>
      </c>
      <c r="AO51" s="253"/>
      <c r="AP51" s="253"/>
      <c r="AQ51" s="253"/>
      <c r="AR51" s="253"/>
      <c r="AS51" s="253"/>
      <c r="AT51" s="253"/>
      <c r="AU51" s="252">
        <v>96</v>
      </c>
      <c r="AV51" s="253">
        <v>36</v>
      </c>
      <c r="AX51" s="243">
        <v>61</v>
      </c>
      <c r="AY51" s="284">
        <v>143</v>
      </c>
      <c r="AZ51" s="284"/>
      <c r="BA51" s="284">
        <v>417</v>
      </c>
      <c r="BB51" s="284"/>
      <c r="BC51" s="284">
        <v>29</v>
      </c>
      <c r="BD51" s="284"/>
      <c r="BE51" s="284">
        <v>30</v>
      </c>
      <c r="BF51" s="284">
        <v>6</v>
      </c>
      <c r="BG51" s="284">
        <v>52</v>
      </c>
      <c r="BH51" s="284"/>
      <c r="BI51" s="305"/>
      <c r="BJ51" s="284"/>
      <c r="BK51" s="284"/>
      <c r="BL51" s="284"/>
      <c r="BM51" s="243">
        <v>8</v>
      </c>
      <c r="BN51" s="243">
        <v>31</v>
      </c>
      <c r="BO51" s="243">
        <v>3</v>
      </c>
      <c r="BP51" s="243">
        <v>45</v>
      </c>
      <c r="BQ51" s="243">
        <v>6</v>
      </c>
      <c r="BR51" s="243">
        <v>3</v>
      </c>
      <c r="BS51" s="284">
        <v>40</v>
      </c>
      <c r="BT51" s="284"/>
      <c r="BU51" s="284"/>
      <c r="BV51" s="284">
        <v>1</v>
      </c>
      <c r="BW51" s="284"/>
      <c r="BX51" s="284"/>
      <c r="BY51" s="284"/>
      <c r="BZ51" s="284"/>
      <c r="CA51" s="284"/>
      <c r="CB51" s="284"/>
      <c r="CC51" s="284"/>
      <c r="CD51" s="284">
        <v>1</v>
      </c>
      <c r="CE51" s="284"/>
      <c r="CF51" s="284"/>
      <c r="CG51" s="284"/>
      <c r="CH51" s="284"/>
      <c r="CI51" s="284">
        <v>1</v>
      </c>
      <c r="CJ51" s="284"/>
      <c r="CK51" s="284"/>
      <c r="CL51" s="284"/>
      <c r="CM51" s="284"/>
      <c r="CN51" s="284"/>
      <c r="CO51" s="284"/>
      <c r="CP51" s="243">
        <v>14</v>
      </c>
      <c r="CQ51" s="243">
        <v>7</v>
      </c>
      <c r="CR51" s="339"/>
    </row>
    <row r="52" spans="1:96" x14ac:dyDescent="0.2">
      <c r="A52" s="252" t="s">
        <v>117</v>
      </c>
      <c r="B52" s="243">
        <v>6</v>
      </c>
      <c r="C52" s="243">
        <v>603</v>
      </c>
      <c r="D52" s="245">
        <v>3204</v>
      </c>
      <c r="E52" s="243">
        <v>0</v>
      </c>
      <c r="F52" s="245">
        <v>6231</v>
      </c>
      <c r="G52" s="243">
        <v>29</v>
      </c>
      <c r="H52" s="245">
        <v>1448</v>
      </c>
      <c r="I52" s="243">
        <v>0</v>
      </c>
      <c r="J52" s="243">
        <v>857</v>
      </c>
      <c r="K52" s="243">
        <v>116</v>
      </c>
      <c r="L52" s="243">
        <v>557</v>
      </c>
      <c r="M52" s="243">
        <v>0</v>
      </c>
      <c r="N52" s="265">
        <v>0</v>
      </c>
      <c r="O52" s="243">
        <v>1</v>
      </c>
      <c r="P52" s="243">
        <v>0</v>
      </c>
      <c r="Q52" s="243">
        <v>0</v>
      </c>
      <c r="R52" s="243">
        <v>122</v>
      </c>
      <c r="S52" s="243">
        <v>415</v>
      </c>
      <c r="T52" s="243">
        <v>1</v>
      </c>
      <c r="U52" s="243">
        <v>574</v>
      </c>
      <c r="V52" s="243">
        <v>32</v>
      </c>
      <c r="W52" s="243">
        <v>339</v>
      </c>
      <c r="X52" s="243">
        <v>274</v>
      </c>
      <c r="Y52" s="243">
        <v>0</v>
      </c>
      <c r="Z52" s="243">
        <v>2</v>
      </c>
      <c r="AA52" s="243">
        <v>1</v>
      </c>
      <c r="AB52" s="243">
        <v>1</v>
      </c>
      <c r="AC52" s="243">
        <v>0</v>
      </c>
      <c r="AD52" s="244">
        <v>0</v>
      </c>
      <c r="AE52" s="244">
        <v>4</v>
      </c>
      <c r="AF52" s="244">
        <v>0</v>
      </c>
      <c r="AG52" s="244">
        <v>1</v>
      </c>
      <c r="AH52" s="253">
        <v>0</v>
      </c>
      <c r="AI52" s="253">
        <v>0</v>
      </c>
      <c r="AJ52" s="253">
        <v>0</v>
      </c>
      <c r="AK52" s="253">
        <v>0</v>
      </c>
      <c r="AL52" s="253">
        <v>0</v>
      </c>
      <c r="AM52" s="253">
        <v>0</v>
      </c>
      <c r="AN52" s="253">
        <v>0</v>
      </c>
      <c r="AO52" s="253">
        <v>0</v>
      </c>
      <c r="AP52" s="253">
        <v>1</v>
      </c>
      <c r="AQ52" s="253">
        <v>4</v>
      </c>
      <c r="AR52" s="253">
        <v>1</v>
      </c>
      <c r="AS52" s="253">
        <v>0</v>
      </c>
      <c r="AT52" s="253">
        <v>8</v>
      </c>
      <c r="AU52" s="252">
        <v>423</v>
      </c>
      <c r="AV52" s="253">
        <v>66</v>
      </c>
      <c r="AW52" s="243">
        <v>0</v>
      </c>
      <c r="AX52" s="243">
        <v>308</v>
      </c>
      <c r="AY52" s="284">
        <v>1569</v>
      </c>
      <c r="AZ52" s="284">
        <v>0</v>
      </c>
      <c r="BA52" s="284">
        <v>2883</v>
      </c>
      <c r="BB52" s="284">
        <v>10</v>
      </c>
      <c r="BC52" s="284">
        <v>274</v>
      </c>
      <c r="BD52" s="284">
        <v>0</v>
      </c>
      <c r="BE52" s="284">
        <v>239</v>
      </c>
      <c r="BF52" s="284">
        <v>41</v>
      </c>
      <c r="BG52" s="284">
        <v>113</v>
      </c>
      <c r="BH52" s="284">
        <v>0</v>
      </c>
      <c r="BI52" s="305">
        <v>0</v>
      </c>
      <c r="BJ52" s="284">
        <v>0</v>
      </c>
      <c r="BK52" s="284">
        <v>0</v>
      </c>
      <c r="BL52" s="284">
        <v>0</v>
      </c>
      <c r="BM52" s="243">
        <v>22</v>
      </c>
      <c r="BN52" s="243">
        <v>123</v>
      </c>
      <c r="BO52" s="243">
        <v>1</v>
      </c>
      <c r="BP52" s="243">
        <v>218</v>
      </c>
      <c r="BQ52" s="243">
        <v>3</v>
      </c>
      <c r="BR52" s="243">
        <v>43</v>
      </c>
      <c r="BS52" s="284">
        <v>186</v>
      </c>
      <c r="BT52" s="284">
        <v>0</v>
      </c>
      <c r="BU52" s="284">
        <v>0</v>
      </c>
      <c r="BV52" s="284">
        <v>1</v>
      </c>
      <c r="BW52" s="284">
        <v>0</v>
      </c>
      <c r="BX52" s="284">
        <v>0</v>
      </c>
      <c r="BY52" s="284">
        <v>0</v>
      </c>
      <c r="BZ52" s="284">
        <v>3</v>
      </c>
      <c r="CA52" s="284">
        <v>0</v>
      </c>
      <c r="CB52" s="284">
        <v>1</v>
      </c>
      <c r="CC52" s="284">
        <v>0</v>
      </c>
      <c r="CD52" s="284">
        <v>0</v>
      </c>
      <c r="CE52" s="284">
        <v>0</v>
      </c>
      <c r="CF52" s="284">
        <v>0</v>
      </c>
      <c r="CG52" s="284">
        <v>0</v>
      </c>
      <c r="CH52" s="284">
        <v>0</v>
      </c>
      <c r="CI52" s="284">
        <v>0</v>
      </c>
      <c r="CJ52" s="284">
        <v>0</v>
      </c>
      <c r="CK52" s="284">
        <v>0</v>
      </c>
      <c r="CL52" s="284">
        <v>0</v>
      </c>
      <c r="CM52" s="284">
        <v>0</v>
      </c>
      <c r="CN52" s="284">
        <v>0</v>
      </c>
      <c r="CO52" s="284">
        <v>8</v>
      </c>
      <c r="CP52" s="243">
        <v>163</v>
      </c>
      <c r="CQ52" s="243">
        <v>27</v>
      </c>
      <c r="CR52" s="339"/>
    </row>
    <row r="53" spans="1:96" x14ac:dyDescent="0.2">
      <c r="A53" s="252" t="s">
        <v>387</v>
      </c>
      <c r="B53" s="243">
        <v>6</v>
      </c>
      <c r="C53" s="243">
        <v>543</v>
      </c>
      <c r="D53" s="243">
        <v>2818</v>
      </c>
      <c r="F53" s="245">
        <v>5544</v>
      </c>
      <c r="G53" s="243">
        <v>26</v>
      </c>
      <c r="H53" s="243">
        <v>1329</v>
      </c>
      <c r="J53" s="243">
        <v>576</v>
      </c>
      <c r="K53" s="243">
        <v>93</v>
      </c>
      <c r="L53" s="243">
        <v>493</v>
      </c>
      <c r="N53" s="265"/>
      <c r="R53" s="243">
        <v>113</v>
      </c>
      <c r="S53" s="243">
        <v>377</v>
      </c>
      <c r="T53" s="243">
        <v>1</v>
      </c>
      <c r="U53" s="243">
        <v>454</v>
      </c>
      <c r="V53" s="243">
        <v>32</v>
      </c>
      <c r="W53" s="243">
        <v>263</v>
      </c>
      <c r="X53" s="243">
        <v>207</v>
      </c>
      <c r="Z53" s="243">
        <v>1</v>
      </c>
      <c r="AA53" s="243">
        <v>1</v>
      </c>
      <c r="AE53" s="244">
        <v>4</v>
      </c>
      <c r="AG53" s="244">
        <v>1</v>
      </c>
      <c r="AH53" s="253"/>
      <c r="AI53" s="253"/>
      <c r="AJ53" s="253"/>
      <c r="AK53" s="253"/>
      <c r="AL53" s="253"/>
      <c r="AM53" s="253"/>
      <c r="AN53" s="253"/>
      <c r="AO53" s="253"/>
      <c r="AP53" s="253"/>
      <c r="AQ53" s="253">
        <v>3</v>
      </c>
      <c r="AR53" s="253"/>
      <c r="AS53" s="253"/>
      <c r="AT53" s="253">
        <v>6</v>
      </c>
      <c r="AU53" s="252">
        <v>347</v>
      </c>
      <c r="AV53" s="253">
        <v>63</v>
      </c>
      <c r="AX53" s="243">
        <v>273</v>
      </c>
      <c r="AY53" s="284">
        <v>1388</v>
      </c>
      <c r="AZ53" s="284"/>
      <c r="BA53" s="284">
        <v>2595</v>
      </c>
      <c r="BB53" s="284">
        <v>9</v>
      </c>
      <c r="BC53" s="284">
        <v>243</v>
      </c>
      <c r="BD53" s="284"/>
      <c r="BE53" s="284">
        <v>163</v>
      </c>
      <c r="BF53" s="284">
        <v>39</v>
      </c>
      <c r="BG53" s="284">
        <v>85</v>
      </c>
      <c r="BH53" s="284"/>
      <c r="BI53" s="305"/>
      <c r="BJ53" s="284"/>
      <c r="BK53" s="284"/>
      <c r="BL53" s="284"/>
      <c r="BM53" s="243">
        <v>19</v>
      </c>
      <c r="BN53" s="243">
        <v>97</v>
      </c>
      <c r="BO53" s="243">
        <v>1</v>
      </c>
      <c r="BP53" s="243">
        <v>168</v>
      </c>
      <c r="BQ53" s="243">
        <v>3</v>
      </c>
      <c r="BR53" s="243">
        <v>5</v>
      </c>
      <c r="BS53" s="284">
        <v>154</v>
      </c>
      <c r="BT53" s="284"/>
      <c r="BU53" s="284"/>
      <c r="BV53" s="284">
        <v>1</v>
      </c>
      <c r="BW53" s="284"/>
      <c r="BX53" s="284"/>
      <c r="BY53" s="284"/>
      <c r="BZ53" s="284">
        <v>3</v>
      </c>
      <c r="CA53" s="284"/>
      <c r="CB53" s="284">
        <v>1</v>
      </c>
      <c r="CC53" s="284"/>
      <c r="CD53" s="284"/>
      <c r="CE53" s="284"/>
      <c r="CF53" s="284"/>
      <c r="CG53" s="284"/>
      <c r="CH53" s="284"/>
      <c r="CI53" s="284"/>
      <c r="CJ53" s="284"/>
      <c r="CK53" s="284"/>
      <c r="CL53" s="284"/>
      <c r="CM53" s="284"/>
      <c r="CN53" s="284"/>
      <c r="CO53" s="284">
        <v>6</v>
      </c>
      <c r="CP53" s="243">
        <v>136</v>
      </c>
      <c r="CQ53" s="243">
        <v>25</v>
      </c>
      <c r="CR53" s="339"/>
    </row>
    <row r="54" spans="1:96" x14ac:dyDescent="0.2">
      <c r="A54" s="252" t="s">
        <v>388</v>
      </c>
      <c r="C54" s="243">
        <v>60</v>
      </c>
      <c r="D54" s="243">
        <v>386</v>
      </c>
      <c r="F54" s="245">
        <v>687</v>
      </c>
      <c r="G54" s="243">
        <v>3</v>
      </c>
      <c r="H54" s="243">
        <v>119</v>
      </c>
      <c r="J54" s="243">
        <v>281</v>
      </c>
      <c r="K54" s="243">
        <v>23</v>
      </c>
      <c r="L54" s="243">
        <v>64</v>
      </c>
      <c r="N54" s="265"/>
      <c r="O54" s="243">
        <v>1</v>
      </c>
      <c r="R54" s="243">
        <v>9</v>
      </c>
      <c r="S54" s="243">
        <v>38</v>
      </c>
      <c r="U54" s="243">
        <v>120</v>
      </c>
      <c r="W54" s="243">
        <v>76</v>
      </c>
      <c r="X54" s="243">
        <v>67</v>
      </c>
      <c r="Z54" s="243">
        <v>1</v>
      </c>
      <c r="AB54" s="243">
        <v>1</v>
      </c>
      <c r="AH54" s="253"/>
      <c r="AI54" s="253"/>
      <c r="AJ54" s="253"/>
      <c r="AK54" s="253"/>
      <c r="AL54" s="253"/>
      <c r="AM54" s="253"/>
      <c r="AN54" s="253"/>
      <c r="AO54" s="253"/>
      <c r="AP54" s="253">
        <v>1</v>
      </c>
      <c r="AQ54" s="253">
        <v>1</v>
      </c>
      <c r="AR54" s="253">
        <v>1</v>
      </c>
      <c r="AS54" s="253"/>
      <c r="AT54" s="253">
        <v>2</v>
      </c>
      <c r="AU54" s="252">
        <v>76</v>
      </c>
      <c r="AV54" s="253">
        <v>3</v>
      </c>
      <c r="AX54" s="243">
        <v>35</v>
      </c>
      <c r="AY54" s="284">
        <v>181</v>
      </c>
      <c r="AZ54" s="284"/>
      <c r="BA54" s="284">
        <v>288</v>
      </c>
      <c r="BB54" s="284">
        <v>1</v>
      </c>
      <c r="BC54" s="284">
        <v>31</v>
      </c>
      <c r="BD54" s="284"/>
      <c r="BE54" s="284">
        <v>76</v>
      </c>
      <c r="BF54" s="284">
        <v>2</v>
      </c>
      <c r="BG54" s="284">
        <v>28</v>
      </c>
      <c r="BH54" s="284"/>
      <c r="BI54" s="305"/>
      <c r="BJ54" s="284"/>
      <c r="BK54" s="284"/>
      <c r="BL54" s="284"/>
      <c r="BM54" s="243">
        <v>3</v>
      </c>
      <c r="BN54" s="243">
        <v>26</v>
      </c>
      <c r="BP54" s="243">
        <v>50</v>
      </c>
      <c r="BR54" s="243">
        <v>38</v>
      </c>
      <c r="BS54" s="284">
        <v>32</v>
      </c>
      <c r="BT54" s="284"/>
      <c r="BU54" s="284"/>
      <c r="BV54" s="284"/>
      <c r="BW54" s="284"/>
      <c r="BX54" s="284"/>
      <c r="BY54" s="284"/>
      <c r="BZ54" s="284"/>
      <c r="CA54" s="284"/>
      <c r="CB54" s="284"/>
      <c r="CC54" s="284"/>
      <c r="CD54" s="284"/>
      <c r="CE54" s="284"/>
      <c r="CF54" s="284"/>
      <c r="CG54" s="284"/>
      <c r="CH54" s="284"/>
      <c r="CI54" s="284"/>
      <c r="CJ54" s="284"/>
      <c r="CK54" s="284"/>
      <c r="CL54" s="284"/>
      <c r="CM54" s="284"/>
      <c r="CN54" s="284"/>
      <c r="CO54" s="284">
        <v>2</v>
      </c>
      <c r="CP54" s="243">
        <v>27</v>
      </c>
      <c r="CQ54" s="243">
        <v>2</v>
      </c>
      <c r="CR54" s="339"/>
    </row>
    <row r="55" spans="1:96" x14ac:dyDescent="0.2">
      <c r="A55" s="252" t="s">
        <v>118</v>
      </c>
      <c r="B55" s="243">
        <v>1</v>
      </c>
      <c r="C55" s="243">
        <v>42</v>
      </c>
      <c r="D55" s="245">
        <v>302</v>
      </c>
      <c r="F55" s="245">
        <v>710</v>
      </c>
      <c r="G55" s="243">
        <v>7</v>
      </c>
      <c r="H55" s="243">
        <v>130</v>
      </c>
      <c r="I55" s="243">
        <v>1</v>
      </c>
      <c r="J55" s="243">
        <v>302</v>
      </c>
      <c r="K55" s="243">
        <v>62</v>
      </c>
      <c r="L55" s="245">
        <v>299</v>
      </c>
      <c r="N55" s="265"/>
      <c r="R55" s="243">
        <v>42</v>
      </c>
      <c r="S55" s="243">
        <v>43</v>
      </c>
      <c r="T55" s="243">
        <v>1</v>
      </c>
      <c r="U55" s="243">
        <v>68</v>
      </c>
      <c r="V55" s="243">
        <v>1</v>
      </c>
      <c r="W55" s="243">
        <v>110</v>
      </c>
      <c r="X55" s="243">
        <v>92</v>
      </c>
      <c r="Y55" s="243">
        <v>5</v>
      </c>
      <c r="Z55" s="243">
        <v>1</v>
      </c>
      <c r="AH55" s="253"/>
      <c r="AI55" s="253"/>
      <c r="AJ55" s="253"/>
      <c r="AK55" s="253"/>
      <c r="AL55" s="253"/>
      <c r="AM55" s="253"/>
      <c r="AN55" s="253"/>
      <c r="AO55" s="253"/>
      <c r="AP55" s="253">
        <v>1</v>
      </c>
      <c r="AQ55" s="253">
        <v>1</v>
      </c>
      <c r="AR55" s="253">
        <v>1</v>
      </c>
      <c r="AS55" s="253"/>
      <c r="AT55" s="253">
        <v>3</v>
      </c>
      <c r="AU55" s="252">
        <v>62</v>
      </c>
      <c r="AV55" s="253">
        <v>1</v>
      </c>
      <c r="AX55" s="243">
        <v>8</v>
      </c>
      <c r="AY55" s="284">
        <v>44</v>
      </c>
      <c r="AZ55" s="284"/>
      <c r="BA55" s="284">
        <v>100</v>
      </c>
      <c r="BB55" s="284"/>
      <c r="BC55" s="284">
        <v>2</v>
      </c>
      <c r="BD55" s="284">
        <v>1</v>
      </c>
      <c r="BE55" s="284">
        <v>27</v>
      </c>
      <c r="BF55" s="284">
        <v>3</v>
      </c>
      <c r="BG55" s="284">
        <v>2</v>
      </c>
      <c r="BH55" s="284"/>
      <c r="BI55" s="305"/>
      <c r="BJ55" s="284"/>
      <c r="BK55" s="284"/>
      <c r="BL55" s="284"/>
      <c r="BM55" s="243">
        <v>6</v>
      </c>
      <c r="BN55" s="243">
        <v>21</v>
      </c>
      <c r="BP55" s="243">
        <v>10</v>
      </c>
      <c r="BR55" s="243">
        <v>10</v>
      </c>
      <c r="BS55" s="284">
        <v>29</v>
      </c>
      <c r="BT55" s="284">
        <v>3</v>
      </c>
      <c r="BU55" s="284"/>
      <c r="BV55" s="284"/>
      <c r="BW55" s="284"/>
      <c r="BX55" s="284"/>
      <c r="BY55" s="284"/>
      <c r="BZ55" s="284"/>
      <c r="CA55" s="284"/>
      <c r="CB55" s="284"/>
      <c r="CC55" s="284"/>
      <c r="CD55" s="284"/>
      <c r="CE55" s="284"/>
      <c r="CF55" s="284"/>
      <c r="CG55" s="284"/>
      <c r="CH55" s="284"/>
      <c r="CI55" s="284"/>
      <c r="CJ55" s="284"/>
      <c r="CK55" s="284">
        <v>1</v>
      </c>
      <c r="CL55" s="284">
        <v>1</v>
      </c>
      <c r="CM55" s="284">
        <v>1</v>
      </c>
      <c r="CN55" s="284"/>
      <c r="CO55" s="284">
        <v>3</v>
      </c>
      <c r="CP55" s="243">
        <v>9</v>
      </c>
      <c r="CR55" s="339"/>
    </row>
    <row r="56" spans="1:96" x14ac:dyDescent="0.2">
      <c r="A56" s="252" t="s">
        <v>119</v>
      </c>
      <c r="B56" s="243">
        <v>2</v>
      </c>
      <c r="C56" s="243">
        <v>293</v>
      </c>
      <c r="D56" s="243">
        <v>1222</v>
      </c>
      <c r="F56" s="245">
        <v>3036</v>
      </c>
      <c r="G56" s="243">
        <v>5</v>
      </c>
      <c r="H56" s="243">
        <v>293</v>
      </c>
      <c r="J56" s="245">
        <v>114</v>
      </c>
      <c r="K56" s="243">
        <v>36</v>
      </c>
      <c r="L56" s="243">
        <v>232</v>
      </c>
      <c r="N56" s="265"/>
      <c r="R56" s="243">
        <v>25</v>
      </c>
      <c r="S56" s="243">
        <v>41</v>
      </c>
      <c r="T56" s="243">
        <v>2</v>
      </c>
      <c r="U56" s="243">
        <v>177</v>
      </c>
      <c r="W56" s="243">
        <v>354</v>
      </c>
      <c r="X56" s="243">
        <v>256</v>
      </c>
      <c r="AA56" s="243">
        <v>1</v>
      </c>
      <c r="AH56" s="253"/>
      <c r="AI56" s="253"/>
      <c r="AJ56" s="253"/>
      <c r="AK56" s="253">
        <v>1</v>
      </c>
      <c r="AL56" s="253"/>
      <c r="AM56" s="253"/>
      <c r="AN56" s="253"/>
      <c r="AO56" s="253"/>
      <c r="AP56" s="253">
        <v>2</v>
      </c>
      <c r="AQ56" s="253"/>
      <c r="AR56" s="253"/>
      <c r="AS56" s="253">
        <v>2</v>
      </c>
      <c r="AT56" s="253">
        <v>4</v>
      </c>
      <c r="AU56" s="252">
        <v>147</v>
      </c>
      <c r="AV56" s="253">
        <v>21</v>
      </c>
      <c r="AX56" s="243">
        <v>219</v>
      </c>
      <c r="AY56" s="284">
        <v>774</v>
      </c>
      <c r="AZ56" s="284"/>
      <c r="BA56" s="284">
        <v>2060</v>
      </c>
      <c r="BB56" s="284">
        <v>3</v>
      </c>
      <c r="BC56" s="284">
        <v>28</v>
      </c>
      <c r="BD56" s="284"/>
      <c r="BE56" s="284">
        <v>35</v>
      </c>
      <c r="BF56" s="284">
        <v>12</v>
      </c>
      <c r="BG56" s="284">
        <v>20</v>
      </c>
      <c r="BH56" s="284"/>
      <c r="BI56" s="305"/>
      <c r="BJ56" s="284"/>
      <c r="BK56" s="284"/>
      <c r="BL56" s="284"/>
      <c r="BM56" s="243">
        <v>2</v>
      </c>
      <c r="BN56" s="243">
        <v>30</v>
      </c>
      <c r="BO56" s="243">
        <v>2</v>
      </c>
      <c r="BP56" s="243">
        <v>111</v>
      </c>
      <c r="BR56" s="243">
        <v>248</v>
      </c>
      <c r="BS56" s="284">
        <v>223</v>
      </c>
      <c r="BT56" s="284"/>
      <c r="BU56" s="284"/>
      <c r="BV56" s="284">
        <v>1</v>
      </c>
      <c r="BW56" s="284"/>
      <c r="BX56" s="284"/>
      <c r="BY56" s="284"/>
      <c r="BZ56" s="284"/>
      <c r="CA56" s="284"/>
      <c r="CB56" s="284"/>
      <c r="CC56" s="284"/>
      <c r="CD56" s="284"/>
      <c r="CE56" s="284"/>
      <c r="CF56" s="284">
        <v>1</v>
      </c>
      <c r="CG56" s="284"/>
      <c r="CH56" s="284"/>
      <c r="CI56" s="284"/>
      <c r="CJ56" s="284"/>
      <c r="CK56" s="284"/>
      <c r="CL56" s="284"/>
      <c r="CM56" s="284"/>
      <c r="CN56" s="284">
        <v>2</v>
      </c>
      <c r="CO56" s="284">
        <v>4</v>
      </c>
      <c r="CP56" s="243">
        <v>101</v>
      </c>
      <c r="CQ56" s="243">
        <v>7</v>
      </c>
      <c r="CR56" s="339"/>
    </row>
    <row r="57" spans="1:96" x14ac:dyDescent="0.2">
      <c r="A57" s="252" t="s">
        <v>120</v>
      </c>
      <c r="B57" s="243">
        <v>2</v>
      </c>
      <c r="C57" s="243">
        <v>1061</v>
      </c>
      <c r="D57" s="245">
        <v>6124</v>
      </c>
      <c r="F57" s="245">
        <v>11595</v>
      </c>
      <c r="G57" s="243">
        <v>12</v>
      </c>
      <c r="H57" s="245">
        <v>1468</v>
      </c>
      <c r="J57" s="245">
        <v>2294</v>
      </c>
      <c r="K57" s="243">
        <v>97</v>
      </c>
      <c r="L57" s="243">
        <v>1006</v>
      </c>
      <c r="M57" s="243">
        <v>2</v>
      </c>
      <c r="N57" s="265"/>
      <c r="R57" s="243">
        <v>57</v>
      </c>
      <c r="S57" s="245">
        <v>1891</v>
      </c>
      <c r="U57" s="243">
        <v>533</v>
      </c>
      <c r="V57" s="243">
        <v>179</v>
      </c>
      <c r="W57" s="243">
        <v>172</v>
      </c>
      <c r="X57" s="243">
        <v>502</v>
      </c>
      <c r="Y57" s="243">
        <v>2</v>
      </c>
      <c r="Z57" s="243">
        <v>1</v>
      </c>
      <c r="AA57" s="243">
        <v>2</v>
      </c>
      <c r="AC57" s="243">
        <v>1</v>
      </c>
      <c r="AE57" s="244">
        <v>1</v>
      </c>
      <c r="AH57" s="253"/>
      <c r="AI57" s="253"/>
      <c r="AJ57" s="253"/>
      <c r="AK57" s="253"/>
      <c r="AL57" s="253"/>
      <c r="AM57" s="253"/>
      <c r="AN57" s="253"/>
      <c r="AO57" s="253"/>
      <c r="AP57" s="253"/>
      <c r="AQ57" s="254"/>
      <c r="AR57" s="254"/>
      <c r="AS57" s="254">
        <v>2</v>
      </c>
      <c r="AT57" s="254">
        <v>11</v>
      </c>
      <c r="AU57" s="255">
        <v>418</v>
      </c>
      <c r="AV57" s="254">
        <v>63</v>
      </c>
      <c r="AW57" s="243">
        <v>1</v>
      </c>
      <c r="AX57" s="245">
        <v>803</v>
      </c>
      <c r="AY57" s="284">
        <v>3977</v>
      </c>
      <c r="AZ57" s="284"/>
      <c r="BA57" s="284">
        <v>7515</v>
      </c>
      <c r="BB57" s="284">
        <v>2</v>
      </c>
      <c r="BC57" s="284">
        <v>277</v>
      </c>
      <c r="BD57" s="284"/>
      <c r="BE57" s="284">
        <v>955</v>
      </c>
      <c r="BF57" s="284">
        <v>53</v>
      </c>
      <c r="BG57" s="284">
        <v>132</v>
      </c>
      <c r="BH57" s="284">
        <v>1</v>
      </c>
      <c r="BI57" s="305"/>
      <c r="BJ57" s="284"/>
      <c r="BK57" s="284"/>
      <c r="BL57" s="284"/>
      <c r="BM57" s="243">
        <v>32</v>
      </c>
      <c r="BN57" s="243">
        <v>1138</v>
      </c>
      <c r="BP57" s="243">
        <v>314</v>
      </c>
      <c r="BQ57" s="243">
        <v>101</v>
      </c>
      <c r="BR57" s="243">
        <v>12</v>
      </c>
      <c r="BS57" s="284">
        <v>409</v>
      </c>
      <c r="BT57" s="284">
        <v>1</v>
      </c>
      <c r="BU57" s="284"/>
      <c r="BV57" s="284">
        <v>2</v>
      </c>
      <c r="BW57" s="284"/>
      <c r="BX57" s="284"/>
      <c r="BY57" s="284"/>
      <c r="BZ57" s="284"/>
      <c r="CA57" s="284"/>
      <c r="CB57" s="284"/>
      <c r="CC57" s="284"/>
      <c r="CD57" s="284"/>
      <c r="CE57" s="284"/>
      <c r="CF57" s="284"/>
      <c r="CG57" s="284"/>
      <c r="CH57" s="284"/>
      <c r="CI57" s="284"/>
      <c r="CJ57" s="284"/>
      <c r="CK57" s="284"/>
      <c r="CL57" s="284"/>
      <c r="CM57" s="284"/>
      <c r="CN57" s="284">
        <v>2</v>
      </c>
      <c r="CO57" s="284">
        <v>10</v>
      </c>
      <c r="CP57" s="243">
        <v>276</v>
      </c>
      <c r="CQ57" s="243">
        <v>21</v>
      </c>
      <c r="CR57" s="339"/>
    </row>
    <row r="58" spans="1:96" x14ac:dyDescent="0.2">
      <c r="A58" s="252" t="s">
        <v>121</v>
      </c>
      <c r="C58" s="243">
        <v>77</v>
      </c>
      <c r="D58" s="245">
        <v>614</v>
      </c>
      <c r="E58" s="243">
        <v>205</v>
      </c>
      <c r="F58" s="245">
        <v>1958</v>
      </c>
      <c r="G58" s="243">
        <v>25</v>
      </c>
      <c r="H58" s="243">
        <v>407</v>
      </c>
      <c r="J58" s="243">
        <v>475</v>
      </c>
      <c r="K58" s="243">
        <v>11</v>
      </c>
      <c r="L58" s="243">
        <v>160</v>
      </c>
      <c r="N58" s="265">
        <v>1</v>
      </c>
      <c r="P58" s="243">
        <v>1</v>
      </c>
      <c r="R58" s="243">
        <v>26</v>
      </c>
      <c r="S58" s="243">
        <v>44</v>
      </c>
      <c r="T58" s="243">
        <v>66</v>
      </c>
      <c r="U58" s="243">
        <v>565</v>
      </c>
      <c r="W58" s="243">
        <v>60</v>
      </c>
      <c r="X58" s="243">
        <v>299</v>
      </c>
      <c r="Z58" s="243">
        <v>70</v>
      </c>
      <c r="AA58" s="243">
        <v>76</v>
      </c>
      <c r="AB58" s="243">
        <v>74</v>
      </c>
      <c r="AE58" s="244">
        <v>87</v>
      </c>
      <c r="AF58" s="244">
        <v>195</v>
      </c>
      <c r="AH58" s="253"/>
      <c r="AI58" s="253"/>
      <c r="AJ58" s="253"/>
      <c r="AK58" s="253"/>
      <c r="AL58" s="253"/>
      <c r="AM58" s="253"/>
      <c r="AN58" s="253"/>
      <c r="AO58" s="253"/>
      <c r="AP58" s="253">
        <v>238</v>
      </c>
      <c r="AQ58" s="253">
        <v>32</v>
      </c>
      <c r="AR58" s="253">
        <v>2</v>
      </c>
      <c r="AS58" s="253"/>
      <c r="AT58" s="253">
        <v>1</v>
      </c>
      <c r="AU58" s="252">
        <v>44</v>
      </c>
      <c r="AV58" s="253">
        <v>3</v>
      </c>
      <c r="AX58" s="243">
        <v>40</v>
      </c>
      <c r="AY58" s="284">
        <v>59</v>
      </c>
      <c r="AZ58" s="284">
        <v>32</v>
      </c>
      <c r="BA58" s="284">
        <v>413</v>
      </c>
      <c r="BB58" s="284">
        <v>1</v>
      </c>
      <c r="BC58" s="284">
        <v>76</v>
      </c>
      <c r="BD58" s="284"/>
      <c r="BE58" s="284">
        <v>144</v>
      </c>
      <c r="BF58" s="284">
        <v>6</v>
      </c>
      <c r="BG58" s="284">
        <v>42</v>
      </c>
      <c r="BH58" s="284"/>
      <c r="BI58" s="305"/>
      <c r="BJ58" s="284"/>
      <c r="BK58" s="284">
        <v>1</v>
      </c>
      <c r="BL58" s="284"/>
      <c r="BM58" s="243">
        <v>9</v>
      </c>
      <c r="BN58" s="243">
        <v>28</v>
      </c>
      <c r="BO58" s="243">
        <v>61</v>
      </c>
      <c r="BP58" s="243">
        <v>183</v>
      </c>
      <c r="BR58" s="243">
        <v>27</v>
      </c>
      <c r="BS58" s="284">
        <v>214</v>
      </c>
      <c r="BT58" s="284"/>
      <c r="BU58" s="284">
        <v>7</v>
      </c>
      <c r="BV58" s="284">
        <v>1</v>
      </c>
      <c r="BW58" s="284">
        <v>13</v>
      </c>
      <c r="BX58" s="284"/>
      <c r="BY58" s="284"/>
      <c r="BZ58" s="284">
        <v>22</v>
      </c>
      <c r="CA58" s="284">
        <v>170</v>
      </c>
      <c r="CB58" s="284"/>
      <c r="CC58" s="284"/>
      <c r="CD58" s="284"/>
      <c r="CE58" s="284"/>
      <c r="CF58" s="284"/>
      <c r="CG58" s="284"/>
      <c r="CH58" s="284"/>
      <c r="CI58" s="284"/>
      <c r="CJ58" s="284"/>
      <c r="CK58" s="284">
        <v>41</v>
      </c>
      <c r="CL58" s="284">
        <v>10</v>
      </c>
      <c r="CM58" s="284">
        <v>2</v>
      </c>
      <c r="CN58" s="284"/>
      <c r="CO58" s="284">
        <v>1</v>
      </c>
      <c r="CP58" s="243">
        <v>30</v>
      </c>
      <c r="CQ58" s="243">
        <v>1</v>
      </c>
      <c r="CR58" s="339"/>
    </row>
    <row r="59" spans="1:96" x14ac:dyDescent="0.2">
      <c r="A59" s="252" t="s">
        <v>122</v>
      </c>
      <c r="B59" s="243">
        <v>36</v>
      </c>
      <c r="C59" s="243">
        <v>1282</v>
      </c>
      <c r="D59" s="245">
        <v>9225</v>
      </c>
      <c r="F59" s="245">
        <v>16933</v>
      </c>
      <c r="G59" s="243">
        <v>9</v>
      </c>
      <c r="H59" s="245">
        <v>2449</v>
      </c>
      <c r="J59" s="245">
        <v>2122</v>
      </c>
      <c r="K59" s="243">
        <v>275</v>
      </c>
      <c r="L59" s="243">
        <v>664</v>
      </c>
      <c r="M59" s="243">
        <v>2</v>
      </c>
      <c r="N59" s="265">
        <v>5</v>
      </c>
      <c r="R59" s="243">
        <v>87</v>
      </c>
      <c r="S59" s="243">
        <v>516</v>
      </c>
      <c r="T59" s="243">
        <v>18</v>
      </c>
      <c r="U59" s="243">
        <v>1039</v>
      </c>
      <c r="W59" s="243">
        <v>1380</v>
      </c>
      <c r="X59" s="243">
        <v>592</v>
      </c>
      <c r="Y59" s="243">
        <v>3</v>
      </c>
      <c r="Z59" s="243">
        <v>4</v>
      </c>
      <c r="AA59" s="243">
        <v>4</v>
      </c>
      <c r="AB59" s="243">
        <v>1</v>
      </c>
      <c r="AE59" s="244">
        <v>2</v>
      </c>
      <c r="AF59" s="244">
        <v>4</v>
      </c>
      <c r="AG59" s="244">
        <v>1</v>
      </c>
      <c r="AH59" s="253">
        <v>1</v>
      </c>
      <c r="AI59" s="253"/>
      <c r="AJ59" s="253"/>
      <c r="AK59" s="253"/>
      <c r="AL59" s="253"/>
      <c r="AM59" s="253"/>
      <c r="AN59" s="253"/>
      <c r="AO59" s="253"/>
      <c r="AP59" s="253">
        <v>3</v>
      </c>
      <c r="AQ59" s="253">
        <v>4</v>
      </c>
      <c r="AR59" s="253">
        <v>1</v>
      </c>
      <c r="AS59" s="253"/>
      <c r="AT59" s="253">
        <v>15</v>
      </c>
      <c r="AU59" s="252">
        <v>889</v>
      </c>
      <c r="AV59" s="253">
        <v>25</v>
      </c>
      <c r="AW59" s="243">
        <v>15</v>
      </c>
      <c r="AX59" s="243">
        <v>944</v>
      </c>
      <c r="AY59" s="284">
        <v>6201</v>
      </c>
      <c r="AZ59" s="284"/>
      <c r="BA59" s="284">
        <v>11513</v>
      </c>
      <c r="BB59" s="284">
        <v>9</v>
      </c>
      <c r="BC59" s="284">
        <v>793</v>
      </c>
      <c r="BD59" s="284"/>
      <c r="BE59" s="284">
        <v>391</v>
      </c>
      <c r="BF59" s="284">
        <v>91</v>
      </c>
      <c r="BG59" s="284">
        <v>118</v>
      </c>
      <c r="BH59" s="284">
        <v>2</v>
      </c>
      <c r="BI59" s="305">
        <v>3</v>
      </c>
      <c r="BJ59" s="284"/>
      <c r="BK59" s="284"/>
      <c r="BL59" s="284"/>
      <c r="BM59" s="243">
        <v>71</v>
      </c>
      <c r="BN59" s="243">
        <v>305</v>
      </c>
      <c r="BO59" s="243">
        <v>18</v>
      </c>
      <c r="BP59" s="243">
        <v>491</v>
      </c>
      <c r="BR59" s="243">
        <v>753</v>
      </c>
      <c r="BS59" s="284">
        <v>517</v>
      </c>
      <c r="BT59" s="284"/>
      <c r="BU59" s="284">
        <v>4</v>
      </c>
      <c r="BV59" s="284"/>
      <c r="BW59" s="284"/>
      <c r="BX59" s="284"/>
      <c r="BY59" s="284"/>
      <c r="BZ59" s="284">
        <v>2</v>
      </c>
      <c r="CA59" s="284">
        <v>4</v>
      </c>
      <c r="CB59" s="284">
        <v>1</v>
      </c>
      <c r="CC59" s="284">
        <v>1</v>
      </c>
      <c r="CD59" s="284"/>
      <c r="CE59" s="284"/>
      <c r="CF59" s="284"/>
      <c r="CG59" s="284"/>
      <c r="CH59" s="284"/>
      <c r="CI59" s="284"/>
      <c r="CJ59" s="284"/>
      <c r="CK59" s="284">
        <v>2</v>
      </c>
      <c r="CL59" s="284">
        <v>4</v>
      </c>
      <c r="CM59" s="284">
        <v>1</v>
      </c>
      <c r="CN59" s="284"/>
      <c r="CO59" s="284">
        <v>15</v>
      </c>
      <c r="CP59" s="243">
        <v>399</v>
      </c>
      <c r="CQ59" s="243">
        <v>5</v>
      </c>
      <c r="CR59" s="339"/>
    </row>
    <row r="60" spans="1:96" x14ac:dyDescent="0.2">
      <c r="A60" s="252" t="s">
        <v>123</v>
      </c>
      <c r="B60" s="243">
        <v>4</v>
      </c>
      <c r="C60" s="243">
        <v>913</v>
      </c>
      <c r="D60" s="243">
        <v>5488</v>
      </c>
      <c r="E60" s="243">
        <v>1</v>
      </c>
      <c r="F60" s="245">
        <v>13060</v>
      </c>
      <c r="G60" s="243">
        <v>14</v>
      </c>
      <c r="H60" s="243">
        <v>603</v>
      </c>
      <c r="J60" s="243">
        <v>1638</v>
      </c>
      <c r="K60" s="243">
        <v>113</v>
      </c>
      <c r="L60" s="243">
        <v>652</v>
      </c>
      <c r="N60" s="265">
        <v>4</v>
      </c>
      <c r="O60" s="243">
        <v>1</v>
      </c>
      <c r="R60" s="243">
        <v>120</v>
      </c>
      <c r="S60" s="243">
        <v>741</v>
      </c>
      <c r="T60" s="243">
        <v>21</v>
      </c>
      <c r="U60" s="243">
        <v>1587</v>
      </c>
      <c r="V60" s="243">
        <v>29</v>
      </c>
      <c r="W60" s="243">
        <v>752</v>
      </c>
      <c r="X60" s="243">
        <v>278</v>
      </c>
      <c r="Y60" s="243">
        <v>2</v>
      </c>
      <c r="Z60" s="243">
        <v>1</v>
      </c>
      <c r="AD60" s="244">
        <v>2</v>
      </c>
      <c r="AE60" s="244">
        <v>3</v>
      </c>
      <c r="AH60" s="253">
        <v>1</v>
      </c>
      <c r="AI60" s="253"/>
      <c r="AJ60" s="253"/>
      <c r="AK60" s="253"/>
      <c r="AL60" s="253">
        <v>1</v>
      </c>
      <c r="AM60" s="253"/>
      <c r="AN60" s="253"/>
      <c r="AO60" s="253"/>
      <c r="AP60" s="253"/>
      <c r="AQ60" s="253">
        <v>2</v>
      </c>
      <c r="AR60" s="253"/>
      <c r="AS60" s="253">
        <v>4</v>
      </c>
      <c r="AT60" s="253">
        <v>1718</v>
      </c>
      <c r="AU60" s="252">
        <v>1444</v>
      </c>
      <c r="AV60" s="253">
        <v>1</v>
      </c>
      <c r="AX60" s="243">
        <v>687</v>
      </c>
      <c r="AY60" s="284">
        <v>3781</v>
      </c>
      <c r="AZ60" s="284">
        <v>1</v>
      </c>
      <c r="BA60" s="284">
        <v>9661</v>
      </c>
      <c r="BB60" s="284">
        <v>3</v>
      </c>
      <c r="BC60" s="284">
        <v>38</v>
      </c>
      <c r="BD60" s="284"/>
      <c r="BE60" s="284">
        <v>102</v>
      </c>
      <c r="BF60" s="284">
        <v>53</v>
      </c>
      <c r="BG60" s="284">
        <v>23</v>
      </c>
      <c r="BH60" s="284"/>
      <c r="BI60" s="305">
        <v>4</v>
      </c>
      <c r="BJ60" s="284">
        <v>1</v>
      </c>
      <c r="BK60" s="284"/>
      <c r="BL60" s="284"/>
      <c r="BM60" s="243">
        <v>32</v>
      </c>
      <c r="BN60" s="243">
        <v>455</v>
      </c>
      <c r="BO60" s="243">
        <v>18</v>
      </c>
      <c r="BP60" s="243">
        <v>1085</v>
      </c>
      <c r="BR60" s="243">
        <v>273</v>
      </c>
      <c r="BS60" s="284">
        <v>255</v>
      </c>
      <c r="BT60" s="284"/>
      <c r="BU60" s="284">
        <v>1</v>
      </c>
      <c r="BV60" s="284"/>
      <c r="BW60" s="284"/>
      <c r="BX60" s="284"/>
      <c r="BY60" s="284">
        <v>2</v>
      </c>
      <c r="BZ60" s="284"/>
      <c r="CA60" s="284"/>
      <c r="CB60" s="284"/>
      <c r="CC60" s="284"/>
      <c r="CD60" s="284"/>
      <c r="CE60" s="284"/>
      <c r="CF60" s="284"/>
      <c r="CG60" s="284">
        <v>1</v>
      </c>
      <c r="CH60" s="284"/>
      <c r="CI60" s="284"/>
      <c r="CJ60" s="284"/>
      <c r="CK60" s="284"/>
      <c r="CL60" s="284">
        <v>2</v>
      </c>
      <c r="CM60" s="284"/>
      <c r="CN60" s="284">
        <v>4</v>
      </c>
      <c r="CO60" s="284">
        <v>1690</v>
      </c>
      <c r="CP60" s="243">
        <v>1021</v>
      </c>
      <c r="CR60" s="339"/>
    </row>
    <row r="61" spans="1:96" x14ac:dyDescent="0.2">
      <c r="A61" s="252" t="s">
        <v>124</v>
      </c>
      <c r="B61" s="243">
        <v>8</v>
      </c>
      <c r="C61" s="243">
        <v>467</v>
      </c>
      <c r="D61" s="243">
        <v>3703</v>
      </c>
      <c r="F61" s="245">
        <v>6871</v>
      </c>
      <c r="G61" s="243">
        <v>54</v>
      </c>
      <c r="H61" s="243">
        <v>1323</v>
      </c>
      <c r="J61" s="243">
        <v>820</v>
      </c>
      <c r="K61" s="243">
        <v>118</v>
      </c>
      <c r="L61" s="243">
        <v>349</v>
      </c>
      <c r="N61" s="265"/>
      <c r="O61" s="243">
        <v>1</v>
      </c>
      <c r="R61" s="243">
        <v>50</v>
      </c>
      <c r="S61" s="243">
        <v>578</v>
      </c>
      <c r="T61" s="243">
        <v>51</v>
      </c>
      <c r="U61" s="243">
        <v>787</v>
      </c>
      <c r="W61" s="243">
        <v>630</v>
      </c>
      <c r="X61" s="243">
        <v>234</v>
      </c>
      <c r="AE61" s="244">
        <v>1</v>
      </c>
      <c r="AG61" s="244">
        <v>1</v>
      </c>
      <c r="AH61" s="253"/>
      <c r="AI61" s="253"/>
      <c r="AJ61" s="253"/>
      <c r="AK61" s="253"/>
      <c r="AL61" s="253"/>
      <c r="AM61" s="253"/>
      <c r="AN61" s="253"/>
      <c r="AO61" s="253"/>
      <c r="AP61" s="253">
        <v>2</v>
      </c>
      <c r="AQ61" s="253">
        <v>10</v>
      </c>
      <c r="AR61" s="253">
        <v>1</v>
      </c>
      <c r="AS61" s="253"/>
      <c r="AT61" s="253">
        <v>6</v>
      </c>
      <c r="AU61" s="252">
        <v>664</v>
      </c>
      <c r="AV61" s="253">
        <v>74</v>
      </c>
      <c r="AW61" s="243">
        <v>5</v>
      </c>
      <c r="AX61" s="243">
        <v>317</v>
      </c>
      <c r="AY61" s="284">
        <v>2155</v>
      </c>
      <c r="AZ61" s="284"/>
      <c r="BA61" s="284">
        <v>3823</v>
      </c>
      <c r="BB61" s="284">
        <v>22</v>
      </c>
      <c r="BC61" s="284">
        <v>467</v>
      </c>
      <c r="BD61" s="284"/>
      <c r="BE61" s="284">
        <v>302</v>
      </c>
      <c r="BF61" s="284">
        <v>43</v>
      </c>
      <c r="BG61" s="284">
        <v>21</v>
      </c>
      <c r="BH61" s="284"/>
      <c r="BI61" s="305"/>
      <c r="BJ61" s="284">
        <v>1</v>
      </c>
      <c r="BK61" s="284"/>
      <c r="BL61" s="284"/>
      <c r="BM61" s="243">
        <v>14</v>
      </c>
      <c r="BN61" s="243">
        <v>291</v>
      </c>
      <c r="BO61" s="243">
        <v>38</v>
      </c>
      <c r="BP61" s="243">
        <v>427</v>
      </c>
      <c r="BR61" s="243">
        <v>107</v>
      </c>
      <c r="BS61" s="284">
        <v>175</v>
      </c>
      <c r="BT61" s="284"/>
      <c r="BU61" s="284"/>
      <c r="BV61" s="284"/>
      <c r="BW61" s="284"/>
      <c r="BX61" s="284"/>
      <c r="BY61" s="284"/>
      <c r="BZ61" s="284"/>
      <c r="CA61" s="284"/>
      <c r="CB61" s="284"/>
      <c r="CC61" s="284"/>
      <c r="CD61" s="284"/>
      <c r="CE61" s="284"/>
      <c r="CF61" s="284"/>
      <c r="CG61" s="284"/>
      <c r="CH61" s="284"/>
      <c r="CI61" s="284"/>
      <c r="CJ61" s="284"/>
      <c r="CK61" s="284"/>
      <c r="CL61" s="284">
        <v>3</v>
      </c>
      <c r="CM61" s="284"/>
      <c r="CN61" s="284"/>
      <c r="CO61" s="284">
        <v>6</v>
      </c>
      <c r="CP61" s="243">
        <v>387</v>
      </c>
      <c r="CQ61" s="243">
        <v>30</v>
      </c>
      <c r="CR61" s="339"/>
    </row>
    <row r="62" spans="1:96" x14ac:dyDescent="0.2">
      <c r="A62" s="252" t="s">
        <v>125</v>
      </c>
      <c r="B62" s="243">
        <v>3</v>
      </c>
      <c r="C62" s="243">
        <v>443</v>
      </c>
      <c r="D62" s="245">
        <v>1809</v>
      </c>
      <c r="F62" s="245">
        <v>4770</v>
      </c>
      <c r="G62" s="243">
        <v>2</v>
      </c>
      <c r="H62" s="243">
        <v>385</v>
      </c>
      <c r="I62" s="243">
        <v>1</v>
      </c>
      <c r="J62" s="243">
        <v>281</v>
      </c>
      <c r="K62" s="243">
        <v>154</v>
      </c>
      <c r="L62" s="243">
        <v>154</v>
      </c>
      <c r="N62" s="265"/>
      <c r="O62" s="243">
        <v>1</v>
      </c>
      <c r="R62" s="243">
        <v>31</v>
      </c>
      <c r="S62" s="243">
        <v>26</v>
      </c>
      <c r="T62" s="243">
        <v>1</v>
      </c>
      <c r="U62" s="243">
        <v>400</v>
      </c>
      <c r="W62" s="243">
        <v>307</v>
      </c>
      <c r="X62" s="243">
        <v>114</v>
      </c>
      <c r="AH62" s="253"/>
      <c r="AI62" s="253"/>
      <c r="AJ62" s="253"/>
      <c r="AK62" s="253"/>
      <c r="AL62" s="253"/>
      <c r="AM62" s="253"/>
      <c r="AN62" s="253">
        <v>1</v>
      </c>
      <c r="AO62" s="253"/>
      <c r="AP62" s="253"/>
      <c r="AQ62" s="253"/>
      <c r="AR62" s="253"/>
      <c r="AS62" s="253"/>
      <c r="AT62" s="253">
        <v>10</v>
      </c>
      <c r="AU62" s="252">
        <v>272</v>
      </c>
      <c r="AV62" s="253">
        <v>93</v>
      </c>
      <c r="AW62" s="243">
        <v>1</v>
      </c>
      <c r="AX62" s="243">
        <v>325</v>
      </c>
      <c r="AY62" s="284">
        <v>1186</v>
      </c>
      <c r="AZ62" s="284"/>
      <c r="BA62" s="284">
        <v>3186</v>
      </c>
      <c r="BB62" s="284">
        <v>1</v>
      </c>
      <c r="BC62" s="284">
        <v>33</v>
      </c>
      <c r="BD62" s="284">
        <v>1</v>
      </c>
      <c r="BE62" s="284">
        <v>70</v>
      </c>
      <c r="BF62" s="284">
        <v>104</v>
      </c>
      <c r="BG62" s="284">
        <v>18</v>
      </c>
      <c r="BH62" s="284"/>
      <c r="BI62" s="305"/>
      <c r="BJ62" s="284">
        <v>1</v>
      </c>
      <c r="BK62" s="284"/>
      <c r="BL62" s="284"/>
      <c r="BM62" s="243">
        <v>2</v>
      </c>
      <c r="BN62" s="243">
        <v>16</v>
      </c>
      <c r="BO62" s="243">
        <v>1</v>
      </c>
      <c r="BP62" s="243">
        <v>209</v>
      </c>
      <c r="BR62" s="243">
        <v>117</v>
      </c>
      <c r="BS62" s="284">
        <v>100</v>
      </c>
      <c r="BT62" s="284"/>
      <c r="BU62" s="284"/>
      <c r="BV62" s="284"/>
      <c r="BW62" s="284"/>
      <c r="BX62" s="284"/>
      <c r="BY62" s="284"/>
      <c r="BZ62" s="284"/>
      <c r="CA62" s="284"/>
      <c r="CB62" s="284"/>
      <c r="CC62" s="284"/>
      <c r="CD62" s="284"/>
      <c r="CE62" s="284"/>
      <c r="CF62" s="284"/>
      <c r="CG62" s="284"/>
      <c r="CH62" s="284"/>
      <c r="CI62" s="284">
        <v>1</v>
      </c>
      <c r="CJ62" s="284"/>
      <c r="CK62" s="284"/>
      <c r="CL62" s="284"/>
      <c r="CM62" s="284"/>
      <c r="CN62" s="284"/>
      <c r="CO62" s="284">
        <v>10</v>
      </c>
      <c r="CP62" s="243">
        <v>151</v>
      </c>
      <c r="CQ62" s="243">
        <v>46</v>
      </c>
      <c r="CR62" s="339"/>
    </row>
    <row r="63" spans="1:96" x14ac:dyDescent="0.2">
      <c r="A63" s="252" t="s">
        <v>126</v>
      </c>
      <c r="B63" s="243">
        <v>11</v>
      </c>
      <c r="C63" s="243">
        <v>4175</v>
      </c>
      <c r="D63" s="245">
        <v>2365</v>
      </c>
      <c r="F63" s="245">
        <v>3999</v>
      </c>
      <c r="G63" s="243">
        <v>61</v>
      </c>
      <c r="H63" s="245">
        <v>1716</v>
      </c>
      <c r="J63" s="245">
        <v>1785</v>
      </c>
      <c r="K63" s="243">
        <v>143</v>
      </c>
      <c r="L63" s="243">
        <v>492</v>
      </c>
      <c r="N63" s="265"/>
      <c r="R63" s="243">
        <v>84</v>
      </c>
      <c r="S63" s="243">
        <v>1289</v>
      </c>
      <c r="T63" s="243">
        <v>1</v>
      </c>
      <c r="U63" s="243">
        <v>701</v>
      </c>
      <c r="V63" s="243">
        <v>1</v>
      </c>
      <c r="W63" s="243">
        <v>138</v>
      </c>
      <c r="X63" s="243">
        <v>384</v>
      </c>
      <c r="Y63" s="243">
        <v>51</v>
      </c>
      <c r="Z63" s="243">
        <v>1</v>
      </c>
      <c r="AD63" s="244">
        <v>1</v>
      </c>
      <c r="AE63" s="244">
        <v>1</v>
      </c>
      <c r="AG63" s="244">
        <v>3</v>
      </c>
      <c r="AH63" s="253"/>
      <c r="AI63" s="253"/>
      <c r="AJ63" s="253"/>
      <c r="AK63" s="253"/>
      <c r="AL63" s="253"/>
      <c r="AM63" s="253"/>
      <c r="AN63" s="253"/>
      <c r="AO63" s="253"/>
      <c r="AP63" s="253"/>
      <c r="AQ63" s="253"/>
      <c r="AR63" s="253"/>
      <c r="AS63" s="253">
        <v>5</v>
      </c>
      <c r="AT63" s="253">
        <v>1</v>
      </c>
      <c r="AU63" s="252">
        <v>42</v>
      </c>
      <c r="AV63" s="253">
        <v>20</v>
      </c>
      <c r="AW63" s="243">
        <v>4</v>
      </c>
      <c r="AX63" s="245">
        <v>1308</v>
      </c>
      <c r="AY63" s="284">
        <v>557</v>
      </c>
      <c r="AZ63" s="284"/>
      <c r="BA63" s="284">
        <v>1498</v>
      </c>
      <c r="BB63" s="284">
        <v>4</v>
      </c>
      <c r="BC63" s="284">
        <v>208</v>
      </c>
      <c r="BD63" s="284"/>
      <c r="BE63" s="284">
        <v>120</v>
      </c>
      <c r="BF63" s="284">
        <v>42</v>
      </c>
      <c r="BG63" s="284">
        <v>54</v>
      </c>
      <c r="BH63" s="284"/>
      <c r="BI63" s="305"/>
      <c r="BJ63" s="284"/>
      <c r="BK63" s="284"/>
      <c r="BL63" s="284"/>
      <c r="BM63" s="243">
        <v>41</v>
      </c>
      <c r="BN63" s="243">
        <v>904</v>
      </c>
      <c r="BO63" s="243">
        <v>1</v>
      </c>
      <c r="BP63" s="243">
        <v>335</v>
      </c>
      <c r="BQ63" s="243">
        <v>1</v>
      </c>
      <c r="BR63" s="243">
        <v>18</v>
      </c>
      <c r="BS63" s="284">
        <v>273</v>
      </c>
      <c r="BT63" s="284">
        <v>6</v>
      </c>
      <c r="BU63" s="284"/>
      <c r="BV63" s="284"/>
      <c r="BW63" s="284"/>
      <c r="BX63" s="284"/>
      <c r="BY63" s="284">
        <v>1</v>
      </c>
      <c r="BZ63" s="284">
        <v>1</v>
      </c>
      <c r="CA63" s="284"/>
      <c r="CB63" s="284"/>
      <c r="CC63" s="284"/>
      <c r="CD63" s="284"/>
      <c r="CE63" s="284"/>
      <c r="CF63" s="284"/>
      <c r="CG63" s="284"/>
      <c r="CH63" s="284"/>
      <c r="CI63" s="284"/>
      <c r="CJ63" s="284"/>
      <c r="CK63" s="284"/>
      <c r="CL63" s="284"/>
      <c r="CM63" s="284"/>
      <c r="CN63" s="284">
        <v>1</v>
      </c>
      <c r="CO63" s="284">
        <v>1</v>
      </c>
      <c r="CP63" s="243">
        <v>7</v>
      </c>
      <c r="CQ63" s="243">
        <v>1</v>
      </c>
      <c r="CR63" s="339"/>
    </row>
    <row r="64" spans="1:96" x14ac:dyDescent="0.2">
      <c r="A64" s="252" t="s">
        <v>127</v>
      </c>
      <c r="B64" s="243">
        <v>306</v>
      </c>
      <c r="C64" s="243">
        <v>6645</v>
      </c>
      <c r="D64" s="245">
        <v>9738</v>
      </c>
      <c r="F64" s="245">
        <v>10317</v>
      </c>
      <c r="G64" s="243">
        <v>2</v>
      </c>
      <c r="H64" s="245">
        <v>1037</v>
      </c>
      <c r="J64" s="245">
        <v>546</v>
      </c>
      <c r="K64" s="243">
        <v>172</v>
      </c>
      <c r="L64" s="243">
        <v>474</v>
      </c>
      <c r="M64" s="243">
        <v>1</v>
      </c>
      <c r="N64" s="265">
        <v>2</v>
      </c>
      <c r="O64" s="243">
        <v>2</v>
      </c>
      <c r="R64" s="243">
        <v>158</v>
      </c>
      <c r="S64" s="243">
        <v>518</v>
      </c>
      <c r="T64" s="243">
        <v>44</v>
      </c>
      <c r="U64" s="243">
        <v>303</v>
      </c>
      <c r="V64" s="243">
        <v>8</v>
      </c>
      <c r="W64" s="243">
        <v>489</v>
      </c>
      <c r="X64" s="243">
        <v>564</v>
      </c>
      <c r="Y64" s="243">
        <v>2</v>
      </c>
      <c r="Z64" s="243">
        <v>2</v>
      </c>
      <c r="AA64" s="243">
        <v>1</v>
      </c>
      <c r="AC64" s="243">
        <v>1</v>
      </c>
      <c r="AD64" s="244">
        <v>1</v>
      </c>
      <c r="AF64" s="244">
        <v>1</v>
      </c>
      <c r="AG64" s="244">
        <v>9</v>
      </c>
      <c r="AH64" s="253"/>
      <c r="AI64" s="253"/>
      <c r="AJ64" s="253"/>
      <c r="AK64" s="253"/>
      <c r="AL64" s="253">
        <v>4</v>
      </c>
      <c r="AM64" s="253"/>
      <c r="AN64" s="253">
        <v>1</v>
      </c>
      <c r="AO64" s="253"/>
      <c r="AP64" s="253">
        <v>2</v>
      </c>
      <c r="AQ64" s="253">
        <v>1</v>
      </c>
      <c r="AR64" s="253"/>
      <c r="AS64" s="253">
        <v>3</v>
      </c>
      <c r="AT64" s="253">
        <v>1629</v>
      </c>
      <c r="AU64" s="252">
        <v>131</v>
      </c>
      <c r="AV64" s="253">
        <v>54</v>
      </c>
      <c r="AW64" s="243">
        <v>17</v>
      </c>
      <c r="AX64" s="245">
        <v>4018</v>
      </c>
      <c r="AY64" s="284">
        <v>5308</v>
      </c>
      <c r="AZ64" s="284"/>
      <c r="BA64" s="284">
        <v>6235</v>
      </c>
      <c r="BB64" s="284">
        <v>2</v>
      </c>
      <c r="BC64" s="284">
        <v>98</v>
      </c>
      <c r="BD64" s="284"/>
      <c r="BE64" s="284">
        <v>110</v>
      </c>
      <c r="BF64" s="284">
        <v>64</v>
      </c>
      <c r="BG64" s="284">
        <v>57</v>
      </c>
      <c r="BH64" s="284">
        <v>1</v>
      </c>
      <c r="BI64" s="305">
        <v>1</v>
      </c>
      <c r="BJ64" s="284">
        <v>2</v>
      </c>
      <c r="BK64" s="284"/>
      <c r="BL64" s="284"/>
      <c r="BM64" s="243">
        <v>70</v>
      </c>
      <c r="BN64" s="243">
        <v>275</v>
      </c>
      <c r="BO64" s="243">
        <v>19</v>
      </c>
      <c r="BP64" s="243">
        <v>186</v>
      </c>
      <c r="BR64" s="243">
        <v>50</v>
      </c>
      <c r="BS64" s="284">
        <v>421</v>
      </c>
      <c r="BT64" s="284">
        <v>1</v>
      </c>
      <c r="BU64" s="284">
        <v>1</v>
      </c>
      <c r="BV64" s="284">
        <v>1</v>
      </c>
      <c r="BW64" s="284"/>
      <c r="BX64" s="284"/>
      <c r="BY64" s="284">
        <v>1</v>
      </c>
      <c r="BZ64" s="284"/>
      <c r="CA64" s="284">
        <v>1</v>
      </c>
      <c r="CB64" s="284">
        <v>3</v>
      </c>
      <c r="CC64" s="284"/>
      <c r="CD64" s="284"/>
      <c r="CE64" s="284"/>
      <c r="CF64" s="284"/>
      <c r="CG64" s="284">
        <v>3</v>
      </c>
      <c r="CH64" s="284"/>
      <c r="CI64" s="284">
        <v>1</v>
      </c>
      <c r="CJ64" s="284"/>
      <c r="CK64" s="284"/>
      <c r="CL64" s="284"/>
      <c r="CM64" s="284"/>
      <c r="CN64" s="284">
        <v>3</v>
      </c>
      <c r="CO64" s="284">
        <v>1607</v>
      </c>
      <c r="CP64" s="243">
        <v>75</v>
      </c>
      <c r="CQ64" s="243">
        <v>40</v>
      </c>
      <c r="CR64" s="339"/>
    </row>
    <row r="65" spans="1:96" s="257" customFormat="1" x14ac:dyDescent="0.2">
      <c r="A65" s="252" t="s">
        <v>128</v>
      </c>
      <c r="B65" s="243">
        <v>15</v>
      </c>
      <c r="C65" s="243">
        <v>1072</v>
      </c>
      <c r="D65" s="245">
        <v>5428</v>
      </c>
      <c r="E65" s="243">
        <v>17</v>
      </c>
      <c r="F65" s="245">
        <v>12122</v>
      </c>
      <c r="G65" s="243">
        <v>109</v>
      </c>
      <c r="H65" s="245">
        <v>3036</v>
      </c>
      <c r="I65" s="243"/>
      <c r="J65" s="245">
        <v>2752</v>
      </c>
      <c r="K65" s="243">
        <v>388</v>
      </c>
      <c r="L65" s="243">
        <v>725</v>
      </c>
      <c r="M65" s="243"/>
      <c r="N65" s="265">
        <v>11</v>
      </c>
      <c r="O65" s="243">
        <v>2</v>
      </c>
      <c r="P65" s="243">
        <v>1</v>
      </c>
      <c r="Q65" s="243">
        <v>1</v>
      </c>
      <c r="R65" s="243">
        <v>88</v>
      </c>
      <c r="S65" s="243">
        <v>591</v>
      </c>
      <c r="T65" s="243">
        <v>37</v>
      </c>
      <c r="U65" s="243">
        <v>955</v>
      </c>
      <c r="V65" s="243">
        <v>397</v>
      </c>
      <c r="W65" s="243">
        <v>740</v>
      </c>
      <c r="X65" s="243">
        <v>850</v>
      </c>
      <c r="Y65" s="243">
        <v>1</v>
      </c>
      <c r="Z65" s="243">
        <v>7</v>
      </c>
      <c r="AA65" s="243">
        <v>1</v>
      </c>
      <c r="AB65" s="243">
        <v>2</v>
      </c>
      <c r="AC65" s="243"/>
      <c r="AD65" s="244">
        <v>1</v>
      </c>
      <c r="AE65" s="244">
        <v>8</v>
      </c>
      <c r="AF65" s="244">
        <v>1</v>
      </c>
      <c r="AG65" s="244">
        <v>15</v>
      </c>
      <c r="AH65" s="253"/>
      <c r="AI65" s="253">
        <v>1</v>
      </c>
      <c r="AJ65" s="253">
        <v>1</v>
      </c>
      <c r="AK65" s="253"/>
      <c r="AL65" s="253">
        <v>1</v>
      </c>
      <c r="AM65" s="253"/>
      <c r="AN65" s="253">
        <v>6</v>
      </c>
      <c r="AO65" s="253"/>
      <c r="AP65" s="253">
        <v>182</v>
      </c>
      <c r="AQ65" s="253">
        <v>64</v>
      </c>
      <c r="AR65" s="253">
        <v>25</v>
      </c>
      <c r="AS65" s="253">
        <v>653</v>
      </c>
      <c r="AT65" s="253">
        <v>10675</v>
      </c>
      <c r="AU65" s="252">
        <v>592</v>
      </c>
      <c r="AV65" s="253">
        <v>64</v>
      </c>
      <c r="AW65" s="243"/>
      <c r="AX65" s="245">
        <v>746</v>
      </c>
      <c r="AY65" s="284">
        <v>3597</v>
      </c>
      <c r="AZ65" s="284">
        <v>13</v>
      </c>
      <c r="BA65" s="284">
        <v>8409</v>
      </c>
      <c r="BB65" s="284">
        <v>57</v>
      </c>
      <c r="BC65" s="284">
        <v>1677</v>
      </c>
      <c r="BD65" s="284"/>
      <c r="BE65" s="284">
        <v>1553</v>
      </c>
      <c r="BF65" s="284">
        <v>136</v>
      </c>
      <c r="BG65" s="284">
        <v>18</v>
      </c>
      <c r="BH65" s="284"/>
      <c r="BI65" s="305">
        <v>10</v>
      </c>
      <c r="BJ65" s="284">
        <v>2</v>
      </c>
      <c r="BK65" s="284">
        <v>1</v>
      </c>
      <c r="BL65" s="284">
        <v>1</v>
      </c>
      <c r="BM65" s="243">
        <v>20</v>
      </c>
      <c r="BN65" s="243">
        <v>370</v>
      </c>
      <c r="BO65" s="243">
        <v>14</v>
      </c>
      <c r="BP65" s="243">
        <v>627</v>
      </c>
      <c r="BQ65" s="243">
        <v>28</v>
      </c>
      <c r="BR65" s="243">
        <v>291</v>
      </c>
      <c r="BS65" s="284">
        <v>674</v>
      </c>
      <c r="BT65" s="284">
        <v>1</v>
      </c>
      <c r="BU65" s="284">
        <v>6</v>
      </c>
      <c r="BV65" s="284">
        <v>1</v>
      </c>
      <c r="BW65" s="284">
        <v>1</v>
      </c>
      <c r="BX65" s="284"/>
      <c r="BY65" s="284">
        <v>1</v>
      </c>
      <c r="BZ65" s="284">
        <v>8</v>
      </c>
      <c r="CA65" s="284">
        <v>1</v>
      </c>
      <c r="CB65" s="284">
        <v>13</v>
      </c>
      <c r="CC65" s="284"/>
      <c r="CD65" s="284">
        <v>1</v>
      </c>
      <c r="CE65" s="284">
        <v>1</v>
      </c>
      <c r="CF65" s="284"/>
      <c r="CG65" s="284">
        <v>1</v>
      </c>
      <c r="CH65" s="284"/>
      <c r="CI65" s="284">
        <v>6</v>
      </c>
      <c r="CJ65" s="284"/>
      <c r="CK65" s="284">
        <v>82</v>
      </c>
      <c r="CL65" s="284">
        <v>48</v>
      </c>
      <c r="CM65" s="284">
        <v>15</v>
      </c>
      <c r="CN65" s="284">
        <v>646</v>
      </c>
      <c r="CO65" s="284">
        <v>10375</v>
      </c>
      <c r="CP65" s="243">
        <v>374</v>
      </c>
      <c r="CQ65" s="243">
        <v>9</v>
      </c>
      <c r="CR65" s="339"/>
    </row>
    <row r="66" spans="1:96" s="257" customFormat="1" x14ac:dyDescent="0.2">
      <c r="A66" s="256" t="s">
        <v>129</v>
      </c>
      <c r="H66" s="257">
        <v>2</v>
      </c>
      <c r="X66" s="257">
        <v>9</v>
      </c>
      <c r="AE66" s="257">
        <v>1</v>
      </c>
      <c r="AH66" s="258"/>
      <c r="AI66" s="258"/>
      <c r="AJ66" s="258"/>
      <c r="AK66" s="258"/>
      <c r="AL66" s="258"/>
      <c r="AM66" s="258"/>
      <c r="AN66" s="258"/>
      <c r="AO66" s="258"/>
      <c r="AP66" s="258"/>
      <c r="AQ66" s="258"/>
      <c r="AR66" s="258"/>
      <c r="AS66" s="258"/>
      <c r="AT66" s="258"/>
      <c r="AU66" s="256"/>
      <c r="AV66" s="258"/>
      <c r="AY66" s="285"/>
      <c r="AZ66" s="285"/>
      <c r="BA66" s="285"/>
      <c r="BB66" s="285"/>
      <c r="BC66" s="285"/>
      <c r="BD66" s="285"/>
      <c r="BE66" s="285"/>
      <c r="BF66" s="285"/>
      <c r="BG66" s="285"/>
      <c r="BH66" s="285"/>
      <c r="BI66" s="285"/>
      <c r="BJ66" s="285"/>
      <c r="BK66" s="285"/>
      <c r="BL66" s="285"/>
      <c r="BS66" s="285">
        <v>3</v>
      </c>
      <c r="BT66" s="285"/>
      <c r="BU66" s="285"/>
      <c r="BV66" s="285"/>
      <c r="BW66" s="285"/>
      <c r="BX66" s="285"/>
      <c r="BY66" s="285"/>
      <c r="BZ66" s="285">
        <v>1</v>
      </c>
      <c r="CA66" s="285"/>
      <c r="CB66" s="285"/>
      <c r="CC66" s="285"/>
      <c r="CD66" s="285"/>
      <c r="CE66" s="285"/>
      <c r="CF66" s="285"/>
      <c r="CG66" s="285"/>
      <c r="CH66" s="285"/>
      <c r="CI66" s="285"/>
      <c r="CJ66" s="285"/>
      <c r="CK66" s="285"/>
      <c r="CL66" s="285"/>
      <c r="CM66" s="285"/>
      <c r="CN66" s="285"/>
      <c r="CO66" s="285"/>
      <c r="CR66" s="339"/>
    </row>
    <row r="67" spans="1:96" x14ac:dyDescent="0.2">
      <c r="A67" s="256" t="s">
        <v>130</v>
      </c>
      <c r="B67" s="257"/>
      <c r="C67" s="257"/>
      <c r="D67" s="257"/>
      <c r="E67" s="257"/>
      <c r="F67" s="257"/>
      <c r="G67" s="257"/>
      <c r="H67" s="257"/>
      <c r="I67" s="257"/>
      <c r="J67" s="257"/>
      <c r="K67" s="257"/>
      <c r="L67" s="257">
        <v>37</v>
      </c>
      <c r="M67" s="257"/>
      <c r="N67" s="257"/>
      <c r="O67" s="257"/>
      <c r="P67" s="257"/>
      <c r="Q67" s="257"/>
      <c r="R67" s="257"/>
      <c r="S67" s="257"/>
      <c r="T67" s="257"/>
      <c r="U67" s="257"/>
      <c r="V67" s="257">
        <v>4</v>
      </c>
      <c r="W67" s="257"/>
      <c r="X67" s="257">
        <v>21</v>
      </c>
      <c r="Y67" s="257"/>
      <c r="Z67" s="257"/>
      <c r="AA67" s="257"/>
      <c r="AB67" s="257"/>
      <c r="AC67" s="257"/>
      <c r="AD67" s="257"/>
      <c r="AE67" s="257"/>
      <c r="AF67" s="257"/>
      <c r="AG67" s="257"/>
      <c r="AH67" s="258"/>
      <c r="AI67" s="258"/>
      <c r="AJ67" s="258"/>
      <c r="AK67" s="258"/>
      <c r="AL67" s="258"/>
      <c r="AM67" s="258"/>
      <c r="AN67" s="258"/>
      <c r="AO67" s="258"/>
      <c r="AP67" s="258">
        <v>1</v>
      </c>
      <c r="AQ67" s="258"/>
      <c r="AR67" s="258"/>
      <c r="AS67" s="258"/>
      <c r="AT67" s="258"/>
      <c r="AU67" s="256"/>
      <c r="AV67" s="258"/>
      <c r="AW67" s="257"/>
      <c r="AX67" s="257"/>
      <c r="AY67" s="285"/>
      <c r="AZ67" s="285"/>
      <c r="BA67" s="285"/>
      <c r="BB67" s="285"/>
      <c r="BC67" s="285"/>
      <c r="BD67" s="285"/>
      <c r="BE67" s="285"/>
      <c r="BF67" s="285"/>
      <c r="BG67" s="285">
        <v>6</v>
      </c>
      <c r="BH67" s="285"/>
      <c r="BI67" s="285"/>
      <c r="BJ67" s="285"/>
      <c r="BK67" s="285"/>
      <c r="BL67" s="285"/>
      <c r="BM67" s="257"/>
      <c r="BN67" s="257"/>
      <c r="BO67" s="257"/>
      <c r="BP67" s="257"/>
      <c r="BQ67" s="257"/>
      <c r="BR67" s="257"/>
      <c r="BS67" s="285">
        <v>16</v>
      </c>
      <c r="BT67" s="285"/>
      <c r="BU67" s="285"/>
      <c r="BV67" s="285"/>
      <c r="BW67" s="285"/>
      <c r="BX67" s="285"/>
      <c r="BY67" s="285"/>
      <c r="BZ67" s="285"/>
      <c r="CA67" s="285"/>
      <c r="CB67" s="285"/>
      <c r="CC67" s="285"/>
      <c r="CD67" s="285"/>
      <c r="CE67" s="285"/>
      <c r="CF67" s="285"/>
      <c r="CG67" s="285"/>
      <c r="CH67" s="285"/>
      <c r="CI67" s="285"/>
      <c r="CJ67" s="285"/>
      <c r="CK67" s="285"/>
      <c r="CL67" s="285"/>
      <c r="CM67" s="285"/>
      <c r="CN67" s="285"/>
      <c r="CO67" s="285"/>
      <c r="CP67" s="257"/>
      <c r="CQ67" s="257"/>
      <c r="CR67" s="339"/>
    </row>
    <row r="68" spans="1:96" x14ac:dyDescent="0.2">
      <c r="A68" s="339"/>
      <c r="B68" s="339"/>
      <c r="C68" s="339"/>
      <c r="D68" s="339"/>
      <c r="E68" s="339"/>
      <c r="F68" s="339"/>
      <c r="G68" s="339"/>
      <c r="H68" s="339"/>
      <c r="I68" s="339"/>
      <c r="J68" s="339"/>
      <c r="K68" s="339"/>
      <c r="L68" s="339"/>
      <c r="M68" s="339"/>
      <c r="N68" s="339"/>
      <c r="O68" s="339"/>
      <c r="P68" s="339"/>
      <c r="Q68" s="339"/>
      <c r="R68" s="339"/>
      <c r="S68" s="339"/>
      <c r="T68" s="339"/>
      <c r="U68" s="339"/>
      <c r="V68" s="339"/>
      <c r="W68" s="339"/>
      <c r="X68" s="339"/>
      <c r="Y68" s="339"/>
      <c r="Z68" s="339"/>
      <c r="AA68" s="339"/>
      <c r="AB68" s="339"/>
      <c r="AC68" s="339"/>
      <c r="AD68" s="339"/>
      <c r="AE68" s="339"/>
      <c r="AF68" s="339"/>
      <c r="AG68" s="339"/>
      <c r="AH68" s="339"/>
      <c r="AI68" s="339"/>
      <c r="AJ68" s="339"/>
      <c r="AK68" s="339"/>
      <c r="AL68" s="339"/>
      <c r="AM68" s="339"/>
      <c r="AN68" s="339"/>
      <c r="AO68" s="339"/>
      <c r="AP68" s="339"/>
      <c r="AQ68" s="339"/>
      <c r="AR68" s="339"/>
      <c r="AS68" s="339"/>
      <c r="AT68" s="339"/>
      <c r="AU68" s="339"/>
      <c r="AV68" s="339"/>
      <c r="AW68" s="339"/>
      <c r="AX68" s="339"/>
      <c r="AY68" s="339"/>
      <c r="AZ68" s="339"/>
      <c r="BA68" s="339"/>
      <c r="BB68" s="339"/>
      <c r="BC68" s="339"/>
      <c r="BD68" s="339"/>
      <c r="BE68" s="339"/>
      <c r="BF68" s="339"/>
      <c r="BG68" s="339"/>
      <c r="BH68" s="339"/>
      <c r="BI68" s="339"/>
      <c r="BJ68" s="339"/>
      <c r="BK68" s="339"/>
      <c r="BL68" s="339"/>
      <c r="BM68" s="339"/>
      <c r="BN68" s="339"/>
      <c r="BO68" s="339"/>
      <c r="BP68" s="339"/>
      <c r="BQ68" s="339"/>
      <c r="BR68" s="339"/>
      <c r="BS68" s="339"/>
      <c r="BT68" s="339"/>
      <c r="BU68" s="339"/>
      <c r="BV68" s="339"/>
      <c r="BW68" s="339"/>
      <c r="BX68" s="339"/>
      <c r="BY68" s="339"/>
      <c r="BZ68" s="339"/>
      <c r="CA68" s="339"/>
      <c r="CB68" s="339"/>
      <c r="CC68" s="339"/>
      <c r="CD68" s="339"/>
      <c r="CE68" s="339"/>
      <c r="CF68" s="339"/>
      <c r="CG68" s="339"/>
      <c r="CH68" s="339"/>
      <c r="CI68" s="339"/>
      <c r="CJ68" s="339"/>
      <c r="CK68" s="339"/>
      <c r="CL68" s="339"/>
      <c r="CM68" s="339"/>
      <c r="CN68" s="339"/>
      <c r="CO68" s="339"/>
      <c r="CP68" s="339"/>
      <c r="CQ68" s="339"/>
      <c r="CR68" s="339"/>
    </row>
    <row r="82" spans="29:33" x14ac:dyDescent="0.2">
      <c r="AC82" s="244"/>
      <c r="AG82" s="243"/>
    </row>
    <row r="83" spans="29:33" x14ac:dyDescent="0.2">
      <c r="AC83" s="244"/>
      <c r="AG83" s="243"/>
    </row>
    <row r="84" spans="29:33" x14ac:dyDescent="0.2">
      <c r="AC84" s="244"/>
      <c r="AG84" s="243"/>
    </row>
    <row r="85" spans="29:33" x14ac:dyDescent="0.2">
      <c r="AC85" s="244"/>
      <c r="AG85" s="243"/>
    </row>
    <row r="86" spans="29:33" x14ac:dyDescent="0.2">
      <c r="AC86" s="244"/>
      <c r="AG86" s="243"/>
    </row>
    <row r="87" spans="29:33" x14ac:dyDescent="0.2">
      <c r="AC87" s="244"/>
      <c r="AG87" s="243"/>
    </row>
    <row r="88" spans="29:33" x14ac:dyDescent="0.2">
      <c r="AC88" s="244"/>
      <c r="AG88" s="243"/>
    </row>
    <row r="89" spans="29:33" x14ac:dyDescent="0.2">
      <c r="AC89" s="244"/>
      <c r="AG89" s="243"/>
    </row>
    <row r="90" spans="29:33" x14ac:dyDescent="0.2">
      <c r="AC90" s="244"/>
      <c r="AG90" s="243"/>
    </row>
    <row r="91" spans="29:33" x14ac:dyDescent="0.2">
      <c r="AC91" s="244"/>
      <c r="AG91" s="243"/>
    </row>
    <row r="92" spans="29:33" x14ac:dyDescent="0.2">
      <c r="AC92" s="244"/>
      <c r="AG92" s="243"/>
    </row>
    <row r="93" spans="29:33" x14ac:dyDescent="0.2">
      <c r="AC93" s="244"/>
      <c r="AG93" s="243"/>
    </row>
    <row r="94" spans="29:33" x14ac:dyDescent="0.2">
      <c r="AC94" s="244"/>
      <c r="AG94" s="243"/>
    </row>
    <row r="95" spans="29:33" x14ac:dyDescent="0.2">
      <c r="AC95" s="244"/>
      <c r="AG95" s="243"/>
    </row>
    <row r="96" spans="29:33" x14ac:dyDescent="0.2">
      <c r="AC96" s="244"/>
      <c r="AG96" s="243"/>
    </row>
    <row r="97" spans="29:33" x14ac:dyDescent="0.2">
      <c r="AC97" s="244"/>
      <c r="AG97" s="243"/>
    </row>
    <row r="98" spans="29:33" x14ac:dyDescent="0.2">
      <c r="AC98" s="244"/>
      <c r="AG98" s="243"/>
    </row>
    <row r="99" spans="29:33" x14ac:dyDescent="0.2">
      <c r="AC99" s="244"/>
      <c r="AG99" s="243"/>
    </row>
    <row r="100" spans="29:33" x14ac:dyDescent="0.2">
      <c r="AC100" s="244"/>
      <c r="AG100" s="243"/>
    </row>
    <row r="101" spans="29:33" x14ac:dyDescent="0.2">
      <c r="AC101" s="244"/>
      <c r="AG101" s="243"/>
    </row>
    <row r="102" spans="29:33" x14ac:dyDescent="0.2">
      <c r="AC102" s="244"/>
      <c r="AG102" s="243"/>
    </row>
    <row r="103" spans="29:33" x14ac:dyDescent="0.2">
      <c r="AC103" s="244"/>
      <c r="AG103" s="243"/>
    </row>
    <row r="104" spans="29:33" x14ac:dyDescent="0.2">
      <c r="AC104" s="244"/>
      <c r="AG104" s="243"/>
    </row>
    <row r="105" spans="29:33" x14ac:dyDescent="0.2">
      <c r="AC105" s="244"/>
      <c r="AG105" s="243"/>
    </row>
    <row r="106" spans="29:33" x14ac:dyDescent="0.2">
      <c r="AC106" s="244"/>
      <c r="AG106" s="243"/>
    </row>
    <row r="107" spans="29:33" x14ac:dyDescent="0.2">
      <c r="AC107" s="244"/>
      <c r="AG107" s="243"/>
    </row>
    <row r="108" spans="29:33" x14ac:dyDescent="0.2">
      <c r="AC108" s="244"/>
      <c r="AG108" s="243"/>
    </row>
    <row r="109" spans="29:33" x14ac:dyDescent="0.2">
      <c r="AC109" s="244"/>
      <c r="AG109" s="243"/>
    </row>
    <row r="110" spans="29:33" x14ac:dyDescent="0.2">
      <c r="AC110" s="244"/>
      <c r="AG110" s="243"/>
    </row>
    <row r="111" spans="29:33" x14ac:dyDescent="0.2">
      <c r="AC111" s="244"/>
      <c r="AG111" s="243"/>
    </row>
    <row r="112" spans="29:33" x14ac:dyDescent="0.2">
      <c r="AC112" s="244"/>
      <c r="AG112" s="243"/>
    </row>
    <row r="113" spans="29:33" x14ac:dyDescent="0.2">
      <c r="AC113" s="244"/>
      <c r="AG113" s="243"/>
    </row>
    <row r="114" spans="29:33" x14ac:dyDescent="0.2">
      <c r="AC114" s="244"/>
      <c r="AG114" s="243"/>
    </row>
    <row r="115" spans="29:33" x14ac:dyDescent="0.2">
      <c r="AC115" s="244"/>
      <c r="AG115" s="243"/>
    </row>
    <row r="116" spans="29:33" x14ac:dyDescent="0.2">
      <c r="AC116" s="244"/>
      <c r="AG116" s="243"/>
    </row>
    <row r="117" spans="29:33" x14ac:dyDescent="0.2">
      <c r="AC117" s="244"/>
      <c r="AG117" s="243"/>
    </row>
    <row r="118" spans="29:33" x14ac:dyDescent="0.2">
      <c r="AC118" s="244"/>
      <c r="AG118" s="243"/>
    </row>
    <row r="119" spans="29:33" x14ac:dyDescent="0.2">
      <c r="AC119" s="244"/>
      <c r="AG119" s="243"/>
    </row>
    <row r="120" spans="29:33" x14ac:dyDescent="0.2">
      <c r="AC120" s="244"/>
      <c r="AG120" s="243"/>
    </row>
    <row r="121" spans="29:33" x14ac:dyDescent="0.2">
      <c r="AC121" s="244"/>
      <c r="AG121" s="243"/>
    </row>
    <row r="122" spans="29:33" x14ac:dyDescent="0.2">
      <c r="AC122" s="244"/>
      <c r="AG122" s="243"/>
    </row>
    <row r="123" spans="29:33" x14ac:dyDescent="0.2">
      <c r="AC123" s="244"/>
      <c r="AG123" s="243"/>
    </row>
    <row r="124" spans="29:33" x14ac:dyDescent="0.2">
      <c r="AC124" s="244"/>
      <c r="AG124" s="243"/>
    </row>
    <row r="125" spans="29:33" x14ac:dyDescent="0.2">
      <c r="AC125" s="244"/>
      <c r="AG125" s="243"/>
    </row>
    <row r="126" spans="29:33" x14ac:dyDescent="0.2">
      <c r="AC126" s="244"/>
      <c r="AG126" s="243"/>
    </row>
    <row r="127" spans="29:33" x14ac:dyDescent="0.2">
      <c r="AC127" s="244"/>
      <c r="AG127" s="243"/>
    </row>
    <row r="128" spans="29:33" x14ac:dyDescent="0.2">
      <c r="AC128" s="244"/>
      <c r="AG128" s="243"/>
    </row>
    <row r="129" spans="29:33" x14ac:dyDescent="0.2">
      <c r="AC129" s="244"/>
      <c r="AG129" s="243"/>
    </row>
    <row r="130" spans="29:33" x14ac:dyDescent="0.2">
      <c r="AC130" s="244"/>
      <c r="AG130" s="243"/>
    </row>
    <row r="131" spans="29:33" x14ac:dyDescent="0.2">
      <c r="AC131" s="244"/>
      <c r="AG131" s="243"/>
    </row>
  </sheetData>
  <mergeCells count="9">
    <mergeCell ref="CH4:CM4"/>
    <mergeCell ref="AW4:BF4"/>
    <mergeCell ref="BG4:BR4"/>
    <mergeCell ref="BS4:BY4"/>
    <mergeCell ref="BZ4:CG4"/>
    <mergeCell ref="B4:J4"/>
    <mergeCell ref="K4:X4"/>
    <mergeCell ref="Y4:AG4"/>
    <mergeCell ref="AH4:AQ4"/>
  </mergeCells>
  <phoneticPr fontId="0" type="noConversion"/>
  <pageMargins left="0.28000000000000003" right="0.19" top="0.5" bottom="0.5" header="0.5" footer="0.5"/>
  <pageSetup paperSize="5" scale="75" fitToWidth="8" orientation="landscape" r:id="rId1"/>
  <headerFooter alignWithMargins="0">
    <oddFooter>&amp;RPage &amp;P</oddFooter>
  </headerFooter>
  <rowBreaks count="1" manualBreakCount="1">
    <brk id="33" max="16383" man="1"/>
  </rowBreaks>
  <colBreaks count="3" manualBreakCount="3">
    <brk id="28" max="1048575" man="1"/>
    <brk id="48" max="1048575" man="1"/>
    <brk id="72" max="1048575" man="1"/>
  </colBreaks>
  <legacyDrawing r:id="rId2"/>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pageSetUpPr fitToPage="1"/>
  </sheetPr>
  <dimension ref="A1:R67"/>
  <sheetViews>
    <sheetView workbookViewId="0">
      <selection activeCell="CH28" sqref="CH28"/>
    </sheetView>
  </sheetViews>
  <sheetFormatPr defaultRowHeight="12.75" x14ac:dyDescent="0.2"/>
  <cols>
    <col min="1" max="1" width="15" style="130" customWidth="1"/>
    <col min="2" max="2" width="9.42578125" style="130" customWidth="1"/>
    <col min="3" max="3" width="6.42578125" style="130" customWidth="1"/>
    <col min="4" max="4" width="13.42578125" style="130" customWidth="1"/>
    <col min="5" max="7" width="8.7109375" style="130" customWidth="1"/>
    <col min="8" max="8" width="31.5703125" style="130" customWidth="1"/>
    <col min="9" max="14" width="5.85546875" style="130" customWidth="1"/>
    <col min="15" max="16384" width="9.140625" style="130"/>
  </cols>
  <sheetData>
    <row r="1" spans="1:18" ht="25.5" customHeight="1" x14ac:dyDescent="0.25">
      <c r="A1" s="411" t="s">
        <v>340</v>
      </c>
      <c r="B1" s="411"/>
      <c r="C1" s="411"/>
      <c r="D1" s="411"/>
      <c r="E1" s="411"/>
      <c r="F1" s="411"/>
      <c r="P1" s="201"/>
      <c r="Q1" s="201"/>
    </row>
    <row r="2" spans="1:18" ht="26.25" customHeight="1" x14ac:dyDescent="0.2">
      <c r="A2" s="132"/>
      <c r="B2" s="133"/>
      <c r="C2" s="133"/>
      <c r="H2" s="155"/>
      <c r="I2" s="412" t="s">
        <v>245</v>
      </c>
      <c r="J2" s="412"/>
      <c r="K2" s="413"/>
      <c r="L2" s="406" t="s">
        <v>13</v>
      </c>
      <c r="M2" s="407"/>
      <c r="N2" s="408"/>
      <c r="P2" s="201"/>
      <c r="Q2" s="201"/>
      <c r="R2" s="201"/>
    </row>
    <row r="3" spans="1:18" ht="18" customHeight="1" thickBot="1" x14ac:dyDescent="0.25">
      <c r="B3" s="134"/>
      <c r="C3" s="134"/>
      <c r="H3" s="156"/>
      <c r="I3" s="160">
        <v>410</v>
      </c>
      <c r="J3" s="161">
        <v>420</v>
      </c>
      <c r="K3" s="162">
        <v>450</v>
      </c>
      <c r="L3" s="161">
        <v>410</v>
      </c>
      <c r="M3" s="161">
        <v>420</v>
      </c>
      <c r="N3" s="162">
        <v>450</v>
      </c>
      <c r="P3" s="201"/>
      <c r="Q3" s="201"/>
      <c r="R3" s="201"/>
    </row>
    <row r="4" spans="1:18" s="165" customFormat="1" ht="15" customHeight="1" x14ac:dyDescent="0.2">
      <c r="A4" s="409" t="s">
        <v>338</v>
      </c>
      <c r="B4" s="410"/>
      <c r="C4" s="164"/>
      <c r="D4" s="409" t="s">
        <v>1</v>
      </c>
      <c r="E4" s="410"/>
      <c r="H4" s="166" t="s">
        <v>71</v>
      </c>
      <c r="I4" s="167">
        <f>SUM(B6)</f>
        <v>77</v>
      </c>
      <c r="J4" s="167">
        <f>SUM(B7)</f>
        <v>77</v>
      </c>
      <c r="K4" s="168">
        <f>SUM(B8)</f>
        <v>7</v>
      </c>
      <c r="L4" s="167">
        <f>SUM(E6)</f>
        <v>24</v>
      </c>
      <c r="M4" s="167">
        <f>SUM(E7)</f>
        <v>11</v>
      </c>
      <c r="N4" s="168">
        <f>SUM(E8)</f>
        <v>1</v>
      </c>
      <c r="P4" s="202"/>
      <c r="Q4" s="202"/>
      <c r="R4" s="202"/>
    </row>
    <row r="5" spans="1:18" x14ac:dyDescent="0.2">
      <c r="A5" s="214" t="s">
        <v>26</v>
      </c>
      <c r="B5" s="215"/>
      <c r="C5" s="216"/>
      <c r="D5" s="214" t="s">
        <v>26</v>
      </c>
      <c r="E5" s="213"/>
      <c r="H5" s="156" t="s">
        <v>246</v>
      </c>
      <c r="I5" s="183">
        <v>0</v>
      </c>
      <c r="J5" s="183">
        <v>0</v>
      </c>
      <c r="K5" s="184">
        <v>0</v>
      </c>
      <c r="L5" s="183">
        <v>0</v>
      </c>
      <c r="M5" s="183">
        <v>0</v>
      </c>
      <c r="N5" s="184">
        <v>0</v>
      </c>
      <c r="P5" s="201"/>
      <c r="Q5" s="201"/>
      <c r="R5" s="201"/>
    </row>
    <row r="6" spans="1:18" x14ac:dyDescent="0.2">
      <c r="A6" s="207" t="s">
        <v>390</v>
      </c>
      <c r="B6" s="206">
        <v>77</v>
      </c>
      <c r="D6" s="207" t="s">
        <v>390</v>
      </c>
      <c r="E6" s="206">
        <v>24</v>
      </c>
      <c r="H6" s="156" t="s">
        <v>247</v>
      </c>
      <c r="I6" s="183">
        <v>0</v>
      </c>
      <c r="J6" s="183">
        <v>0</v>
      </c>
      <c r="K6" s="184">
        <v>0</v>
      </c>
      <c r="L6" s="183">
        <v>0</v>
      </c>
      <c r="M6" s="183">
        <v>0</v>
      </c>
      <c r="N6" s="184">
        <v>0</v>
      </c>
      <c r="P6" s="201"/>
      <c r="Q6" s="201"/>
      <c r="R6" s="201"/>
    </row>
    <row r="7" spans="1:18" x14ac:dyDescent="0.2">
      <c r="A7" s="212" t="s">
        <v>391</v>
      </c>
      <c r="B7" s="208">
        <v>77</v>
      </c>
      <c r="D7" s="207" t="s">
        <v>391</v>
      </c>
      <c r="E7" s="208">
        <v>11</v>
      </c>
      <c r="H7" s="156" t="s">
        <v>248</v>
      </c>
      <c r="I7" s="183">
        <v>0</v>
      </c>
      <c r="J7" s="183">
        <v>0</v>
      </c>
      <c r="K7" s="184">
        <v>0</v>
      </c>
      <c r="L7" s="183">
        <v>0</v>
      </c>
      <c r="M7" s="183">
        <v>0</v>
      </c>
      <c r="N7" s="184">
        <v>0</v>
      </c>
      <c r="P7" s="201"/>
      <c r="Q7" s="201"/>
      <c r="R7" s="201"/>
    </row>
    <row r="8" spans="1:18" x14ac:dyDescent="0.2">
      <c r="A8" s="209" t="s">
        <v>392</v>
      </c>
      <c r="B8" s="208">
        <v>7</v>
      </c>
      <c r="D8" s="209" t="s">
        <v>392</v>
      </c>
      <c r="E8" s="208">
        <v>1</v>
      </c>
      <c r="H8" s="156" t="s">
        <v>249</v>
      </c>
      <c r="I8" s="183">
        <v>0</v>
      </c>
      <c r="J8" s="183">
        <v>0</v>
      </c>
      <c r="K8" s="184">
        <v>0</v>
      </c>
      <c r="L8" s="183">
        <v>0</v>
      </c>
      <c r="M8" s="183">
        <v>0</v>
      </c>
      <c r="N8" s="184">
        <v>0</v>
      </c>
      <c r="P8" s="201"/>
      <c r="Q8" s="201"/>
      <c r="R8" s="201"/>
    </row>
    <row r="9" spans="1:18" ht="13.5" thickBot="1" x14ac:dyDescent="0.25">
      <c r="A9" s="210" t="s">
        <v>276</v>
      </c>
      <c r="B9" s="211">
        <f>SUM(B6:B8)</f>
        <v>161</v>
      </c>
      <c r="C9" s="148"/>
      <c r="D9" s="210" t="s">
        <v>276</v>
      </c>
      <c r="E9" s="211">
        <f>SUM(E6:E8)</f>
        <v>36</v>
      </c>
      <c r="H9" s="156" t="s">
        <v>250</v>
      </c>
      <c r="I9" s="183">
        <v>0</v>
      </c>
      <c r="J9" s="183">
        <v>0</v>
      </c>
      <c r="K9" s="184">
        <v>0</v>
      </c>
      <c r="L9" s="183">
        <v>0</v>
      </c>
      <c r="M9" s="183">
        <v>0</v>
      </c>
      <c r="N9" s="184">
        <v>0</v>
      </c>
    </row>
    <row r="10" spans="1:18" x14ac:dyDescent="0.2">
      <c r="H10" s="156" t="s">
        <v>251</v>
      </c>
      <c r="I10" s="183">
        <v>0</v>
      </c>
      <c r="J10" s="183">
        <v>0</v>
      </c>
      <c r="K10" s="184">
        <v>0</v>
      </c>
      <c r="L10" s="183">
        <v>0</v>
      </c>
      <c r="M10" s="183">
        <v>0</v>
      </c>
      <c r="N10" s="184">
        <v>0</v>
      </c>
    </row>
    <row r="11" spans="1:18" x14ac:dyDescent="0.2">
      <c r="H11" s="156" t="s">
        <v>252</v>
      </c>
      <c r="I11" s="183">
        <v>0</v>
      </c>
      <c r="J11" s="183">
        <v>0</v>
      </c>
      <c r="K11" s="184">
        <v>0</v>
      </c>
      <c r="L11" s="183">
        <v>0</v>
      </c>
      <c r="M11" s="183">
        <v>0</v>
      </c>
      <c r="N11" s="184">
        <v>0</v>
      </c>
    </row>
    <row r="12" spans="1:18" x14ac:dyDescent="0.2">
      <c r="A12" s="154"/>
      <c r="B12" s="154" t="s">
        <v>339</v>
      </c>
      <c r="C12" s="154"/>
      <c r="D12" s="154"/>
      <c r="E12" s="154"/>
      <c r="H12" s="156" t="s">
        <v>253</v>
      </c>
      <c r="I12" s="183">
        <v>0</v>
      </c>
      <c r="J12" s="183">
        <v>0</v>
      </c>
      <c r="K12" s="184">
        <v>0</v>
      </c>
      <c r="L12" s="183">
        <v>0</v>
      </c>
      <c r="M12" s="183">
        <v>0</v>
      </c>
      <c r="N12" s="184">
        <v>0</v>
      </c>
    </row>
    <row r="13" spans="1:18" ht="12.75" customHeight="1" x14ac:dyDescent="0.2">
      <c r="A13" s="149"/>
      <c r="B13" s="131"/>
      <c r="F13" s="134"/>
      <c r="H13" s="156" t="s">
        <v>254</v>
      </c>
      <c r="I13" s="183">
        <v>0</v>
      </c>
      <c r="J13" s="183">
        <v>0</v>
      </c>
      <c r="K13" s="184">
        <v>0</v>
      </c>
      <c r="L13" s="183">
        <v>0</v>
      </c>
      <c r="M13" s="183">
        <v>0</v>
      </c>
      <c r="N13" s="184">
        <v>0</v>
      </c>
    </row>
    <row r="14" spans="1:18" ht="16.5" customHeight="1" x14ac:dyDescent="0.2">
      <c r="A14" s="281" t="s">
        <v>377</v>
      </c>
      <c r="B14" s="131"/>
      <c r="D14" s="163"/>
      <c r="H14" s="156" t="s">
        <v>255</v>
      </c>
      <c r="I14" s="183">
        <v>0</v>
      </c>
      <c r="J14" s="183">
        <v>0</v>
      </c>
      <c r="K14" s="184">
        <v>0</v>
      </c>
      <c r="L14" s="183">
        <v>0</v>
      </c>
      <c r="M14" s="183">
        <v>0</v>
      </c>
      <c r="N14" s="184">
        <v>0</v>
      </c>
    </row>
    <row r="15" spans="1:18" ht="16.5" customHeight="1" x14ac:dyDescent="0.2">
      <c r="A15" s="149" t="s">
        <v>381</v>
      </c>
      <c r="B15" s="131" t="s">
        <v>383</v>
      </c>
      <c r="H15" s="156" t="s">
        <v>256</v>
      </c>
      <c r="I15" s="183">
        <v>0</v>
      </c>
      <c r="J15" s="183">
        <v>0</v>
      </c>
      <c r="K15" s="184">
        <v>0</v>
      </c>
      <c r="L15" s="183">
        <v>0</v>
      </c>
      <c r="M15" s="183">
        <v>0</v>
      </c>
      <c r="N15" s="184">
        <v>0</v>
      </c>
    </row>
    <row r="16" spans="1:18" ht="16.5" customHeight="1" x14ac:dyDescent="0.2">
      <c r="A16" s="149" t="s">
        <v>378</v>
      </c>
      <c r="B16" s="131" t="s">
        <v>382</v>
      </c>
      <c r="H16" s="156" t="s">
        <v>257</v>
      </c>
      <c r="I16" s="183">
        <v>0</v>
      </c>
      <c r="J16" s="183">
        <v>0</v>
      </c>
      <c r="K16" s="184">
        <v>0</v>
      </c>
      <c r="L16" s="183">
        <v>0</v>
      </c>
      <c r="M16" s="183">
        <v>0</v>
      </c>
      <c r="N16" s="184">
        <v>0</v>
      </c>
    </row>
    <row r="17" spans="1:14" ht="16.5" customHeight="1" x14ac:dyDescent="0.2">
      <c r="A17" s="149" t="s">
        <v>379</v>
      </c>
      <c r="B17" s="131" t="s">
        <v>384</v>
      </c>
      <c r="H17" s="156" t="s">
        <v>258</v>
      </c>
      <c r="I17" s="183">
        <v>0</v>
      </c>
      <c r="J17" s="183">
        <v>0</v>
      </c>
      <c r="K17" s="184">
        <v>0</v>
      </c>
      <c r="L17" s="183">
        <v>0</v>
      </c>
      <c r="M17" s="183">
        <v>0</v>
      </c>
      <c r="N17" s="184">
        <v>0</v>
      </c>
    </row>
    <row r="18" spans="1:14" ht="16.5" customHeight="1" x14ac:dyDescent="0.2">
      <c r="A18" s="149" t="s">
        <v>380</v>
      </c>
      <c r="B18" s="131" t="s">
        <v>385</v>
      </c>
      <c r="H18" s="156" t="s">
        <v>259</v>
      </c>
      <c r="I18" s="183">
        <v>0</v>
      </c>
      <c r="J18" s="183">
        <v>0</v>
      </c>
      <c r="K18" s="184">
        <v>0</v>
      </c>
      <c r="L18" s="183">
        <v>0</v>
      </c>
      <c r="M18" s="183">
        <v>0</v>
      </c>
      <c r="N18" s="184">
        <v>0</v>
      </c>
    </row>
    <row r="19" spans="1:14" ht="16.5" customHeight="1" x14ac:dyDescent="0.2">
      <c r="A19"/>
      <c r="B19"/>
      <c r="C19"/>
      <c r="D19"/>
      <c r="H19" s="156" t="s">
        <v>131</v>
      </c>
      <c r="I19" s="183">
        <v>0</v>
      </c>
      <c r="J19" s="183">
        <v>0</v>
      </c>
      <c r="K19" s="184">
        <v>0</v>
      </c>
      <c r="L19" s="183">
        <v>0</v>
      </c>
      <c r="M19" s="183">
        <v>0</v>
      </c>
      <c r="N19" s="184">
        <v>0</v>
      </c>
    </row>
    <row r="20" spans="1:14" x14ac:dyDescent="0.2">
      <c r="A20"/>
      <c r="B20"/>
      <c r="C20"/>
      <c r="D20"/>
      <c r="H20" s="156" t="s">
        <v>132</v>
      </c>
      <c r="I20" s="183">
        <v>0</v>
      </c>
      <c r="J20" s="183">
        <v>0</v>
      </c>
      <c r="K20" s="184">
        <v>0</v>
      </c>
      <c r="L20" s="183">
        <v>0</v>
      </c>
      <c r="M20" s="183">
        <v>0</v>
      </c>
      <c r="N20" s="184">
        <v>0</v>
      </c>
    </row>
    <row r="21" spans="1:14" x14ac:dyDescent="0.2">
      <c r="A21"/>
      <c r="B21"/>
      <c r="C21"/>
      <c r="D21"/>
      <c r="H21" s="156" t="s">
        <v>133</v>
      </c>
      <c r="I21" s="183">
        <v>0</v>
      </c>
      <c r="J21" s="183">
        <v>0</v>
      </c>
      <c r="K21" s="184">
        <v>0</v>
      </c>
      <c r="L21" s="183">
        <v>0</v>
      </c>
      <c r="M21" s="183">
        <v>0</v>
      </c>
      <c r="N21" s="184">
        <v>0</v>
      </c>
    </row>
    <row r="22" spans="1:14" x14ac:dyDescent="0.2">
      <c r="A22"/>
      <c r="B22"/>
      <c r="C22"/>
      <c r="D22"/>
      <c r="H22" s="156" t="s">
        <v>134</v>
      </c>
      <c r="I22" s="183">
        <v>0</v>
      </c>
      <c r="J22" s="183">
        <v>0</v>
      </c>
      <c r="K22" s="184">
        <v>0</v>
      </c>
      <c r="L22" s="183">
        <v>0</v>
      </c>
      <c r="M22" s="183">
        <v>0</v>
      </c>
      <c r="N22" s="184">
        <v>0</v>
      </c>
    </row>
    <row r="23" spans="1:14" x14ac:dyDescent="0.2">
      <c r="A23" s="201"/>
      <c r="B23" s="203"/>
      <c r="C23" s="201"/>
      <c r="H23" s="156" t="s">
        <v>135</v>
      </c>
      <c r="I23" s="183">
        <v>0</v>
      </c>
      <c r="J23" s="183">
        <v>0</v>
      </c>
      <c r="K23" s="184">
        <v>0</v>
      </c>
      <c r="L23" s="183">
        <v>0</v>
      </c>
      <c r="M23" s="183">
        <v>0</v>
      </c>
      <c r="N23" s="184">
        <v>0</v>
      </c>
    </row>
    <row r="24" spans="1:14" x14ac:dyDescent="0.2">
      <c r="A24" s="201"/>
      <c r="B24" s="203"/>
      <c r="C24" s="201"/>
      <c r="H24" s="156" t="s">
        <v>136</v>
      </c>
      <c r="I24" s="183">
        <v>0</v>
      </c>
      <c r="J24" s="183">
        <v>0</v>
      </c>
      <c r="K24" s="184">
        <v>0</v>
      </c>
      <c r="L24" s="183">
        <v>0</v>
      </c>
      <c r="M24" s="183">
        <v>0</v>
      </c>
      <c r="N24" s="184">
        <v>0</v>
      </c>
    </row>
    <row r="25" spans="1:14" x14ac:dyDescent="0.2">
      <c r="A25" s="201"/>
      <c r="B25" s="203"/>
      <c r="C25" s="201"/>
      <c r="H25" s="156" t="s">
        <v>137</v>
      </c>
      <c r="I25" s="183">
        <v>0</v>
      </c>
      <c r="J25" s="183">
        <v>0</v>
      </c>
      <c r="K25" s="184">
        <v>0</v>
      </c>
      <c r="L25" s="183">
        <v>0</v>
      </c>
      <c r="M25" s="183">
        <v>0</v>
      </c>
      <c r="N25" s="184">
        <v>0</v>
      </c>
    </row>
    <row r="26" spans="1:14" x14ac:dyDescent="0.2">
      <c r="A26" s="201"/>
      <c r="B26" s="203"/>
      <c r="C26" s="201"/>
      <c r="H26" s="156" t="s">
        <v>138</v>
      </c>
      <c r="I26" s="183">
        <v>0</v>
      </c>
      <c r="J26" s="183">
        <v>0</v>
      </c>
      <c r="K26" s="184">
        <v>0</v>
      </c>
      <c r="L26" s="183">
        <v>0</v>
      </c>
      <c r="M26" s="183">
        <v>0</v>
      </c>
      <c r="N26" s="184">
        <v>0</v>
      </c>
    </row>
    <row r="27" spans="1:14" x14ac:dyDescent="0.2">
      <c r="A27" s="201"/>
      <c r="B27" s="203"/>
      <c r="C27" s="201"/>
      <c r="H27" s="156" t="s">
        <v>139</v>
      </c>
      <c r="I27" s="183">
        <v>0</v>
      </c>
      <c r="J27" s="183">
        <v>0</v>
      </c>
      <c r="K27" s="184">
        <v>0</v>
      </c>
      <c r="L27" s="183">
        <v>0</v>
      </c>
      <c r="M27" s="183">
        <v>0</v>
      </c>
      <c r="N27" s="184">
        <v>0</v>
      </c>
    </row>
    <row r="28" spans="1:14" x14ac:dyDescent="0.2">
      <c r="A28" s="201"/>
      <c r="B28" s="203"/>
      <c r="C28" s="201"/>
      <c r="H28" s="156" t="s">
        <v>140</v>
      </c>
      <c r="I28" s="183">
        <v>0</v>
      </c>
      <c r="J28" s="183">
        <v>0</v>
      </c>
      <c r="K28" s="184">
        <v>0</v>
      </c>
      <c r="L28" s="183">
        <v>0</v>
      </c>
      <c r="M28" s="183">
        <v>0</v>
      </c>
      <c r="N28" s="184">
        <v>0</v>
      </c>
    </row>
    <row r="29" spans="1:14" x14ac:dyDescent="0.2">
      <c r="A29" s="201"/>
      <c r="B29" s="203"/>
      <c r="C29" s="201"/>
      <c r="H29" s="156" t="s">
        <v>141</v>
      </c>
      <c r="I29" s="183">
        <v>0</v>
      </c>
      <c r="J29" s="183">
        <v>0</v>
      </c>
      <c r="K29" s="184">
        <v>0</v>
      </c>
      <c r="L29" s="183">
        <v>0</v>
      </c>
      <c r="M29" s="183">
        <v>0</v>
      </c>
      <c r="N29" s="184">
        <v>0</v>
      </c>
    </row>
    <row r="30" spans="1:14" x14ac:dyDescent="0.2">
      <c r="A30" s="201"/>
      <c r="B30" s="203"/>
      <c r="C30" s="201"/>
      <c r="H30" s="156" t="s">
        <v>142</v>
      </c>
      <c r="I30" s="183">
        <v>0</v>
      </c>
      <c r="J30" s="183">
        <v>0</v>
      </c>
      <c r="K30" s="184">
        <v>0</v>
      </c>
      <c r="L30" s="183">
        <v>0</v>
      </c>
      <c r="M30" s="183">
        <v>0</v>
      </c>
      <c r="N30" s="184">
        <v>0</v>
      </c>
    </row>
    <row r="31" spans="1:14" x14ac:dyDescent="0.2">
      <c r="A31" s="201"/>
      <c r="B31" s="203"/>
      <c r="C31" s="201"/>
      <c r="H31" s="156" t="s">
        <v>143</v>
      </c>
      <c r="I31" s="183">
        <v>0</v>
      </c>
      <c r="J31" s="183">
        <v>0</v>
      </c>
      <c r="K31" s="184">
        <v>0</v>
      </c>
      <c r="L31" s="183">
        <v>0</v>
      </c>
      <c r="M31" s="183">
        <v>0</v>
      </c>
      <c r="N31" s="184">
        <v>0</v>
      </c>
    </row>
    <row r="32" spans="1:14" x14ac:dyDescent="0.2">
      <c r="A32" s="201"/>
      <c r="B32" s="203"/>
      <c r="C32" s="201"/>
      <c r="H32" s="156" t="s">
        <v>144</v>
      </c>
      <c r="I32" s="183">
        <v>0</v>
      </c>
      <c r="J32" s="183">
        <v>0</v>
      </c>
      <c r="K32" s="184">
        <v>0</v>
      </c>
      <c r="L32" s="183">
        <v>0</v>
      </c>
      <c r="M32" s="183">
        <v>0</v>
      </c>
      <c r="N32" s="184">
        <v>0</v>
      </c>
    </row>
    <row r="33" spans="1:14" x14ac:dyDescent="0.2">
      <c r="A33" s="201"/>
      <c r="B33" s="203"/>
      <c r="C33" s="201"/>
      <c r="H33" s="156" t="s">
        <v>145</v>
      </c>
      <c r="I33" s="183">
        <v>0</v>
      </c>
      <c r="J33" s="183">
        <v>0</v>
      </c>
      <c r="K33" s="184">
        <v>0</v>
      </c>
      <c r="L33" s="183">
        <v>0</v>
      </c>
      <c r="M33" s="183">
        <v>0</v>
      </c>
      <c r="N33" s="184">
        <v>0</v>
      </c>
    </row>
    <row r="34" spans="1:14" x14ac:dyDescent="0.2">
      <c r="A34" s="201"/>
      <c r="B34" s="203"/>
      <c r="C34" s="201"/>
      <c r="H34" s="156" t="s">
        <v>146</v>
      </c>
      <c r="I34" s="183">
        <v>0</v>
      </c>
      <c r="J34" s="183">
        <v>0</v>
      </c>
      <c r="K34" s="184">
        <v>0</v>
      </c>
      <c r="L34" s="183">
        <v>0</v>
      </c>
      <c r="M34" s="183">
        <v>0</v>
      </c>
      <c r="N34" s="184">
        <v>0</v>
      </c>
    </row>
    <row r="35" spans="1:14" x14ac:dyDescent="0.2">
      <c r="A35" s="201"/>
      <c r="B35" s="203"/>
      <c r="C35" s="201"/>
      <c r="H35" s="156" t="s">
        <v>147</v>
      </c>
      <c r="I35" s="183">
        <v>0</v>
      </c>
      <c r="J35" s="183">
        <v>0</v>
      </c>
      <c r="K35" s="184">
        <v>0</v>
      </c>
      <c r="L35" s="183">
        <v>0</v>
      </c>
      <c r="M35" s="183">
        <v>0</v>
      </c>
      <c r="N35" s="184">
        <v>0</v>
      </c>
    </row>
    <row r="36" spans="1:14" x14ac:dyDescent="0.2">
      <c r="A36" s="201"/>
      <c r="B36" s="203"/>
      <c r="C36" s="201"/>
      <c r="H36" s="156" t="s">
        <v>148</v>
      </c>
      <c r="I36" s="183">
        <v>0</v>
      </c>
      <c r="J36" s="183">
        <v>0</v>
      </c>
      <c r="K36" s="184">
        <v>0</v>
      </c>
      <c r="L36" s="183">
        <v>0</v>
      </c>
      <c r="M36" s="183">
        <v>0</v>
      </c>
      <c r="N36" s="184">
        <v>0</v>
      </c>
    </row>
    <row r="37" spans="1:14" x14ac:dyDescent="0.2">
      <c r="A37" s="201"/>
      <c r="B37" s="203"/>
      <c r="C37" s="201"/>
      <c r="H37" s="156" t="s">
        <v>149</v>
      </c>
      <c r="I37" s="183">
        <v>0</v>
      </c>
      <c r="J37" s="183">
        <v>0</v>
      </c>
      <c r="K37" s="184">
        <v>0</v>
      </c>
      <c r="L37" s="183">
        <v>0</v>
      </c>
      <c r="M37" s="183">
        <v>0</v>
      </c>
      <c r="N37" s="184">
        <v>0</v>
      </c>
    </row>
    <row r="38" spans="1:14" x14ac:dyDescent="0.2">
      <c r="A38" s="201"/>
      <c r="B38" s="203"/>
      <c r="C38" s="201"/>
      <c r="H38" s="156" t="s">
        <v>150</v>
      </c>
      <c r="I38" s="183">
        <v>0</v>
      </c>
      <c r="J38" s="183">
        <v>0</v>
      </c>
      <c r="K38" s="184">
        <v>0</v>
      </c>
      <c r="L38" s="183">
        <v>0</v>
      </c>
      <c r="M38" s="183">
        <v>0</v>
      </c>
      <c r="N38" s="184">
        <v>0</v>
      </c>
    </row>
    <row r="39" spans="1:14" x14ac:dyDescent="0.2">
      <c r="A39" s="201"/>
      <c r="B39" s="203"/>
      <c r="C39" s="201"/>
      <c r="H39" s="156" t="s">
        <v>151</v>
      </c>
      <c r="I39" s="183">
        <v>0</v>
      </c>
      <c r="J39" s="183">
        <v>0</v>
      </c>
      <c r="K39" s="184">
        <v>0</v>
      </c>
      <c r="L39" s="183">
        <v>0</v>
      </c>
      <c r="M39" s="183">
        <v>0</v>
      </c>
      <c r="N39" s="184">
        <v>0</v>
      </c>
    </row>
    <row r="40" spans="1:14" x14ac:dyDescent="0.2">
      <c r="A40" s="201"/>
      <c r="B40" s="203"/>
      <c r="C40" s="201"/>
      <c r="H40" s="156" t="s">
        <v>152</v>
      </c>
      <c r="I40" s="183">
        <v>0</v>
      </c>
      <c r="J40" s="183">
        <v>0</v>
      </c>
      <c r="K40" s="184">
        <v>0</v>
      </c>
      <c r="L40" s="183">
        <v>0</v>
      </c>
      <c r="M40" s="183">
        <v>0</v>
      </c>
      <c r="N40" s="184">
        <v>0</v>
      </c>
    </row>
    <row r="41" spans="1:14" x14ac:dyDescent="0.2">
      <c r="A41" s="201"/>
      <c r="B41" s="203"/>
      <c r="C41" s="201"/>
      <c r="H41" s="156" t="s">
        <v>153</v>
      </c>
      <c r="I41" s="183">
        <v>0</v>
      </c>
      <c r="J41" s="183">
        <v>0</v>
      </c>
      <c r="K41" s="184">
        <v>0</v>
      </c>
      <c r="L41" s="183">
        <v>0</v>
      </c>
      <c r="M41" s="183">
        <v>0</v>
      </c>
      <c r="N41" s="184">
        <v>0</v>
      </c>
    </row>
    <row r="42" spans="1:14" x14ac:dyDescent="0.2">
      <c r="A42" s="201"/>
      <c r="B42" s="203"/>
      <c r="C42" s="201"/>
      <c r="H42" s="156" t="s">
        <v>154</v>
      </c>
      <c r="I42" s="183">
        <v>0</v>
      </c>
      <c r="J42" s="183">
        <v>0</v>
      </c>
      <c r="K42" s="184">
        <v>0</v>
      </c>
      <c r="L42" s="183">
        <v>0</v>
      </c>
      <c r="M42" s="183">
        <v>0</v>
      </c>
      <c r="N42" s="184">
        <v>0</v>
      </c>
    </row>
    <row r="43" spans="1:14" x14ac:dyDescent="0.2">
      <c r="A43" s="201"/>
      <c r="B43" s="203"/>
      <c r="C43" s="201"/>
      <c r="H43" s="156" t="s">
        <v>155</v>
      </c>
      <c r="I43" s="183">
        <v>0</v>
      </c>
      <c r="J43" s="183">
        <v>0</v>
      </c>
      <c r="K43" s="184">
        <v>0</v>
      </c>
      <c r="L43" s="183">
        <v>0</v>
      </c>
      <c r="M43" s="183">
        <v>0</v>
      </c>
      <c r="N43" s="184">
        <v>0</v>
      </c>
    </row>
    <row r="44" spans="1:14" x14ac:dyDescent="0.2">
      <c r="A44" s="201"/>
      <c r="B44" s="203"/>
      <c r="C44" s="201"/>
      <c r="H44" s="156" t="s">
        <v>156</v>
      </c>
      <c r="I44" s="183">
        <v>0</v>
      </c>
      <c r="J44" s="183">
        <v>0</v>
      </c>
      <c r="K44" s="184">
        <v>0</v>
      </c>
      <c r="L44" s="183">
        <v>0</v>
      </c>
      <c r="M44" s="183">
        <v>0</v>
      </c>
      <c r="N44" s="184">
        <v>0</v>
      </c>
    </row>
    <row r="45" spans="1:14" x14ac:dyDescent="0.2">
      <c r="A45" s="201"/>
      <c r="B45" s="203"/>
      <c r="C45" s="201"/>
      <c r="H45" s="156" t="s">
        <v>157</v>
      </c>
      <c r="I45" s="183">
        <v>0</v>
      </c>
      <c r="J45" s="183">
        <v>0</v>
      </c>
      <c r="K45" s="184">
        <v>0</v>
      </c>
      <c r="L45" s="183">
        <v>0</v>
      </c>
      <c r="M45" s="183">
        <v>0</v>
      </c>
      <c r="N45" s="184">
        <v>0</v>
      </c>
    </row>
    <row r="46" spans="1:14" x14ac:dyDescent="0.2">
      <c r="A46" s="201"/>
      <c r="B46" s="203"/>
      <c r="C46" s="201"/>
      <c r="H46" s="156" t="s">
        <v>158</v>
      </c>
      <c r="I46" s="183">
        <v>0</v>
      </c>
      <c r="J46" s="183">
        <v>0</v>
      </c>
      <c r="K46" s="184">
        <v>0</v>
      </c>
      <c r="L46" s="183">
        <v>0</v>
      </c>
      <c r="M46" s="183">
        <v>0</v>
      </c>
      <c r="N46" s="184">
        <v>0</v>
      </c>
    </row>
    <row r="47" spans="1:14" x14ac:dyDescent="0.2">
      <c r="A47" s="201"/>
      <c r="B47" s="203"/>
      <c r="C47" s="201"/>
      <c r="H47" s="156" t="s">
        <v>159</v>
      </c>
      <c r="I47" s="183">
        <v>0</v>
      </c>
      <c r="J47" s="183">
        <v>0</v>
      </c>
      <c r="K47" s="184">
        <v>0</v>
      </c>
      <c r="L47" s="183">
        <v>0</v>
      </c>
      <c r="M47" s="183">
        <v>0</v>
      </c>
      <c r="N47" s="184">
        <v>0</v>
      </c>
    </row>
    <row r="48" spans="1:14" x14ac:dyDescent="0.2">
      <c r="A48" s="201"/>
      <c r="B48" s="203"/>
      <c r="C48" s="201"/>
      <c r="H48" s="156" t="s">
        <v>160</v>
      </c>
      <c r="I48" s="183">
        <v>0</v>
      </c>
      <c r="J48" s="183">
        <v>0</v>
      </c>
      <c r="K48" s="184">
        <v>0</v>
      </c>
      <c r="L48" s="183">
        <v>0</v>
      </c>
      <c r="M48" s="183">
        <v>0</v>
      </c>
      <c r="N48" s="184">
        <v>0</v>
      </c>
    </row>
    <row r="49" spans="1:14" x14ac:dyDescent="0.2">
      <c r="A49" s="201"/>
      <c r="B49" s="203"/>
      <c r="C49" s="201"/>
      <c r="H49" s="156" t="s">
        <v>161</v>
      </c>
      <c r="I49" s="183">
        <v>0</v>
      </c>
      <c r="J49" s="183">
        <v>0</v>
      </c>
      <c r="K49" s="184">
        <v>0</v>
      </c>
      <c r="L49" s="183">
        <v>0</v>
      </c>
      <c r="M49" s="183">
        <v>0</v>
      </c>
      <c r="N49" s="184">
        <v>0</v>
      </c>
    </row>
    <row r="50" spans="1:14" x14ac:dyDescent="0.2">
      <c r="A50" s="201"/>
      <c r="B50" s="203"/>
      <c r="C50" s="201"/>
      <c r="H50" s="157" t="s">
        <v>162</v>
      </c>
      <c r="I50" s="158">
        <f>B6</f>
        <v>77</v>
      </c>
      <c r="J50" s="158">
        <f>B7</f>
        <v>77</v>
      </c>
      <c r="K50" s="135">
        <f>B8</f>
        <v>7</v>
      </c>
      <c r="L50" s="158">
        <f>E6</f>
        <v>24</v>
      </c>
      <c r="M50" s="158">
        <f>E7</f>
        <v>11</v>
      </c>
      <c r="N50" s="135">
        <f>E8</f>
        <v>1</v>
      </c>
    </row>
    <row r="51" spans="1:14" x14ac:dyDescent="0.2">
      <c r="A51" s="201"/>
      <c r="B51" s="203"/>
      <c r="C51" s="201"/>
      <c r="H51" s="156" t="s">
        <v>389</v>
      </c>
      <c r="I51" s="183">
        <v>0</v>
      </c>
      <c r="J51" s="183">
        <v>0</v>
      </c>
      <c r="K51" s="184">
        <v>0</v>
      </c>
      <c r="L51" s="183">
        <v>0</v>
      </c>
      <c r="M51" s="183">
        <v>0</v>
      </c>
      <c r="N51" s="184">
        <v>0</v>
      </c>
    </row>
    <row r="52" spans="1:14" x14ac:dyDescent="0.2">
      <c r="A52" s="201"/>
      <c r="B52" s="203"/>
      <c r="C52" s="201"/>
      <c r="H52" s="156" t="s">
        <v>163</v>
      </c>
      <c r="I52" s="183">
        <v>0</v>
      </c>
      <c r="J52" s="183">
        <v>0</v>
      </c>
      <c r="K52" s="184">
        <v>0</v>
      </c>
      <c r="L52" s="183">
        <v>0</v>
      </c>
      <c r="M52" s="183">
        <v>0</v>
      </c>
      <c r="N52" s="184">
        <v>0</v>
      </c>
    </row>
    <row r="53" spans="1:14" x14ac:dyDescent="0.2">
      <c r="A53" s="201"/>
      <c r="B53" s="203"/>
      <c r="C53" s="201"/>
      <c r="H53" s="156" t="s">
        <v>164</v>
      </c>
      <c r="I53" s="183">
        <v>0</v>
      </c>
      <c r="J53" s="183">
        <v>0</v>
      </c>
      <c r="K53" s="184">
        <v>0</v>
      </c>
      <c r="L53" s="183">
        <v>0</v>
      </c>
      <c r="M53" s="183">
        <v>0</v>
      </c>
      <c r="N53" s="184">
        <v>0</v>
      </c>
    </row>
    <row r="54" spans="1:14" x14ac:dyDescent="0.2">
      <c r="A54" s="201"/>
      <c r="B54" s="203"/>
      <c r="C54" s="201"/>
      <c r="H54" s="156" t="s">
        <v>165</v>
      </c>
      <c r="I54" s="183">
        <v>0</v>
      </c>
      <c r="J54" s="183">
        <v>0</v>
      </c>
      <c r="K54" s="184">
        <v>0</v>
      </c>
      <c r="L54" s="183">
        <v>0</v>
      </c>
      <c r="M54" s="183">
        <v>0</v>
      </c>
      <c r="N54" s="184">
        <v>0</v>
      </c>
    </row>
    <row r="55" spans="1:14" x14ac:dyDescent="0.2">
      <c r="A55" s="201"/>
      <c r="B55" s="203"/>
      <c r="C55" s="201"/>
      <c r="H55" s="156" t="s">
        <v>166</v>
      </c>
      <c r="I55" s="183">
        <v>0</v>
      </c>
      <c r="J55" s="183">
        <v>0</v>
      </c>
      <c r="K55" s="184">
        <v>0</v>
      </c>
      <c r="L55" s="183">
        <v>0</v>
      </c>
      <c r="M55" s="183">
        <v>0</v>
      </c>
      <c r="N55" s="184">
        <v>0</v>
      </c>
    </row>
    <row r="56" spans="1:14" x14ac:dyDescent="0.2">
      <c r="A56" s="201"/>
      <c r="B56" s="203"/>
      <c r="C56" s="201"/>
      <c r="H56" s="156" t="s">
        <v>167</v>
      </c>
      <c r="I56" s="183">
        <v>0</v>
      </c>
      <c r="J56" s="183">
        <v>0</v>
      </c>
      <c r="K56" s="184">
        <v>0</v>
      </c>
      <c r="L56" s="183">
        <v>0</v>
      </c>
      <c r="M56" s="183">
        <v>0</v>
      </c>
      <c r="N56" s="184">
        <v>0</v>
      </c>
    </row>
    <row r="57" spans="1:14" x14ac:dyDescent="0.2">
      <c r="A57" s="201"/>
      <c r="B57" s="203"/>
      <c r="C57" s="201"/>
      <c r="H57" s="156" t="s">
        <v>168</v>
      </c>
      <c r="I57" s="183">
        <v>0</v>
      </c>
      <c r="J57" s="183">
        <v>0</v>
      </c>
      <c r="K57" s="184">
        <v>0</v>
      </c>
      <c r="L57" s="183">
        <v>0</v>
      </c>
      <c r="M57" s="183">
        <v>0</v>
      </c>
      <c r="N57" s="184">
        <v>0</v>
      </c>
    </row>
    <row r="58" spans="1:14" x14ac:dyDescent="0.2">
      <c r="A58" s="201"/>
      <c r="B58" s="203"/>
      <c r="C58" s="201"/>
      <c r="H58" s="156" t="s">
        <v>169</v>
      </c>
      <c r="I58" s="183">
        <v>0</v>
      </c>
      <c r="J58" s="183">
        <v>0</v>
      </c>
      <c r="K58" s="184">
        <v>0</v>
      </c>
      <c r="L58" s="183">
        <v>0</v>
      </c>
      <c r="M58" s="183">
        <v>0</v>
      </c>
      <c r="N58" s="184">
        <v>0</v>
      </c>
    </row>
    <row r="59" spans="1:14" x14ac:dyDescent="0.2">
      <c r="A59" s="201"/>
      <c r="B59" s="203"/>
      <c r="C59" s="201"/>
      <c r="H59" s="156" t="s">
        <v>170</v>
      </c>
      <c r="I59" s="183">
        <v>0</v>
      </c>
      <c r="J59" s="183">
        <v>0</v>
      </c>
      <c r="K59" s="184">
        <v>0</v>
      </c>
      <c r="L59" s="183">
        <v>0</v>
      </c>
      <c r="M59" s="183">
        <v>0</v>
      </c>
      <c r="N59" s="184">
        <v>0</v>
      </c>
    </row>
    <row r="60" spans="1:14" x14ac:dyDescent="0.2">
      <c r="A60" s="201"/>
      <c r="B60" s="203"/>
      <c r="C60" s="201"/>
      <c r="H60" s="156" t="s">
        <v>171</v>
      </c>
      <c r="I60" s="183">
        <v>0</v>
      </c>
      <c r="J60" s="183">
        <v>0</v>
      </c>
      <c r="K60" s="184">
        <v>0</v>
      </c>
      <c r="L60" s="183">
        <v>0</v>
      </c>
      <c r="M60" s="183">
        <v>0</v>
      </c>
      <c r="N60" s="184">
        <v>0</v>
      </c>
    </row>
    <row r="61" spans="1:14" x14ac:dyDescent="0.2">
      <c r="A61" s="201"/>
      <c r="B61" s="203"/>
      <c r="C61" s="201"/>
      <c r="H61" s="156" t="s">
        <v>172</v>
      </c>
      <c r="I61" s="183">
        <v>0</v>
      </c>
      <c r="J61" s="183">
        <v>0</v>
      </c>
      <c r="K61" s="184">
        <v>0</v>
      </c>
      <c r="L61" s="183">
        <v>0</v>
      </c>
      <c r="M61" s="183">
        <v>0</v>
      </c>
      <c r="N61" s="184">
        <v>0</v>
      </c>
    </row>
    <row r="62" spans="1:14" x14ac:dyDescent="0.2">
      <c r="A62" s="201"/>
      <c r="B62" s="201"/>
      <c r="C62" s="201"/>
      <c r="H62" s="159" t="s">
        <v>173</v>
      </c>
      <c r="I62" s="185">
        <v>0</v>
      </c>
      <c r="J62" s="185">
        <v>0</v>
      </c>
      <c r="K62" s="186">
        <v>0</v>
      </c>
      <c r="L62" s="185">
        <v>0</v>
      </c>
      <c r="M62" s="185">
        <v>0</v>
      </c>
      <c r="N62" s="186">
        <v>0</v>
      </c>
    </row>
    <row r="63" spans="1:14" x14ac:dyDescent="0.2">
      <c r="A63" s="201"/>
      <c r="B63" s="201"/>
      <c r="C63" s="201"/>
    </row>
    <row r="64" spans="1:14" x14ac:dyDescent="0.2">
      <c r="A64" s="201"/>
      <c r="B64" s="201"/>
      <c r="C64" s="201"/>
    </row>
    <row r="65" spans="1:3" x14ac:dyDescent="0.2">
      <c r="A65" s="201"/>
      <c r="B65" s="201"/>
      <c r="C65" s="201"/>
    </row>
    <row r="66" spans="1:3" x14ac:dyDescent="0.2">
      <c r="A66" s="201"/>
      <c r="B66" s="201"/>
      <c r="C66" s="201"/>
    </row>
    <row r="67" spans="1:3" x14ac:dyDescent="0.2">
      <c r="A67" s="201"/>
      <c r="B67" s="201"/>
      <c r="C67" s="201"/>
    </row>
  </sheetData>
  <mergeCells count="5">
    <mergeCell ref="L2:N2"/>
    <mergeCell ref="D4:E4"/>
    <mergeCell ref="A1:F1"/>
    <mergeCell ref="A4:B4"/>
    <mergeCell ref="I2:K2"/>
  </mergeCells>
  <phoneticPr fontId="12" type="noConversion"/>
  <pageMargins left="0.75" right="0.75" top="1" bottom="1" header="0.5" footer="0.5"/>
  <pageSetup scale="66" orientation="portrait" r:id="rId1"/>
  <headerFooter alignWithMargins="0"/>
  <drawing r:id="rId2"/>
  <legacy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5</vt:i4>
      </vt:variant>
      <vt:variant>
        <vt:lpstr>Named Ranges</vt:lpstr>
      </vt:variant>
      <vt:variant>
        <vt:i4>2</vt:i4>
      </vt:variant>
    </vt:vector>
  </HeadingPairs>
  <TitlesOfParts>
    <vt:vector size="7" baseType="lpstr">
      <vt:lpstr>Transformation</vt:lpstr>
      <vt:lpstr>Final Aggregate</vt:lpstr>
      <vt:lpstr>Aggregate Worksheet</vt:lpstr>
      <vt:lpstr>VOR Summary</vt:lpstr>
      <vt:lpstr>SB Calculation</vt:lpstr>
      <vt:lpstr>'Aggregate Worksheet'!Print_Area</vt:lpstr>
      <vt:lpstr>'VOR Summary'!Print_Titles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August 22, 2011-Monday Morning Workload Report (Office of Performance Analysis and Integrity)</dc:title>
  <dc:subject>August 22, 2011-Monday Morning Workload Report</dc:subject>
  <dc:creator>Mandella, Mike (Michael), VBAVACO</dc:creator>
  <cp:keywords>vacols, scorecard, rating, pending, 180, c&amp;p, wipp, pre-discharge,  appeals, SOC's, adjudicative, IVMs, guarantees, COE</cp:keywords>
  <cp:lastModifiedBy>Department of Veterans Affairs</cp:lastModifiedBy>
  <cp:lastPrinted>2011-06-06T12:58:05Z</cp:lastPrinted>
  <dcterms:created xsi:type="dcterms:W3CDTF">2009-08-25T18:46:26Z</dcterms:created>
  <dcterms:modified xsi:type="dcterms:W3CDTF">2018-03-19T15:01:08Z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20110118</vt:lpwstr>
  </property>
  <property fmtid="{D5CDD505-2E9C-101B-9397-08002B2CF9AE}" pid="5" name="Date Reviewed">
    <vt:lpwstr>20110822</vt:lpwstr>
  </property>
  <property fmtid="{D5CDD505-2E9C-101B-9397-08002B2CF9AE}" pid="6" name="Type">
    <vt:lpwstr>Report</vt:lpwstr>
  </property>
</Properties>
</file>