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0" windowWidth="12255" windowHeight="6450" tabRatio="803"/>
  </bookViews>
  <sheets>
    <sheet name="Transformation" sheetId="7" r:id="rId1"/>
    <sheet name="Final Aggregate" sheetId="9" r:id="rId2"/>
    <sheet name="Aggregate Worksheet" sheetId="4" state="hidden" r:id="rId3"/>
    <sheet name="VOR Summary" sheetId="8" state="hidden" r:id="rId4"/>
    <sheet name="SB Calculation" sheetId="15" state="hidden" r:id="rId5"/>
  </sheets>
  <definedNames>
    <definedName name="_xlnm.Print_Titles" localSheetId="3">'VOR Summary'!$A:$A,'VOR Summary'!$5:$5</definedName>
    <definedName name="TableName">"Dummy"</definedName>
  </definedNames>
  <calcPr calcId="145621" fullCalcOnLoad="1"/>
</workbook>
</file>

<file path=xl/calcChain.xml><?xml version="1.0" encoding="utf-8"?>
<calcChain xmlns="http://schemas.openxmlformats.org/spreadsheetml/2006/main">
  <c r="P11" i="4" l="1"/>
  <c r="C86" i="4"/>
  <c r="B86" i="4"/>
  <c r="D86" i="4" s="1"/>
  <c r="E86" i="4" s="1"/>
  <c r="P76" i="4"/>
  <c r="L59" i="4"/>
  <c r="L60" i="4"/>
  <c r="M60" i="4" s="1"/>
  <c r="L61" i="4"/>
  <c r="L62" i="4"/>
  <c r="L63" i="4"/>
  <c r="L64" i="4"/>
  <c r="M64" i="4" s="1"/>
  <c r="L65" i="4"/>
  <c r="L66" i="4"/>
  <c r="L67" i="4"/>
  <c r="L68" i="4"/>
  <c r="M68" i="4" s="1"/>
  <c r="L69" i="4"/>
  <c r="L58" i="4"/>
  <c r="L57" i="4"/>
  <c r="L15" i="4"/>
  <c r="L16" i="4"/>
  <c r="M16" i="4" s="1"/>
  <c r="L17" i="4"/>
  <c r="L18" i="4"/>
  <c r="L19" i="4"/>
  <c r="L20" i="4"/>
  <c r="M20" i="4" s="1"/>
  <c r="L21" i="4"/>
  <c r="L22" i="4"/>
  <c r="L23" i="4"/>
  <c r="L24" i="4"/>
  <c r="M24" i="4" s="1"/>
  <c r="L25" i="4"/>
  <c r="L26" i="4"/>
  <c r="L27" i="4"/>
  <c r="L28" i="4"/>
  <c r="M28" i="4" s="1"/>
  <c r="L29" i="4"/>
  <c r="L30" i="4"/>
  <c r="L31" i="4"/>
  <c r="M31" i="4" s="1"/>
  <c r="L32" i="4"/>
  <c r="M32" i="4" s="1"/>
  <c r="L33" i="4"/>
  <c r="L34" i="4"/>
  <c r="L35" i="4"/>
  <c r="M35" i="4" s="1"/>
  <c r="L36" i="4"/>
  <c r="M36" i="4" s="1"/>
  <c r="L37" i="4"/>
  <c r="L38" i="4"/>
  <c r="L39" i="4"/>
  <c r="M39" i="4" s="1"/>
  <c r="L40" i="4"/>
  <c r="L41" i="4"/>
  <c r="L42" i="4"/>
  <c r="L43" i="4"/>
  <c r="L44" i="4"/>
  <c r="L45" i="4"/>
  <c r="L46" i="4"/>
  <c r="L47" i="4"/>
  <c r="L48" i="4"/>
  <c r="L49" i="4"/>
  <c r="L50" i="4"/>
  <c r="L51" i="4"/>
  <c r="L52" i="4"/>
  <c r="L53" i="4"/>
  <c r="L54" i="4"/>
  <c r="L55" i="4"/>
  <c r="L56" i="4"/>
  <c r="M56" i="4" s="1"/>
  <c r="L13" i="4"/>
  <c r="L14" i="4"/>
  <c r="K38" i="4"/>
  <c r="K53" i="4"/>
  <c r="M53" i="4" s="1"/>
  <c r="L12" i="4"/>
  <c r="K12" i="4"/>
  <c r="K69" i="4"/>
  <c r="K11" i="4"/>
  <c r="K70" i="4" s="1"/>
  <c r="K13" i="4"/>
  <c r="K14" i="4"/>
  <c r="K15" i="4"/>
  <c r="K16" i="4"/>
  <c r="K17" i="4"/>
  <c r="K18" i="4"/>
  <c r="K19" i="4"/>
  <c r="K20" i="4"/>
  <c r="K21" i="4"/>
  <c r="K22" i="4"/>
  <c r="K23" i="4"/>
  <c r="K24" i="4"/>
  <c r="K25" i="4"/>
  <c r="K26" i="4"/>
  <c r="K27" i="4"/>
  <c r="K28" i="4"/>
  <c r="K29" i="4"/>
  <c r="K30" i="4"/>
  <c r="K31" i="4"/>
  <c r="K32" i="4"/>
  <c r="K33" i="4"/>
  <c r="K34" i="4"/>
  <c r="K35" i="4"/>
  <c r="K36" i="4"/>
  <c r="K37" i="4"/>
  <c r="K39" i="4"/>
  <c r="K40" i="4"/>
  <c r="K41" i="4"/>
  <c r="M41" i="4" s="1"/>
  <c r="K42" i="4"/>
  <c r="K43" i="4"/>
  <c r="K44" i="4"/>
  <c r="K45" i="4"/>
  <c r="M45" i="4" s="1"/>
  <c r="K46" i="4"/>
  <c r="K47" i="4"/>
  <c r="K48" i="4"/>
  <c r="K49" i="4"/>
  <c r="M49" i="4" s="1"/>
  <c r="K50" i="4"/>
  <c r="K51" i="4"/>
  <c r="K52" i="4"/>
  <c r="K57" i="4"/>
  <c r="M57" i="4" s="1"/>
  <c r="K58" i="4"/>
  <c r="K59" i="4"/>
  <c r="K60" i="4"/>
  <c r="K61" i="4"/>
  <c r="K62" i="4"/>
  <c r="K63" i="4"/>
  <c r="K64" i="4"/>
  <c r="K65" i="4"/>
  <c r="K66" i="4"/>
  <c r="K67" i="4"/>
  <c r="K68" i="4"/>
  <c r="K54" i="4"/>
  <c r="M54" i="4" s="1"/>
  <c r="K55" i="4"/>
  <c r="K56" i="4"/>
  <c r="L11" i="4"/>
  <c r="L70" i="4" s="1"/>
  <c r="H90" i="4"/>
  <c r="I90" i="4"/>
  <c r="D90" i="4"/>
  <c r="E90" i="4" s="1"/>
  <c r="H89" i="4"/>
  <c r="I89" i="4"/>
  <c r="D89" i="4"/>
  <c r="E89" i="4" s="1"/>
  <c r="H88" i="4"/>
  <c r="I88" i="4"/>
  <c r="D88" i="4"/>
  <c r="E88" i="4" s="1"/>
  <c r="H87" i="4"/>
  <c r="I87" i="4"/>
  <c r="D87" i="4"/>
  <c r="E87" i="4" s="1"/>
  <c r="G86" i="4"/>
  <c r="F86" i="4"/>
  <c r="O70" i="4"/>
  <c r="N70" i="4"/>
  <c r="F70" i="4"/>
  <c r="E11" i="4"/>
  <c r="E70" i="4" s="1"/>
  <c r="G70" i="4" s="1"/>
  <c r="E12" i="4"/>
  <c r="G12" i="4" s="1"/>
  <c r="E13" i="4"/>
  <c r="E14" i="4"/>
  <c r="E15" i="4"/>
  <c r="E16" i="4"/>
  <c r="G16" i="4" s="1"/>
  <c r="E17" i="4"/>
  <c r="E18" i="4"/>
  <c r="E19" i="4"/>
  <c r="E20" i="4"/>
  <c r="G20" i="4" s="1"/>
  <c r="E21" i="4"/>
  <c r="E22" i="4"/>
  <c r="E23" i="4"/>
  <c r="E24" i="4"/>
  <c r="G24" i="4" s="1"/>
  <c r="E25" i="4"/>
  <c r="E26" i="4"/>
  <c r="E27" i="4"/>
  <c r="E28" i="4"/>
  <c r="G28" i="4" s="1"/>
  <c r="E29" i="4"/>
  <c r="E30" i="4"/>
  <c r="E31" i="4"/>
  <c r="E32" i="4"/>
  <c r="G32" i="4" s="1"/>
  <c r="E33" i="4"/>
  <c r="E34" i="4"/>
  <c r="E35" i="4"/>
  <c r="E36" i="4"/>
  <c r="G36" i="4" s="1"/>
  <c r="E37" i="4"/>
  <c r="E38" i="4"/>
  <c r="E39" i="4"/>
  <c r="E40" i="4"/>
  <c r="E41" i="4"/>
  <c r="E42" i="4"/>
  <c r="E43" i="4"/>
  <c r="E44" i="4"/>
  <c r="E45" i="4"/>
  <c r="E46" i="4"/>
  <c r="E47" i="4"/>
  <c r="E48" i="4"/>
  <c r="E49" i="4"/>
  <c r="E50" i="4"/>
  <c r="E51" i="4"/>
  <c r="E52" i="4"/>
  <c r="E53" i="4"/>
  <c r="E54" i="4"/>
  <c r="E55" i="4"/>
  <c r="G55" i="4" s="1"/>
  <c r="E56" i="4"/>
  <c r="G56" i="4" s="1"/>
  <c r="E57" i="4"/>
  <c r="E58" i="4"/>
  <c r="E59" i="4"/>
  <c r="E60" i="4"/>
  <c r="E61" i="4"/>
  <c r="E62" i="4"/>
  <c r="E63" i="4"/>
  <c r="E64" i="4"/>
  <c r="E65" i="4"/>
  <c r="E66" i="4"/>
  <c r="E67" i="4"/>
  <c r="E68" i="4"/>
  <c r="E69" i="4"/>
  <c r="L79" i="4"/>
  <c r="L78" i="4"/>
  <c r="L80" i="4" s="1"/>
  <c r="L77" i="4"/>
  <c r="L76" i="4"/>
  <c r="K79" i="4"/>
  <c r="K78" i="4"/>
  <c r="K80" i="4" s="1"/>
  <c r="K77" i="4"/>
  <c r="K76" i="4"/>
  <c r="F57" i="4"/>
  <c r="C57" i="4"/>
  <c r="D57" i="4" s="1"/>
  <c r="B57" i="4"/>
  <c r="B59" i="4"/>
  <c r="C59" i="4"/>
  <c r="D59" i="4"/>
  <c r="F59" i="4"/>
  <c r="G59" i="4" s="1"/>
  <c r="H59" i="4"/>
  <c r="I59" i="4"/>
  <c r="J59" i="4" s="1"/>
  <c r="M59" i="4"/>
  <c r="N59" i="4"/>
  <c r="O59" i="4"/>
  <c r="B60" i="4"/>
  <c r="C60" i="4"/>
  <c r="D60" i="4"/>
  <c r="F60" i="4"/>
  <c r="G60" i="4" s="1"/>
  <c r="H60" i="4"/>
  <c r="I60" i="4"/>
  <c r="J60" i="4"/>
  <c r="N60" i="4"/>
  <c r="O60" i="4"/>
  <c r="B61" i="4"/>
  <c r="C61" i="4"/>
  <c r="D61" i="4" s="1"/>
  <c r="F61" i="4"/>
  <c r="G61" i="4"/>
  <c r="H61" i="4"/>
  <c r="I61" i="4"/>
  <c r="J61" i="4"/>
  <c r="M61" i="4"/>
  <c r="N61" i="4"/>
  <c r="O61" i="4"/>
  <c r="B62" i="4"/>
  <c r="C62" i="4"/>
  <c r="D62" i="4" s="1"/>
  <c r="F62" i="4"/>
  <c r="G62" i="4"/>
  <c r="H62" i="4"/>
  <c r="I62" i="4"/>
  <c r="J62" i="4" s="1"/>
  <c r="M62" i="4"/>
  <c r="N62" i="4"/>
  <c r="O62" i="4"/>
  <c r="B63" i="4"/>
  <c r="C63" i="4"/>
  <c r="D63" i="4"/>
  <c r="F63" i="4"/>
  <c r="G63" i="4" s="1"/>
  <c r="H63" i="4"/>
  <c r="I63" i="4"/>
  <c r="J63" i="4" s="1"/>
  <c r="M63" i="4"/>
  <c r="N63" i="4"/>
  <c r="O63" i="4"/>
  <c r="B64" i="4"/>
  <c r="C64" i="4"/>
  <c r="D64" i="4"/>
  <c r="F64" i="4"/>
  <c r="G64" i="4" s="1"/>
  <c r="H64" i="4"/>
  <c r="I64" i="4"/>
  <c r="J64" i="4"/>
  <c r="N64" i="4"/>
  <c r="O64" i="4"/>
  <c r="B65" i="4"/>
  <c r="C65" i="4"/>
  <c r="D65" i="4" s="1"/>
  <c r="F65" i="4"/>
  <c r="G65" i="4"/>
  <c r="H65" i="4"/>
  <c r="I65" i="4"/>
  <c r="J65" i="4"/>
  <c r="M65" i="4"/>
  <c r="N65" i="4"/>
  <c r="O65" i="4"/>
  <c r="B66" i="4"/>
  <c r="C66" i="4"/>
  <c r="D66" i="4" s="1"/>
  <c r="F66" i="4"/>
  <c r="G66" i="4"/>
  <c r="H66" i="4"/>
  <c r="I66" i="4"/>
  <c r="J66" i="4" s="1"/>
  <c r="M66" i="4"/>
  <c r="N66" i="4"/>
  <c r="O66" i="4"/>
  <c r="B67" i="4"/>
  <c r="C67" i="4"/>
  <c r="D67" i="4"/>
  <c r="F67" i="4"/>
  <c r="G67" i="4" s="1"/>
  <c r="H67" i="4"/>
  <c r="I67" i="4"/>
  <c r="J67" i="4" s="1"/>
  <c r="M67" i="4"/>
  <c r="N67" i="4"/>
  <c r="O67" i="4"/>
  <c r="B68" i="4"/>
  <c r="C68" i="4"/>
  <c r="D68" i="4"/>
  <c r="F68" i="4"/>
  <c r="G68" i="4" s="1"/>
  <c r="H68" i="4"/>
  <c r="I68" i="4"/>
  <c r="J68" i="4"/>
  <c r="N68" i="4"/>
  <c r="O68" i="4"/>
  <c r="B69" i="4"/>
  <c r="C69" i="4"/>
  <c r="D69" i="4" s="1"/>
  <c r="F69" i="4"/>
  <c r="G69" i="4"/>
  <c r="H69" i="4"/>
  <c r="I69" i="4"/>
  <c r="J69" i="4"/>
  <c r="M69" i="4"/>
  <c r="N69" i="4"/>
  <c r="O69" i="4"/>
  <c r="O58" i="4"/>
  <c r="O57" i="4"/>
  <c r="B58" i="4"/>
  <c r="C58" i="4"/>
  <c r="D58" i="4"/>
  <c r="F58" i="4"/>
  <c r="G58" i="4" s="1"/>
  <c r="H58" i="4"/>
  <c r="I58" i="4"/>
  <c r="J58" i="4"/>
  <c r="M58" i="4"/>
  <c r="N58" i="4"/>
  <c r="N57" i="4"/>
  <c r="I57" i="4"/>
  <c r="J57" i="4" s="1"/>
  <c r="H57" i="4"/>
  <c r="G57" i="4"/>
  <c r="B98" i="4"/>
  <c r="B97" i="4"/>
  <c r="B99" i="4"/>
  <c r="I12" i="4"/>
  <c r="I13" i="4"/>
  <c r="I14" i="4"/>
  <c r="I15" i="4"/>
  <c r="J15" i="4" s="1"/>
  <c r="I16" i="4"/>
  <c r="I17" i="4"/>
  <c r="I18" i="4"/>
  <c r="I19" i="4"/>
  <c r="J19" i="4" s="1"/>
  <c r="I20" i="4"/>
  <c r="I21" i="4"/>
  <c r="I22" i="4"/>
  <c r="I23" i="4"/>
  <c r="J23" i="4" s="1"/>
  <c r="I24" i="4"/>
  <c r="I25" i="4"/>
  <c r="I26" i="4"/>
  <c r="I27" i="4"/>
  <c r="J27" i="4" s="1"/>
  <c r="H78" i="4"/>
  <c r="H86" i="4"/>
  <c r="I86" i="4" s="1"/>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H12" i="4"/>
  <c r="H70" i="4" s="1"/>
  <c r="H13" i="4"/>
  <c r="J13" i="4" s="1"/>
  <c r="H14" i="4"/>
  <c r="H15" i="4"/>
  <c r="H16" i="4"/>
  <c r="J16" i="4" s="1"/>
  <c r="H17" i="4"/>
  <c r="J17" i="4" s="1"/>
  <c r="H18" i="4"/>
  <c r="H19" i="4"/>
  <c r="H20" i="4"/>
  <c r="J20" i="4" s="1"/>
  <c r="H21" i="4"/>
  <c r="J21" i="4" s="1"/>
  <c r="H22" i="4"/>
  <c r="H23" i="4"/>
  <c r="H24" i="4"/>
  <c r="J24" i="4" s="1"/>
  <c r="H25" i="4"/>
  <c r="J25" i="4" s="1"/>
  <c r="H26" i="4"/>
  <c r="H27" i="4"/>
  <c r="H28" i="4"/>
  <c r="J28" i="4" s="1"/>
  <c r="H29" i="4"/>
  <c r="J29" i="4" s="1"/>
  <c r="H30" i="4"/>
  <c r="H31" i="4"/>
  <c r="H32" i="4"/>
  <c r="J32" i="4" s="1"/>
  <c r="H33" i="4"/>
  <c r="J33" i="4" s="1"/>
  <c r="H34" i="4"/>
  <c r="H35" i="4"/>
  <c r="H36" i="4"/>
  <c r="J36" i="4" s="1"/>
  <c r="H37" i="4"/>
  <c r="J37" i="4" s="1"/>
  <c r="H38" i="4"/>
  <c r="H39" i="4"/>
  <c r="H40" i="4"/>
  <c r="J40" i="4" s="1"/>
  <c r="H41" i="4"/>
  <c r="J41" i="4" s="1"/>
  <c r="H42" i="4"/>
  <c r="H43" i="4"/>
  <c r="H44" i="4"/>
  <c r="J44" i="4" s="1"/>
  <c r="H45" i="4"/>
  <c r="J45" i="4" s="1"/>
  <c r="H46" i="4"/>
  <c r="H47" i="4"/>
  <c r="H48" i="4"/>
  <c r="J48" i="4" s="1"/>
  <c r="H49" i="4"/>
  <c r="J49" i="4" s="1"/>
  <c r="H50" i="4"/>
  <c r="H51" i="4"/>
  <c r="H52" i="4"/>
  <c r="J52" i="4" s="1"/>
  <c r="H53" i="4"/>
  <c r="J53" i="4" s="1"/>
  <c r="H54" i="4"/>
  <c r="H55" i="4"/>
  <c r="H56" i="4"/>
  <c r="J56" i="4" s="1"/>
  <c r="I11" i="4"/>
  <c r="I70" i="4" s="1"/>
  <c r="J70" i="4" s="1"/>
  <c r="H11" i="4"/>
  <c r="N12" i="4"/>
  <c r="N13" i="4"/>
  <c r="N14" i="4"/>
  <c r="N11" i="4" s="1"/>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F54" i="4"/>
  <c r="G54" i="4" s="1"/>
  <c r="F55" i="4"/>
  <c r="F56" i="4"/>
  <c r="C54" i="4"/>
  <c r="D54" i="4" s="1"/>
  <c r="C55" i="4"/>
  <c r="D55" i="4" s="1"/>
  <c r="C56" i="4"/>
  <c r="B54" i="4"/>
  <c r="B55" i="4"/>
  <c r="B56" i="4"/>
  <c r="F28" i="4"/>
  <c r="F29" i="4"/>
  <c r="F30" i="4"/>
  <c r="F31" i="4"/>
  <c r="G31" i="4" s="1"/>
  <c r="F32" i="4"/>
  <c r="F33" i="4"/>
  <c r="F34" i="4"/>
  <c r="F35" i="4"/>
  <c r="G35" i="4" s="1"/>
  <c r="F36" i="4"/>
  <c r="F37" i="4"/>
  <c r="F38" i="4"/>
  <c r="F39" i="4"/>
  <c r="G39" i="4" s="1"/>
  <c r="C28" i="4"/>
  <c r="C29" i="4"/>
  <c r="C30" i="4"/>
  <c r="C31" i="4"/>
  <c r="D31" i="4" s="1"/>
  <c r="C32" i="4"/>
  <c r="C33" i="4"/>
  <c r="C34" i="4"/>
  <c r="C35" i="4"/>
  <c r="D35" i="4" s="1"/>
  <c r="C36" i="4"/>
  <c r="C37" i="4"/>
  <c r="C38" i="4"/>
  <c r="C39" i="4"/>
  <c r="D39" i="4" s="1"/>
  <c r="B28" i="4"/>
  <c r="B29" i="4"/>
  <c r="B30" i="4"/>
  <c r="B31" i="4"/>
  <c r="B32" i="4"/>
  <c r="B33" i="4"/>
  <c r="B34" i="4"/>
  <c r="B35" i="4"/>
  <c r="B36" i="4"/>
  <c r="B37" i="4"/>
  <c r="B38" i="4"/>
  <c r="B39" i="4"/>
  <c r="F12" i="4"/>
  <c r="F13" i="4"/>
  <c r="F14" i="4"/>
  <c r="F11" i="4" s="1"/>
  <c r="G11" i="4" s="1"/>
  <c r="F15" i="4"/>
  <c r="G15" i="4" s="1"/>
  <c r="F16" i="4"/>
  <c r="F17" i="4"/>
  <c r="F18" i="4"/>
  <c r="F19" i="4"/>
  <c r="G19" i="4" s="1"/>
  <c r="F20" i="4"/>
  <c r="F21" i="4"/>
  <c r="F22" i="4"/>
  <c r="F23" i="4"/>
  <c r="G23" i="4" s="1"/>
  <c r="F24" i="4"/>
  <c r="F25" i="4"/>
  <c r="F26" i="4"/>
  <c r="F27" i="4"/>
  <c r="G27" i="4" s="1"/>
  <c r="F40" i="4"/>
  <c r="F41" i="4"/>
  <c r="F42" i="4"/>
  <c r="G42" i="4" s="1"/>
  <c r="F43" i="4"/>
  <c r="G43" i="4" s="1"/>
  <c r="F44" i="4"/>
  <c r="F45" i="4"/>
  <c r="F46" i="4"/>
  <c r="G46" i="4" s="1"/>
  <c r="F47" i="4"/>
  <c r="G47" i="4" s="1"/>
  <c r="F48" i="4"/>
  <c r="F49" i="4"/>
  <c r="F50" i="4"/>
  <c r="G50" i="4" s="1"/>
  <c r="F51" i="4"/>
  <c r="G51" i="4" s="1"/>
  <c r="F52" i="4"/>
  <c r="F53" i="4"/>
  <c r="C40" i="4"/>
  <c r="D40" i="4" s="1"/>
  <c r="C41" i="4"/>
  <c r="D41" i="4" s="1"/>
  <c r="C42" i="4"/>
  <c r="C43" i="4"/>
  <c r="C44" i="4"/>
  <c r="D44" i="4" s="1"/>
  <c r="C45" i="4"/>
  <c r="D45" i="4" s="1"/>
  <c r="C46" i="4"/>
  <c r="C47" i="4"/>
  <c r="C48" i="4"/>
  <c r="D48" i="4" s="1"/>
  <c r="C49" i="4"/>
  <c r="D49" i="4" s="1"/>
  <c r="C50" i="4"/>
  <c r="C51" i="4"/>
  <c r="C52" i="4"/>
  <c r="D52" i="4" s="1"/>
  <c r="C53" i="4"/>
  <c r="D53" i="4" s="1"/>
  <c r="B40" i="4"/>
  <c r="B41" i="4"/>
  <c r="B42" i="4"/>
  <c r="B43" i="4"/>
  <c r="D43" i="4" s="1"/>
  <c r="B44" i="4"/>
  <c r="B45" i="4"/>
  <c r="B46" i="4"/>
  <c r="B47" i="4"/>
  <c r="D47" i="4" s="1"/>
  <c r="B48" i="4"/>
  <c r="B49" i="4"/>
  <c r="B50" i="4"/>
  <c r="B51" i="4"/>
  <c r="D51" i="4" s="1"/>
  <c r="B52" i="4"/>
  <c r="B53" i="4"/>
  <c r="O12" i="4"/>
  <c r="O11" i="4" s="1"/>
  <c r="O13" i="4"/>
  <c r="O14" i="4"/>
  <c r="O15" i="4"/>
  <c r="O16" i="4"/>
  <c r="O17" i="4"/>
  <c r="O18" i="4"/>
  <c r="O19" i="4"/>
  <c r="O20" i="4"/>
  <c r="O21" i="4"/>
  <c r="O23" i="4"/>
  <c r="O24" i="4"/>
  <c r="O25" i="4"/>
  <c r="O26" i="4"/>
  <c r="O27" i="4"/>
  <c r="C12" i="4"/>
  <c r="C13" i="4"/>
  <c r="C14" i="4"/>
  <c r="C15" i="4"/>
  <c r="C16" i="4"/>
  <c r="C17" i="4"/>
  <c r="C18" i="4"/>
  <c r="C19" i="4"/>
  <c r="C20" i="4"/>
  <c r="C21" i="4"/>
  <c r="C22" i="4"/>
  <c r="C23" i="4"/>
  <c r="C24" i="4"/>
  <c r="C25" i="4"/>
  <c r="C26" i="4"/>
  <c r="C27" i="4"/>
  <c r="B12" i="4"/>
  <c r="B13" i="4"/>
  <c r="B14" i="4"/>
  <c r="B15" i="4"/>
  <c r="B16" i="4"/>
  <c r="B17" i="4"/>
  <c r="B18" i="4"/>
  <c r="B19" i="4"/>
  <c r="B20" i="4"/>
  <c r="B21" i="4"/>
  <c r="B22" i="4"/>
  <c r="B23" i="4"/>
  <c r="B24" i="4"/>
  <c r="B25" i="4"/>
  <c r="B26" i="4"/>
  <c r="B27" i="4"/>
  <c r="C76" i="4"/>
  <c r="B76" i="4"/>
  <c r="B80" i="4" s="1"/>
  <c r="D76" i="4"/>
  <c r="E76" i="4"/>
  <c r="F76" i="4"/>
  <c r="G76" i="4"/>
  <c r="H76" i="4"/>
  <c r="J76" i="4" s="1"/>
  <c r="I76" i="4"/>
  <c r="M76" i="4"/>
  <c r="N76" i="4"/>
  <c r="N80" i="4" s="1"/>
  <c r="O77" i="4"/>
  <c r="O78" i="4"/>
  <c r="O79" i="4"/>
  <c r="O76" i="4"/>
  <c r="C77" i="4"/>
  <c r="B77" i="4"/>
  <c r="D77" i="4"/>
  <c r="E77" i="4"/>
  <c r="G77" i="4" s="1"/>
  <c r="F77" i="4"/>
  <c r="H77" i="4"/>
  <c r="I77" i="4"/>
  <c r="J77" i="4" s="1"/>
  <c r="M77" i="4"/>
  <c r="N77" i="4"/>
  <c r="C78" i="4"/>
  <c r="D78" i="4" s="1"/>
  <c r="B78" i="4"/>
  <c r="E78" i="4"/>
  <c r="F78" i="4"/>
  <c r="G78" i="4" s="1"/>
  <c r="I78" i="4"/>
  <c r="J78" i="4"/>
  <c r="M78" i="4"/>
  <c r="N78" i="4"/>
  <c r="C79" i="4"/>
  <c r="B79" i="4"/>
  <c r="D79" i="4"/>
  <c r="E79" i="4"/>
  <c r="F79" i="4"/>
  <c r="G79" i="4"/>
  <c r="H79" i="4"/>
  <c r="I79" i="4"/>
  <c r="J79" i="4" s="1"/>
  <c r="M79" i="4"/>
  <c r="N79" i="4"/>
  <c r="E80" i="4"/>
  <c r="I80" i="4"/>
  <c r="D42" i="4"/>
  <c r="D46" i="4"/>
  <c r="D50" i="4"/>
  <c r="G40" i="4"/>
  <c r="G41" i="4"/>
  <c r="G44" i="4"/>
  <c r="G45" i="4"/>
  <c r="G48" i="4"/>
  <c r="G49" i="4"/>
  <c r="G52" i="4"/>
  <c r="G53" i="4"/>
  <c r="J42" i="4"/>
  <c r="J43" i="4"/>
  <c r="J46" i="4"/>
  <c r="J47" i="4"/>
  <c r="J50" i="4"/>
  <c r="J51" i="4"/>
  <c r="M40" i="4"/>
  <c r="M42" i="4"/>
  <c r="M43" i="4"/>
  <c r="M44" i="4"/>
  <c r="M46" i="4"/>
  <c r="M47" i="4"/>
  <c r="M48" i="4"/>
  <c r="M50" i="4"/>
  <c r="M51" i="4"/>
  <c r="M52" i="4"/>
  <c r="O40" i="4"/>
  <c r="O41" i="4"/>
  <c r="O42" i="4"/>
  <c r="O43" i="4"/>
  <c r="O44" i="4"/>
  <c r="O45" i="4"/>
  <c r="O47" i="4"/>
  <c r="O48" i="4"/>
  <c r="O49" i="4"/>
  <c r="O50" i="4"/>
  <c r="O52" i="4"/>
  <c r="O53" i="4"/>
  <c r="D56" i="4"/>
  <c r="J54" i="4"/>
  <c r="J55" i="4"/>
  <c r="M55" i="4"/>
  <c r="O54" i="4"/>
  <c r="O55" i="4"/>
  <c r="O56" i="4"/>
  <c r="C11" i="4"/>
  <c r="C70" i="4" s="1"/>
  <c r="D70" i="4" s="1"/>
  <c r="B11" i="4"/>
  <c r="D11" i="4" s="1"/>
  <c r="B70" i="4"/>
  <c r="M11" i="4"/>
  <c r="O28" i="4"/>
  <c r="O29" i="4"/>
  <c r="O30" i="4"/>
  <c r="O31" i="4"/>
  <c r="O32" i="4"/>
  <c r="O33" i="4"/>
  <c r="O34" i="4"/>
  <c r="O35" i="4"/>
  <c r="O36" i="4"/>
  <c r="O37" i="4"/>
  <c r="O38" i="4"/>
  <c r="O39" i="4"/>
  <c r="D12" i="4"/>
  <c r="D13" i="4"/>
  <c r="D14" i="4"/>
  <c r="D15" i="4"/>
  <c r="D16" i="4"/>
  <c r="D17" i="4"/>
  <c r="D18" i="4"/>
  <c r="D19" i="4"/>
  <c r="D20" i="4"/>
  <c r="D21" i="4"/>
  <c r="D22" i="4"/>
  <c r="D23" i="4"/>
  <c r="D24" i="4"/>
  <c r="D25" i="4"/>
  <c r="D26" i="4"/>
  <c r="D27" i="4"/>
  <c r="G13" i="4"/>
  <c r="G14" i="4"/>
  <c r="G17" i="4"/>
  <c r="G18" i="4"/>
  <c r="G21" i="4"/>
  <c r="G22" i="4"/>
  <c r="G25" i="4"/>
  <c r="G26" i="4"/>
  <c r="J14" i="4"/>
  <c r="J18" i="4"/>
  <c r="J22" i="4"/>
  <c r="J26" i="4"/>
  <c r="M12" i="4"/>
  <c r="M13" i="4"/>
  <c r="M14" i="4"/>
  <c r="M15" i="4"/>
  <c r="M17" i="4"/>
  <c r="M18" i="4"/>
  <c r="M19" i="4"/>
  <c r="M21" i="4"/>
  <c r="M22" i="4"/>
  <c r="M23" i="4"/>
  <c r="M25" i="4"/>
  <c r="M26" i="4"/>
  <c r="M27" i="4"/>
  <c r="D28" i="4"/>
  <c r="D29" i="4"/>
  <c r="D30" i="4"/>
  <c r="D32" i="4"/>
  <c r="D33" i="4"/>
  <c r="D34" i="4"/>
  <c r="D36" i="4"/>
  <c r="D37" i="4"/>
  <c r="D38" i="4"/>
  <c r="G29" i="4"/>
  <c r="G30" i="4"/>
  <c r="G33" i="4"/>
  <c r="G34" i="4"/>
  <c r="G37" i="4"/>
  <c r="G38" i="4"/>
  <c r="J30" i="4"/>
  <c r="J31" i="4"/>
  <c r="J34" i="4"/>
  <c r="J35" i="4"/>
  <c r="J38" i="4"/>
  <c r="J39" i="4"/>
  <c r="M29" i="4"/>
  <c r="M30" i="4"/>
  <c r="M33" i="4"/>
  <c r="M34" i="4"/>
  <c r="M37" i="4"/>
  <c r="M38" i="4"/>
  <c r="D4" i="4"/>
  <c r="C4" i="4"/>
  <c r="E4" i="4"/>
  <c r="N4" i="15"/>
  <c r="N50" i="15" s="1"/>
  <c r="M4" i="15"/>
  <c r="L4" i="15"/>
  <c r="K4" i="15"/>
  <c r="K50" i="15" s="1"/>
  <c r="J4" i="15"/>
  <c r="J50" i="15" s="1"/>
  <c r="I4" i="15"/>
  <c r="I50" i="15" s="1"/>
  <c r="L50" i="15"/>
  <c r="M50" i="15"/>
  <c r="B9" i="15"/>
  <c r="E9" i="15"/>
  <c r="AQ2" i="8"/>
  <c r="M80" i="4" l="1"/>
  <c r="M70" i="4"/>
  <c r="J80" i="4"/>
  <c r="J11" i="4"/>
  <c r="H80" i="4"/>
  <c r="F80" i="4"/>
  <c r="G80" i="4" s="1"/>
  <c r="C80" i="4"/>
  <c r="D80" i="4" s="1"/>
  <c r="J12" i="4"/>
</calcChain>
</file>

<file path=xl/comments1.xml><?xml version="1.0" encoding="utf-8"?>
<comments xmlns="http://schemas.openxmlformats.org/spreadsheetml/2006/main">
  <authors>
    <author>PA Tom Elwell</author>
  </authors>
  <commentList>
    <comment ref="E9" authorId="0">
      <text>
        <r>
          <rPr>
            <b/>
            <sz val="8"/>
            <color indexed="81"/>
            <rFont val="Tahoma"/>
          </rPr>
          <t>PA Tom Elwell:</t>
        </r>
        <r>
          <rPr>
            <sz val="8"/>
            <color indexed="81"/>
            <rFont val="Tahoma"/>
          </rPr>
          <t xml:space="preserve">
135s at Milwaukee, Philadelphia and St. Paul are attributed to PMCs only</t>
        </r>
      </text>
    </comment>
    <comment ref="P9" authorId="0">
      <text>
        <r>
          <rPr>
            <b/>
            <sz val="8"/>
            <color indexed="81"/>
            <rFont val="Tahoma"/>
          </rPr>
          <t>PA Tom Elwell:</t>
        </r>
        <r>
          <rPr>
            <sz val="8"/>
            <color indexed="81"/>
            <rFont val="Tahoma"/>
          </rPr>
          <t xml:space="preserve">
From standard MMWL VACOLS report </t>
        </r>
      </text>
    </comment>
    <comment ref="A70" authorId="0">
      <text>
        <r>
          <rPr>
            <b/>
            <sz val="8"/>
            <color indexed="81"/>
            <rFont val="Tahoma"/>
          </rPr>
          <t>PA Tom Elwell:</t>
        </r>
        <r>
          <rPr>
            <sz val="8"/>
            <color indexed="81"/>
            <rFont val="Tahoma"/>
          </rPr>
          <t xml:space="preserve">
Includes Non-Ros: AMC, Washington CO, and the St. Louis RMC</t>
        </r>
      </text>
    </comment>
  </commentList>
</comments>
</file>

<file path=xl/comments2.xml><?xml version="1.0" encoding="utf-8"?>
<comments xmlns="http://schemas.openxmlformats.org/spreadsheetml/2006/main">
  <authors>
    <author>PA Tom Elwell</author>
    <author>paiydebe</author>
  </authors>
  <commentList>
    <comment ref="B1" authorId="0">
      <text>
        <r>
          <rPr>
            <b/>
            <sz val="8"/>
            <color indexed="81"/>
            <rFont val="Tahoma"/>
          </rPr>
          <t>PA Tom Elwell:</t>
        </r>
        <r>
          <rPr>
            <sz val="8"/>
            <color indexed="81"/>
            <rFont val="Tahoma"/>
          </rPr>
          <t xml:space="preserve">
Change this date.</t>
        </r>
      </text>
    </comment>
    <comment ref="N5" authorId="1">
      <text>
        <r>
          <rPr>
            <sz val="8"/>
            <color indexed="81"/>
            <rFont val="Tahoma"/>
            <family val="2"/>
          </rPr>
          <t xml:space="preserve">Changed from EP 680 Group to EP 680
</t>
        </r>
      </text>
    </comment>
    <comment ref="BH5" authorId="1">
      <text>
        <r>
          <rPr>
            <sz val="8"/>
            <color indexed="81"/>
            <rFont val="Tahoma"/>
            <family val="2"/>
          </rPr>
          <t xml:space="preserve">Changed from EP 680 Group to EP 680
</t>
        </r>
      </text>
    </comment>
  </commentList>
</comments>
</file>

<file path=xl/comments3.xml><?xml version="1.0" encoding="utf-8"?>
<comments xmlns="http://schemas.openxmlformats.org/spreadsheetml/2006/main">
  <authors>
    <author>PA Tom Elwell</author>
  </authors>
  <commentList>
    <comment ref="H4" authorId="0">
      <text>
        <r>
          <rPr>
            <b/>
            <sz val="8"/>
            <color indexed="81"/>
            <rFont val="Tahoma"/>
          </rPr>
          <t>PA Tom Elwell:</t>
        </r>
        <r>
          <rPr>
            <sz val="8"/>
            <color indexed="81"/>
            <rFont val="Tahoma"/>
          </rPr>
          <t xml:space="preserve">
All SB attributed to Denver</t>
        </r>
      </text>
    </comment>
    <comment ref="H50" authorId="0">
      <text>
        <r>
          <rPr>
            <b/>
            <sz val="8"/>
            <color indexed="81"/>
            <rFont val="Tahoma"/>
          </rPr>
          <t>PA Tom Elwell:</t>
        </r>
        <r>
          <rPr>
            <sz val="8"/>
            <color indexed="81"/>
            <rFont val="Tahoma"/>
          </rPr>
          <t xml:space="preserve">
All SB cases attributed to Denver</t>
        </r>
      </text>
    </comment>
  </commentList>
</comments>
</file>

<file path=xl/sharedStrings.xml><?xml version="1.0" encoding="utf-8"?>
<sst xmlns="http://schemas.openxmlformats.org/spreadsheetml/2006/main" count="726" uniqueCount="421">
  <si>
    <t xml:space="preserve">These actions are not initiated by Veterans or survivors.  All program review actions are initiated by internal VBA controls and mandates.  These actions are classified as internal controls necessary to audit, review, and ensure that benefits and entitlements are proper and the intent of laws and regulations is being followed. </t>
  </si>
  <si>
    <t xml:space="preserve">Claims &gt; 125 Days </t>
  </si>
  <si>
    <r>
      <t>690</t>
    </r>
    <r>
      <rPr>
        <b/>
        <sz val="9"/>
        <rFont val="Arial"/>
        <family val="2"/>
      </rPr>
      <t xml:space="preserve"> Group</t>
    </r>
  </si>
  <si>
    <t>-</t>
  </si>
  <si>
    <t>EP 167</t>
  </si>
  <si>
    <t xml:space="preserve">Appeals </t>
  </si>
  <si>
    <r>
      <t xml:space="preserve">All compensation and pension claims nationwide that require a rating decision (majority) which is the legal decision that obligates the Department of Veteran Affairs to the Veteran and/or beneficiary that claimed benefits.  These are the </t>
    </r>
    <r>
      <rPr>
        <b/>
        <i/>
        <sz val="10"/>
        <rFont val="Arial"/>
        <family val="2"/>
      </rPr>
      <t>initial</t>
    </r>
    <r>
      <rPr>
        <sz val="10"/>
        <rFont val="Arial"/>
        <family val="2"/>
      </rPr>
      <t xml:space="preserve"> claims that establish entitlement.  </t>
    </r>
  </si>
  <si>
    <r>
      <t>Original Entitlement - Veterans</t>
    </r>
    <r>
      <rPr>
        <vertAlign val="superscript"/>
        <sz val="12"/>
        <rFont val="Arial"/>
        <family val="2"/>
      </rPr>
      <t>1</t>
    </r>
  </si>
  <si>
    <r>
      <t>Original Entitlement - Survivors</t>
    </r>
    <r>
      <rPr>
        <vertAlign val="superscript"/>
        <sz val="12"/>
        <rFont val="Arial"/>
        <family val="2"/>
      </rPr>
      <t>2</t>
    </r>
  </si>
  <si>
    <r>
      <t xml:space="preserve">1 </t>
    </r>
    <r>
      <rPr>
        <sz val="12"/>
        <rFont val="Arial"/>
        <family val="2"/>
      </rPr>
      <t xml:space="preserve">First claim filed by a Veteran for benefits (including Voc Rehab memo ratings) based upon the effects of disabilities, diseases, or injuries incurred or aggravated during active military service.  </t>
    </r>
  </si>
  <si>
    <r>
      <t xml:space="preserve">2 </t>
    </r>
    <r>
      <rPr>
        <sz val="12"/>
        <rFont val="Arial"/>
        <family val="2"/>
      </rPr>
      <t>First claim received from surviving spouses, dependent children and dependent parents based upon the Veteran's death due to service-related causes.</t>
    </r>
  </si>
  <si>
    <t>EP 137</t>
  </si>
  <si>
    <t>Terminal Digit:</t>
  </si>
  <si>
    <t>Number of cases Pending for over 125 Days</t>
  </si>
  <si>
    <t>EP120 Series</t>
  </si>
  <si>
    <t>EP180 Series</t>
  </si>
  <si>
    <t>EP190 Series</t>
  </si>
  <si>
    <t>EP 050</t>
  </si>
  <si>
    <t>EP 155</t>
  </si>
  <si>
    <t>EP 154</t>
  </si>
  <si>
    <t>EP 696</t>
  </si>
  <si>
    <t>EP 684</t>
  </si>
  <si>
    <t>Initial entitlement for service-connected disability (&lt;=7)</t>
  </si>
  <si>
    <t>Supplemental Entitlement</t>
  </si>
  <si>
    <t>Benefits not paid prior to the death of a Veteran or survivor based upon a pending claim at the time of death which is later granted.</t>
  </si>
  <si>
    <t>050, 135 (at PMC), 137, 150, 155, 297, 607</t>
  </si>
  <si>
    <t>160 Group (less 167)</t>
  </si>
  <si>
    <t>Entitlement (Original and Supplemental)</t>
  </si>
  <si>
    <t>EP</t>
  </si>
  <si>
    <t>EP160 Group</t>
  </si>
  <si>
    <t>EP 165</t>
  </si>
  <si>
    <t>Accrued</t>
  </si>
  <si>
    <t>165 (PMC)</t>
  </si>
  <si>
    <t># Pending &gt;125 Days</t>
  </si>
  <si>
    <t># Pending Over 125</t>
  </si>
  <si>
    <t>% Over 125</t>
  </si>
  <si>
    <t>Pending over 125 days</t>
  </si>
  <si>
    <t>Percent Pending over 125 days</t>
  </si>
  <si>
    <t>407 (PMCs Only), 507, 937 (PMCs only)</t>
  </si>
  <si>
    <t>154, 696 (PMCs Only), 697(PMC Only)</t>
  </si>
  <si>
    <t>165(PMC)</t>
  </si>
  <si>
    <t>VACOLS +BVA</t>
  </si>
  <si>
    <t>All TDs</t>
  </si>
  <si>
    <t># Pending</t>
  </si>
  <si>
    <t>EP 095</t>
  </si>
  <si>
    <t>EP010 Series</t>
  </si>
  <si>
    <t>EP110 Series</t>
  </si>
  <si>
    <t>EP140 Series</t>
  </si>
  <si>
    <t>EP020 Series</t>
  </si>
  <si>
    <t>EP320 Series</t>
  </si>
  <si>
    <t>EP130 Group</t>
  </si>
  <si>
    <t>EP 133</t>
  </si>
  <si>
    <t>EP 135</t>
  </si>
  <si>
    <t>EP290 Group</t>
  </si>
  <si>
    <t>EP310 Group</t>
  </si>
  <si>
    <t>EP600 Series</t>
  </si>
  <si>
    <t>EP 314</t>
  </si>
  <si>
    <t>EP 682</t>
  </si>
  <si>
    <t>EP 685</t>
  </si>
  <si>
    <t>EP 690</t>
  </si>
  <si>
    <t>EP690 Group</t>
  </si>
  <si>
    <t>EP 173</t>
  </si>
  <si>
    <t>EP400 Series</t>
  </si>
  <si>
    <t>EP500 Series</t>
  </si>
  <si>
    <t>EP 510</t>
  </si>
  <si>
    <t>EP930 Series</t>
  </si>
  <si>
    <t>EP960 Series</t>
  </si>
  <si>
    <t>EP 297</t>
  </si>
  <si>
    <t>EP 607</t>
  </si>
  <si>
    <t>EP 697</t>
  </si>
  <si>
    <t>EP 407</t>
  </si>
  <si>
    <t>EP 507</t>
  </si>
  <si>
    <t>EP 937</t>
  </si>
  <si>
    <t>USA</t>
  </si>
  <si>
    <t xml:space="preserve">    313 Baltimore</t>
  </si>
  <si>
    <t xml:space="preserve">    301 Boston</t>
  </si>
  <si>
    <t xml:space="preserve">    307 Buffalo</t>
  </si>
  <si>
    <t xml:space="preserve">    325 Cleveland</t>
  </si>
  <si>
    <t xml:space="preserve">    329 Detroit</t>
  </si>
  <si>
    <t xml:space="preserve">    308 Hartford</t>
  </si>
  <si>
    <t xml:space="preserve">    326 Indianapolis</t>
  </si>
  <si>
    <t xml:space="preserve">    373 Manchester</t>
  </si>
  <si>
    <t xml:space="preserve">    306 New York</t>
  </si>
  <si>
    <t xml:space="preserve">    309 Newark</t>
  </si>
  <si>
    <t xml:space="preserve">    310 Philadelphia</t>
  </si>
  <si>
    <t xml:space="preserve">    311 Pittsburgh</t>
  </si>
  <si>
    <t xml:space="preserve">    304 Providence</t>
  </si>
  <si>
    <t xml:space="preserve">    402 Togus</t>
  </si>
  <si>
    <t xml:space="preserve">    405 White River J.</t>
  </si>
  <si>
    <t xml:space="preserve">    460 Wilmington</t>
  </si>
  <si>
    <t xml:space="preserve">    316 Atlanta</t>
  </si>
  <si>
    <t xml:space="preserve">    319 Columbia</t>
  </si>
  <si>
    <t xml:space="preserve">    315 Huntington</t>
  </si>
  <si>
    <t xml:space="preserve">    323 Jackson</t>
  </si>
  <si>
    <t xml:space="preserve">    327 Louisville</t>
  </si>
  <si>
    <t xml:space="preserve">    322 Montgomery</t>
  </si>
  <si>
    <t xml:space="preserve">    320 Nashville</t>
  </si>
  <si>
    <t xml:space="preserve">    314 Roanoke</t>
  </si>
  <si>
    <t xml:space="preserve">    355 San Juan</t>
  </si>
  <si>
    <t xml:space="preserve">    317 St. Petersburg</t>
  </si>
  <si>
    <t xml:space="preserve">    372 Washington</t>
  </si>
  <si>
    <t xml:space="preserve">    318 Winston-Salem</t>
  </si>
  <si>
    <t xml:space="preserve">    328 Chicago</t>
  </si>
  <si>
    <t xml:space="preserve">    333 Des Moines</t>
  </si>
  <si>
    <t xml:space="preserve">    437 Fargo</t>
  </si>
  <si>
    <t xml:space="preserve">    362 Houston</t>
  </si>
  <si>
    <t xml:space="preserve">    334 Lincoln</t>
  </si>
  <si>
    <t xml:space="preserve">    350 Little Rock</t>
  </si>
  <si>
    <t xml:space="preserve">    330 Milwaukee</t>
  </si>
  <si>
    <t xml:space="preserve">    351 Muskogee</t>
  </si>
  <si>
    <t xml:space="preserve">    321 New Orleans</t>
  </si>
  <si>
    <t xml:space="preserve">    438 Sioux Falls</t>
  </si>
  <si>
    <t xml:space="preserve">    331 St. Louis</t>
  </si>
  <si>
    <t xml:space="preserve">    335 St. Paul</t>
  </si>
  <si>
    <t xml:space="preserve">    349 Waco</t>
  </si>
  <si>
    <t xml:space="preserve">    452 Wichita</t>
  </si>
  <si>
    <t xml:space="preserve">    340 Albuquerque</t>
  </si>
  <si>
    <t xml:space="preserve">    463 Anchorage</t>
  </si>
  <si>
    <t xml:space="preserve">    347 Boise</t>
  </si>
  <si>
    <t xml:space="preserve">    339 Denver/Cheyenne </t>
  </si>
  <si>
    <t xml:space="preserve">    436 Ft. Harrison</t>
  </si>
  <si>
    <t xml:space="preserve">    459 Honolulu</t>
  </si>
  <si>
    <t xml:space="preserve">    344 Los Angeles</t>
  </si>
  <si>
    <t xml:space="preserve">    358 Manila</t>
  </si>
  <si>
    <t xml:space="preserve">    343 Oakland</t>
  </si>
  <si>
    <t xml:space="preserve">    345 Phoenix</t>
  </si>
  <si>
    <t xml:space="preserve">    348 Portland</t>
  </si>
  <si>
    <t xml:space="preserve">    354 Reno</t>
  </si>
  <si>
    <t xml:space="preserve">    341 Salt Lake City</t>
  </si>
  <si>
    <t xml:space="preserve">    377 San Diego</t>
  </si>
  <si>
    <t xml:space="preserve">    346 Seattle</t>
  </si>
  <si>
    <t xml:space="preserve">    101 Washington CO</t>
  </si>
  <si>
    <t xml:space="preserve">    397 Appeals Management Center</t>
  </si>
  <si>
    <t>050</t>
  </si>
  <si>
    <t xml:space="preserve">    White River Junction VAMROC</t>
  </si>
  <si>
    <t xml:space="preserve">    Wilmington VAMROC</t>
  </si>
  <si>
    <t xml:space="preserve">    Atlanta Regional Office</t>
  </si>
  <si>
    <t xml:space="preserve">    Columbia Regional Office</t>
  </si>
  <si>
    <t xml:space="preserve">    Huntington Regional Office</t>
  </si>
  <si>
    <t xml:space="preserve">    Jackson Regional Office</t>
  </si>
  <si>
    <t xml:space="preserve">    Louisville Regional Office</t>
  </si>
  <si>
    <t xml:space="preserve">    Montgomery Regional Office</t>
  </si>
  <si>
    <t xml:space="preserve">    Nashville Regional Office</t>
  </si>
  <si>
    <t xml:space="preserve">    Roanoke Regional Office</t>
  </si>
  <si>
    <t xml:space="preserve">    San Juan Regional Office</t>
  </si>
  <si>
    <t xml:space="preserve">    St. Petersburg Regional Office</t>
  </si>
  <si>
    <t xml:space="preserve">    Washington Regional Office</t>
  </si>
  <si>
    <t xml:space="preserve">    Winston-Salem Regional Office</t>
  </si>
  <si>
    <t xml:space="preserve">    Chicago Regional Office</t>
  </si>
  <si>
    <t xml:space="preserve">    Des Moines Regional Office</t>
  </si>
  <si>
    <t xml:space="preserve">    Fargo VAMROC</t>
  </si>
  <si>
    <t xml:space="preserve">    Houston Regional Office</t>
  </si>
  <si>
    <t xml:space="preserve">    Lincoln Regional Office</t>
  </si>
  <si>
    <t xml:space="preserve">    Little Rock Regional Office</t>
  </si>
  <si>
    <t xml:space="preserve">    Milwaukee Regional Office</t>
  </si>
  <si>
    <t xml:space="preserve">    Muskogee Regional Office</t>
  </si>
  <si>
    <t xml:space="preserve">    New Orleans Regional Office</t>
  </si>
  <si>
    <t xml:space="preserve">    Sioux Falls VAMROC</t>
  </si>
  <si>
    <t xml:space="preserve">    St. Louis Regional Office</t>
  </si>
  <si>
    <t xml:space="preserve">    St. Paul Regional Office</t>
  </si>
  <si>
    <t xml:space="preserve">    Waco Regional Office</t>
  </si>
  <si>
    <t xml:space="preserve">    Wichita VAMROC</t>
  </si>
  <si>
    <t xml:space="preserve">    Albuquerque Regional Office</t>
  </si>
  <si>
    <t xml:space="preserve">    Anchorage VAMROC</t>
  </si>
  <si>
    <t xml:space="preserve">    Boise Regional Office</t>
  </si>
  <si>
    <t xml:space="preserve">      Denver Regional Office</t>
  </si>
  <si>
    <t xml:space="preserve">    Fort Harrison VAMROC</t>
  </si>
  <si>
    <t xml:space="preserve">    Honolulu VAMROC</t>
  </si>
  <si>
    <t xml:space="preserve">    Los Angeles Regional Office</t>
  </si>
  <si>
    <t xml:space="preserve">    Manila Regional Office</t>
  </si>
  <si>
    <t xml:space="preserve">    Oakland Regional Office</t>
  </si>
  <si>
    <t xml:space="preserve">    Phoenix Regional Office</t>
  </si>
  <si>
    <t xml:space="preserve">    Portland Regional Office</t>
  </si>
  <si>
    <t xml:space="preserve">    Reno Regional Office</t>
  </si>
  <si>
    <t xml:space="preserve">    Salt Lake City Regional Office</t>
  </si>
  <si>
    <t xml:space="preserve">    San Diego Regional Office</t>
  </si>
  <si>
    <t xml:space="preserve">    Seattle Regional Office</t>
  </si>
  <si>
    <t xml:space="preserve">Entitlement   </t>
  </si>
  <si>
    <t xml:space="preserve">Award Adjustment </t>
  </si>
  <si>
    <t xml:space="preserve">Program Review  </t>
  </si>
  <si>
    <t>Other</t>
  </si>
  <si>
    <t xml:space="preserve">Burial  </t>
  </si>
  <si>
    <t xml:space="preserve">Accrued  </t>
  </si>
  <si>
    <t>Appeals</t>
  </si>
  <si>
    <t>Claims Pending</t>
  </si>
  <si>
    <t>Pending over 180 days</t>
  </si>
  <si>
    <t>Percent Pending over 180 days</t>
  </si>
  <si>
    <t xml:space="preserve"> Pending</t>
  </si>
  <si>
    <t>Pending</t>
  </si>
  <si>
    <t xml:space="preserve"> Pending over 180 days</t>
  </si>
  <si>
    <t>Compensation Inventory</t>
  </si>
  <si>
    <t>(095, 010, 110)+(140, 410)+(020,320,420)</t>
  </si>
  <si>
    <t>NA</t>
  </si>
  <si>
    <t xml:space="preserve">      Baltimore </t>
  </si>
  <si>
    <t xml:space="preserve">      Boston </t>
  </si>
  <si>
    <t xml:space="preserve">      Buffalo </t>
  </si>
  <si>
    <t xml:space="preserve">      Cleveland </t>
  </si>
  <si>
    <t xml:space="preserve">      Detroit </t>
  </si>
  <si>
    <t xml:space="preserve">      Hartford </t>
  </si>
  <si>
    <t xml:space="preserve">      Indianapolis </t>
  </si>
  <si>
    <t xml:space="preserve">      Manchester </t>
  </si>
  <si>
    <t xml:space="preserve">      New York </t>
  </si>
  <si>
    <t xml:space="preserve">      Newark </t>
  </si>
  <si>
    <t xml:space="preserve">      Philadelphia </t>
  </si>
  <si>
    <t xml:space="preserve">      Pittsburgh </t>
  </si>
  <si>
    <t xml:space="preserve">      Providence </t>
  </si>
  <si>
    <t xml:space="preserve">      Togus </t>
  </si>
  <si>
    <t xml:space="preserve">      White River Junction</t>
  </si>
  <si>
    <t xml:space="preserve">      Wilmington </t>
  </si>
  <si>
    <t xml:space="preserve">      Atlanta </t>
  </si>
  <si>
    <t xml:space="preserve">      Columbia </t>
  </si>
  <si>
    <t xml:space="preserve">      Huntington </t>
  </si>
  <si>
    <t xml:space="preserve">      Jackson </t>
  </si>
  <si>
    <t xml:space="preserve">      Louisville </t>
  </si>
  <si>
    <t xml:space="preserve">      Montgomery </t>
  </si>
  <si>
    <t xml:space="preserve">      Nashville </t>
  </si>
  <si>
    <t xml:space="preserve">      Roanoke </t>
  </si>
  <si>
    <t xml:space="preserve">      San Juan </t>
  </si>
  <si>
    <t xml:space="preserve">      St. Petersburg </t>
  </si>
  <si>
    <t xml:space="preserve">      Washington </t>
  </si>
  <si>
    <t xml:space="preserve">      Winston-Salem </t>
  </si>
  <si>
    <t xml:space="preserve">      Chicago </t>
  </si>
  <si>
    <t>Award Adjustments</t>
  </si>
  <si>
    <t>Dependency</t>
  </si>
  <si>
    <t>Survivor restored entitlement</t>
  </si>
  <si>
    <t>Hospitalization adjustment (non-rating)</t>
  </si>
  <si>
    <t>Misc determinations</t>
  </si>
  <si>
    <t>Future examination for disabilities</t>
  </si>
  <si>
    <t>Due process</t>
  </si>
  <si>
    <t xml:space="preserve">Involves the modification of benefits based not upon entitlement (in the majority of cases a rating to determine service connection and/or to assign a degree of disability is not required), but upon additional ancillary factors.  Such activity usually occurs when a Veteran or survivor is currently entitled and receiving benefits.  Some compensation award adjustment activities can be considered annual and cyclical in nature. </t>
  </si>
  <si>
    <t>Program Reviews</t>
  </si>
  <si>
    <t>Income verification for unemployability</t>
  </si>
  <si>
    <t>Review of Radiation related cases/conditions</t>
  </si>
  <si>
    <t>Review of Misc cases referred to central office</t>
  </si>
  <si>
    <t>Claims for benefits from Veterans and survivors that have never before applied for pension, as well as claims for aid and attendance, and housebound benefits.  Some pension entitlement claims require a rating decision.</t>
  </si>
  <si>
    <t xml:space="preserve">Annual eligibility verification reporting - no adjustment </t>
  </si>
  <si>
    <t>Income adjustments</t>
  </si>
  <si>
    <t>Annual eligibility verification reporting (EVRs)</t>
  </si>
  <si>
    <t xml:space="preserve">Involve the modification of benefits based upon income changes.  Such pension award adjustment activities can be considered annual and cyclical in nature. </t>
  </si>
  <si>
    <t>Income Verification Match</t>
  </si>
  <si>
    <t>EPW Write-Outs (COLA, PP, etc.)</t>
  </si>
  <si>
    <t>EPW</t>
  </si>
  <si>
    <t>Cost of Living Adjustments</t>
  </si>
  <si>
    <t>Non-entitlement reviews</t>
  </si>
  <si>
    <t xml:space="preserve">Congressional correspondence </t>
  </si>
  <si>
    <t>Internal quality reviews</t>
  </si>
  <si>
    <t>Burial</t>
  </si>
  <si>
    <t xml:space="preserve">Provides honor and assistance with the burial of Veterans through an enhanced burial benefit for those whose post-service death was due to or hastened by a service-connected disability.  The burial program also provides a lesser burial and/or plot allowance to assist with the burial of certain Veterans not entitled to the service-connected burial benefit. </t>
  </si>
  <si>
    <t>Appealed cases include compensation, pension, burial, and accrued benefits and decisions.  Retrieved from 214A reports - via VACOLS (includes BVA).</t>
  </si>
  <si>
    <t>160 group (PMC)</t>
  </si>
  <si>
    <t>Pension Inventory</t>
  </si>
  <si>
    <t>120, 180, 190</t>
  </si>
  <si>
    <t>Total Pending Issues Current Month</t>
  </si>
  <si>
    <t xml:space="preserve">    Baltimore Regional Office</t>
  </si>
  <si>
    <t xml:space="preserve">    Boston Regional Office</t>
  </si>
  <si>
    <t xml:space="preserve">    Buffalo Regional Office</t>
  </si>
  <si>
    <t xml:space="preserve">    Cleveland Regional Office</t>
  </si>
  <si>
    <t xml:space="preserve">    Detroit Regional Office</t>
  </si>
  <si>
    <t xml:space="preserve">    Hartford Regional Office</t>
  </si>
  <si>
    <t xml:space="preserve">    Indianapolis Regional Office</t>
  </si>
  <si>
    <t xml:space="preserve">    Manchester Regional Office</t>
  </si>
  <si>
    <t xml:space="preserve">    New York Regional Office</t>
  </si>
  <si>
    <t xml:space="preserve">    Newark Regional Office</t>
  </si>
  <si>
    <t xml:space="preserve">    Philadelphia Regional Office</t>
  </si>
  <si>
    <t xml:space="preserve">    Pittsburgh Regional Office</t>
  </si>
  <si>
    <t xml:space="preserve">    Providence Regional Office</t>
  </si>
  <si>
    <t xml:space="preserve">    Togus VAMROC</t>
  </si>
  <si>
    <t xml:space="preserve">      Des Moines </t>
  </si>
  <si>
    <t xml:space="preserve">      Fargo </t>
  </si>
  <si>
    <t xml:space="preserve">      Houston </t>
  </si>
  <si>
    <t xml:space="preserve">      Lincoln </t>
  </si>
  <si>
    <t xml:space="preserve">      Little Rock </t>
  </si>
  <si>
    <t>USA (PMC's)</t>
  </si>
  <si>
    <t>EP 165 (less PMC's)</t>
  </si>
  <si>
    <t>VBA VACOLS</t>
  </si>
  <si>
    <r>
      <t xml:space="preserve">All compensation and pension claims nationwide that require a rating decision (majority) which is the legal decision that obligates the Department of Veteran Affairs to the Veteran and/or beneficiary that claimed benefits.  These are the </t>
    </r>
    <r>
      <rPr>
        <b/>
        <i/>
        <sz val="10"/>
        <rFont val="Book Antiqua"/>
        <family val="1"/>
      </rPr>
      <t>initial</t>
    </r>
    <r>
      <rPr>
        <sz val="10"/>
        <rFont val="Book Antiqua"/>
        <family val="1"/>
      </rPr>
      <t xml:space="preserve"> claims that establish entitlement.  </t>
    </r>
  </si>
  <si>
    <t>COMPENSATION INVENTORY</t>
  </si>
  <si>
    <t>EASTERN AREA</t>
  </si>
  <si>
    <t>SOUTHERN AREA</t>
  </si>
  <si>
    <t xml:space="preserve">Other </t>
  </si>
  <si>
    <t>CENTRAL AREA</t>
  </si>
  <si>
    <t>WESTERN AREA</t>
  </si>
  <si>
    <t>PENSION INVENTORY</t>
  </si>
  <si>
    <t>Sum</t>
  </si>
  <si>
    <t>Review of effective date related to herbicide exposure</t>
  </si>
  <si>
    <t>Cost of Living Adjustments (COLAs) and other reviews</t>
  </si>
  <si>
    <t>Social Security number verification</t>
  </si>
  <si>
    <t xml:space="preserve">These actions are not initiated by Veterans or survivors.  All program review actions are initiated by internal VBA controls and mandates.  These actions are classified as internal controls necessary to audit, review, and ensure that benefits and entitlements are proper and the intent of laws and regulations is being followed.  </t>
  </si>
  <si>
    <t>Pre-decisional hearings</t>
  </si>
  <si>
    <t xml:space="preserve">Correspondence </t>
  </si>
  <si>
    <t>Congressional correspondence</t>
  </si>
  <si>
    <t>Freedom of Information Act (FOIA) requests</t>
  </si>
  <si>
    <t>Review, including quality assurance</t>
  </si>
  <si>
    <t>Correction of errors</t>
  </si>
  <si>
    <t>Combination of workload received from Veterans, survivors and internal sources.</t>
  </si>
  <si>
    <t xml:space="preserve">Pension   </t>
  </si>
  <si>
    <t>Entitlement</t>
  </si>
  <si>
    <t xml:space="preserve">Increased entitlement and/or reconsideration </t>
  </si>
  <si>
    <t xml:space="preserve">Initial entitlement - Veteran </t>
  </si>
  <si>
    <t xml:space="preserve">      Milwaukee </t>
  </si>
  <si>
    <t xml:space="preserve">      Muskogee </t>
  </si>
  <si>
    <t xml:space="preserve">      New Orleans </t>
  </si>
  <si>
    <t xml:space="preserve">      Sioux Falls </t>
  </si>
  <si>
    <t xml:space="preserve">      St. Louis </t>
  </si>
  <si>
    <t xml:space="preserve">      St. Paul </t>
  </si>
  <si>
    <t xml:space="preserve">      Waco </t>
  </si>
  <si>
    <t xml:space="preserve">      Wichita </t>
  </si>
  <si>
    <t xml:space="preserve">      Albuquerque </t>
  </si>
  <si>
    <t xml:space="preserve">      Anchorage </t>
  </si>
  <si>
    <t xml:space="preserve">      Boise </t>
  </si>
  <si>
    <t xml:space="preserve">      Denver </t>
  </si>
  <si>
    <t xml:space="preserve">      Fort Harrison </t>
  </si>
  <si>
    <t xml:space="preserve">      Honolulu </t>
  </si>
  <si>
    <t xml:space="preserve">      Los Angeles </t>
  </si>
  <si>
    <t xml:space="preserve">      Manila </t>
  </si>
  <si>
    <t xml:space="preserve">      Oakland </t>
  </si>
  <si>
    <t xml:space="preserve">      Phoenix </t>
  </si>
  <si>
    <t xml:space="preserve">      Portland </t>
  </si>
  <si>
    <t xml:space="preserve">      Reno </t>
  </si>
  <si>
    <t xml:space="preserve">      Salt Lake City </t>
  </si>
  <si>
    <t xml:space="preserve">      San Diego </t>
  </si>
  <si>
    <t xml:space="preserve">      Seattle </t>
  </si>
  <si>
    <t>050, 135 (adjusted), 137, 150, 155, 297 (PMC only), 607(PMC only)</t>
  </si>
  <si>
    <t xml:space="preserve">    Milwaukee </t>
  </si>
  <si>
    <t xml:space="preserve">     Other  (in transit)</t>
  </si>
  <si>
    <t xml:space="preserve">Compensation and Pension Entitlement </t>
  </si>
  <si>
    <t>Compensation</t>
  </si>
  <si>
    <t>Initial entitlement decisions for Voc Rehab</t>
  </si>
  <si>
    <t>Initial entitlement for service-connected disability (=&gt;8)</t>
  </si>
  <si>
    <t>Initial claims from surviving spouses, children or parents</t>
  </si>
  <si>
    <t>Increased evaluation and/or additional claimed conditions</t>
  </si>
  <si>
    <t>Increased entitlement due to hospitalization or surgery</t>
  </si>
  <si>
    <t>EP 967</t>
  </si>
  <si>
    <t>154, 696, 697</t>
  </si>
  <si>
    <t xml:space="preserve">      St. Paul VSC</t>
  </si>
  <si>
    <t xml:space="preserve"> Milwaukee VSC</t>
  </si>
  <si>
    <t>Philadelphia VSC</t>
  </si>
  <si>
    <t>130 (less 137), 133, 135 VSCs, 290 (less 297), 310, 600 (less 607), 450</t>
  </si>
  <si>
    <t>Other (in transit)</t>
  </si>
  <si>
    <t xml:space="preserve">      White River J.</t>
  </si>
  <si>
    <t>Spina bifida and/or birth defects reconsideration</t>
  </si>
  <si>
    <t>Initial claims from children Veterans with Spina bifida and/or birth defects</t>
  </si>
  <si>
    <t>Spina bifida and/or birth defects adjustments</t>
  </si>
  <si>
    <t>095</t>
  </si>
  <si>
    <t>010</t>
  </si>
  <si>
    <t>All Pending Claims</t>
  </si>
  <si>
    <t>Enter data to above cells from VOR</t>
  </si>
  <si>
    <t>Spina Bifida Cases</t>
  </si>
  <si>
    <t xml:space="preserve">File Date:    </t>
  </si>
  <si>
    <t>020</t>
  </si>
  <si>
    <t>Compensation and Pension Rating Bundle</t>
  </si>
  <si>
    <t>N/A</t>
  </si>
  <si>
    <t xml:space="preserve">Initial entitlement - Survivor </t>
  </si>
  <si>
    <t>COMPENSATION, PENSION AND EDUCATION INVENTORY</t>
  </si>
  <si>
    <t>Education</t>
  </si>
  <si>
    <t>Chapter 33 Claims Pending</t>
  </si>
  <si>
    <t>Buffalo</t>
  </si>
  <si>
    <t>Atlanta</t>
  </si>
  <si>
    <t>St Louis</t>
  </si>
  <si>
    <t>Muskogee</t>
  </si>
  <si>
    <t>Current Work Items Pending</t>
  </si>
  <si>
    <t>Work Items Pending Last Week</t>
  </si>
  <si>
    <t>All Claims Pending</t>
  </si>
  <si>
    <t>Weekly Change</t>
  </si>
  <si>
    <t>EDUCATION INVENTORY</t>
  </si>
  <si>
    <t>USA (Education)</t>
  </si>
  <si>
    <t>Percent Change</t>
  </si>
  <si>
    <t>Type</t>
  </si>
  <si>
    <t>All</t>
  </si>
  <si>
    <t>Ch 33</t>
  </si>
  <si>
    <t xml:space="preserve">Additional Compensation, Pension and Education Workload </t>
  </si>
  <si>
    <t>*All Claims Pending</t>
  </si>
  <si>
    <t>COMPENSATION AND PENSION INVENTORY</t>
  </si>
  <si>
    <t>Note: sheet is protected. However no password is used</t>
  </si>
  <si>
    <t>1) To unprotect just go to Tools and Unprotect.</t>
  </si>
  <si>
    <t>2) Protection is to reduce accidental changes to formulas</t>
  </si>
  <si>
    <t xml:space="preserve">3) You can format any cell and change the Edu Pending </t>
  </si>
  <si>
    <t>314, 680, 682, 684,685, 690, 690 grp (less 697)</t>
  </si>
  <si>
    <t>Chapter 33 is the new Post-9/11GI Bill.  "All" represents all Education Benefit Programs Including  Chapter 33 claims.</t>
  </si>
  <si>
    <t>*Chapter 33 is the new Post-9/11GI Bill.  "All" represents all Education Benefit Programs including Chapter 33 claims.</t>
  </si>
  <si>
    <t xml:space="preserve">Rating Bundle consists of EP series: </t>
  </si>
  <si>
    <t xml:space="preserve">010, 110, 140, 180, 020, 120, 310, 320 </t>
  </si>
  <si>
    <t>Rating Pending</t>
  </si>
  <si>
    <t>Rating P &gt; 125</t>
  </si>
  <si>
    <t>numbers in green without unprotecting sheet.</t>
  </si>
  <si>
    <t>4) Remember to protect again if you need to change anything.</t>
  </si>
  <si>
    <t>% Pending &gt; 125</t>
  </si>
  <si>
    <t>Instructions:</t>
  </si>
  <si>
    <t>2)</t>
  </si>
  <si>
    <t>3)</t>
  </si>
  <si>
    <t>4)</t>
  </si>
  <si>
    <t>1)</t>
  </si>
  <si>
    <t>Measure is all pending and Pend &gt; 125 Days</t>
  </si>
  <si>
    <t>Pull VOR EP 410, 420, and 450</t>
  </si>
  <si>
    <t>Date is prior Saturday</t>
  </si>
  <si>
    <t>Enter data on lines # 6 through # 8 above</t>
  </si>
  <si>
    <t xml:space="preserve">     Cheyenne</t>
  </si>
  <si>
    <t xml:space="preserve">      339 Denver</t>
  </si>
  <si>
    <t xml:space="preserve">      442 Cheyenne</t>
  </si>
  <si>
    <t xml:space="preserve">      Cheyenne</t>
  </si>
  <si>
    <t xml:space="preserve">      EP 410 </t>
  </si>
  <si>
    <t xml:space="preserve">     EP 420</t>
  </si>
  <si>
    <t xml:space="preserve">      EP 450</t>
  </si>
  <si>
    <t>407, 507, 937, 967</t>
  </si>
  <si>
    <t>EP150 Group</t>
  </si>
  <si>
    <t xml:space="preserve">More information on Chapter 33 Education Payments made for Spring 2010 enrollment is available at the following URL: </t>
  </si>
  <si>
    <t xml:space="preserve">http://www.gibill.va.gov/spring2010.htm </t>
  </si>
  <si>
    <t xml:space="preserve">EP680 </t>
  </si>
  <si>
    <t>EP 681</t>
  </si>
  <si>
    <t>EP 687</t>
  </si>
  <si>
    <t>173, 400 (less 407), 500 (less 507), 510, 930 (less 937), 960 (less 967), 681,687</t>
  </si>
  <si>
    <r>
      <t xml:space="preserve">Reopened or new claims </t>
    </r>
    <r>
      <rPr>
        <sz val="12"/>
        <color indexed="10"/>
        <rFont val="Arial"/>
        <family val="2"/>
      </rPr>
      <t>*</t>
    </r>
  </si>
  <si>
    <r>
      <t xml:space="preserve">Other </t>
    </r>
    <r>
      <rPr>
        <b/>
        <sz val="12"/>
        <color indexed="10"/>
        <rFont val="Arial"/>
        <family val="2"/>
      </rPr>
      <t>*</t>
    </r>
  </si>
  <si>
    <r>
      <t xml:space="preserve">Review of Hemodialysis related cases/conditions </t>
    </r>
    <r>
      <rPr>
        <sz val="12"/>
        <color indexed="10"/>
        <rFont val="Arial"/>
        <family val="2"/>
      </rPr>
      <t>*</t>
    </r>
  </si>
  <si>
    <r>
      <t xml:space="preserve">Program Reviews </t>
    </r>
    <r>
      <rPr>
        <b/>
        <sz val="12"/>
        <color indexed="10"/>
        <rFont val="Arial"/>
        <family val="2"/>
      </rPr>
      <t>*</t>
    </r>
  </si>
  <si>
    <r>
      <t>Program Review</t>
    </r>
    <r>
      <rPr>
        <b/>
        <sz val="10"/>
        <color indexed="10"/>
        <rFont val="Arial"/>
        <family val="2"/>
      </rPr>
      <t xml:space="preserve"> *  </t>
    </r>
  </si>
  <si>
    <r>
      <t xml:space="preserve">Nehmer review cases based upon new Agent Orange presumptives </t>
    </r>
    <r>
      <rPr>
        <sz val="12"/>
        <color indexed="10"/>
        <rFont val="Arial"/>
        <family val="2"/>
      </rPr>
      <t>*</t>
    </r>
  </si>
  <si>
    <r>
      <t xml:space="preserve">Other </t>
    </r>
    <r>
      <rPr>
        <b/>
        <sz val="10"/>
        <color indexed="10"/>
        <rFont val="Arial"/>
        <family val="2"/>
      </rPr>
      <t>*</t>
    </r>
  </si>
  <si>
    <t xml:space="preserve">*Revised to more accurately categorize the Agent Orange presumptive workload. </t>
  </si>
  <si>
    <t xml:space="preserve">* Revised to more accurately categorize the Agent Orange presumptive workload.  </t>
  </si>
  <si>
    <t>October 12, 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</si>
</sst>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3" formatCode="_(* #,##0_);_(* \(#,##0\);_(* &quot;-&quot;??_);_(@_)"/>
    <numFmt numFmtId="174" formatCode="0.0%"/>
    <numFmt numFmtId="177" formatCode="mm/dd/yy;@"/>
    <numFmt numFmtId="178" formatCode="[$-409]mmmm\ d\,\ yyyy;@"/>
  </numFmts>
  <fonts count="46" x14ac:knownFonts="1">
    <font>
      <sz val="10"/>
      <name val="Arial"/>
    </font>
    <font>
      <sz val="10"/>
      <name val="Arial"/>
    </font>
    <font>
      <sz val="10"/>
      <color indexed="8"/>
      <name val="Arial"/>
      <family val="2"/>
    </font>
    <font>
      <b/>
      <sz val="10"/>
      <color indexed="8"/>
      <name val="Arial"/>
      <family val="2"/>
    </font>
    <font>
      <sz val="10"/>
      <name val="Book Antiqua"/>
      <family val="1"/>
    </font>
    <font>
      <b/>
      <sz val="10"/>
      <name val="Book Antiqua"/>
      <family val="1"/>
    </font>
    <font>
      <b/>
      <sz val="16"/>
      <name val="Arial"/>
      <family val="2"/>
    </font>
    <font>
      <b/>
      <sz val="10"/>
      <color indexed="8"/>
      <name val="Book Antiqua"/>
      <family val="1"/>
    </font>
    <font>
      <sz val="10"/>
      <color indexed="8"/>
      <name val="Book Antiqua"/>
      <family val="1"/>
    </font>
    <font>
      <sz val="10"/>
      <name val="Arial"/>
      <family val="2"/>
    </font>
    <font>
      <b/>
      <sz val="10"/>
      <name val="Arial"/>
      <family val="2"/>
    </font>
    <font>
      <b/>
      <sz val="9"/>
      <name val="Arial"/>
      <family val="2"/>
    </font>
    <font>
      <sz val="8"/>
      <name val="Arial"/>
      <family val="2"/>
    </font>
    <font>
      <b/>
      <sz val="8"/>
      <name val="Arial"/>
      <family val="2"/>
    </font>
    <font>
      <b/>
      <sz val="20"/>
      <name val="Book Antiqua"/>
      <family val="1"/>
    </font>
    <font>
      <b/>
      <i/>
      <sz val="10"/>
      <name val="Book Antiqua"/>
      <family val="1"/>
    </font>
    <font>
      <sz val="8"/>
      <color indexed="81"/>
      <name val="Tahoma"/>
    </font>
    <font>
      <b/>
      <sz val="8"/>
      <color indexed="81"/>
      <name val="Tahoma"/>
    </font>
    <font>
      <sz val="8"/>
      <color indexed="10"/>
      <name val="Arial"/>
      <family val="2"/>
    </font>
    <font>
      <sz val="9"/>
      <name val="Arial"/>
      <family val="2"/>
    </font>
    <font>
      <b/>
      <sz val="9"/>
      <color indexed="10"/>
      <name val="Arial"/>
      <family val="2"/>
    </font>
    <font>
      <b/>
      <sz val="20"/>
      <name val="Arial"/>
      <family val="2"/>
    </font>
    <font>
      <b/>
      <i/>
      <sz val="10"/>
      <name val="Arial"/>
      <family val="2"/>
    </font>
    <font>
      <sz val="12"/>
      <name val="Arial"/>
      <family val="2"/>
    </font>
    <font>
      <b/>
      <sz val="12"/>
      <name val="Arial"/>
      <family val="2"/>
    </font>
    <font>
      <vertAlign val="superscript"/>
      <sz val="12"/>
      <name val="Arial"/>
      <family val="2"/>
    </font>
    <font>
      <u/>
      <sz val="10"/>
      <color indexed="12"/>
      <name val="Arial"/>
      <family val="2"/>
    </font>
    <font>
      <sz val="10"/>
      <color indexed="62"/>
      <name val="Arial"/>
      <family val="2"/>
    </font>
    <font>
      <b/>
      <sz val="10"/>
      <color indexed="62"/>
      <name val="Arial"/>
      <family val="2"/>
    </font>
    <font>
      <sz val="10"/>
      <color indexed="18"/>
      <name val="Arial"/>
    </font>
    <font>
      <b/>
      <sz val="11"/>
      <name val="Arial"/>
      <family val="2"/>
    </font>
    <font>
      <sz val="11"/>
      <name val="Arial"/>
      <family val="2"/>
    </font>
    <font>
      <sz val="10"/>
      <color indexed="23"/>
      <name val="Arial"/>
      <family val="2"/>
    </font>
    <font>
      <i/>
      <sz val="10"/>
      <name val="Arial"/>
      <family val="2"/>
    </font>
    <font>
      <sz val="10"/>
      <color indexed="23"/>
      <name val="Arial"/>
    </font>
    <font>
      <b/>
      <sz val="10"/>
      <color indexed="18"/>
      <name val="Arial"/>
      <family val="2"/>
    </font>
    <font>
      <sz val="10"/>
      <color indexed="12"/>
      <name val="Arial"/>
    </font>
    <font>
      <b/>
      <sz val="14"/>
      <name val="Arial"/>
      <family val="2"/>
    </font>
    <font>
      <u/>
      <sz val="11"/>
      <color indexed="12"/>
      <name val="Arial"/>
      <family val="2"/>
    </font>
    <font>
      <sz val="11"/>
      <name val="Arial"/>
    </font>
    <font>
      <sz val="8"/>
      <color indexed="81"/>
      <name val="Tahoma"/>
      <family val="2"/>
    </font>
    <font>
      <sz val="12"/>
      <color indexed="10"/>
      <name val="Arial"/>
      <family val="2"/>
    </font>
    <font>
      <b/>
      <sz val="12"/>
      <color indexed="10"/>
      <name val="Arial"/>
      <family val="2"/>
    </font>
    <font>
      <b/>
      <sz val="10"/>
      <color indexed="10"/>
      <name val="Arial"/>
      <family val="2"/>
    </font>
    <font>
      <sz val="10"/>
      <color indexed="10"/>
      <name val="Arial"/>
      <family val="2"/>
    </font>
    <font>
      <sz val="10"/>
      <color indexed="9"/>
      <name val="Arial"/>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45"/>
        <bgColor indexed="64"/>
      </patternFill>
    </fill>
    <fill>
      <patternFill patternType="solid">
        <fgColor indexed="57"/>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s>
  <cellStyleXfs count="5">
    <xf numFmtId="0" fontId="0" fillId="0" borderId="0"/>
    <xf numFmtId="43" fontId="1" fillId="0" borderId="0" applyFont="0" applyFill="0" applyBorder="0" applyAlignment="0" applyProtection="0"/>
    <xf numFmtId="0" fontId="26" fillId="0" borderId="0" applyNumberFormat="0" applyFill="0" applyBorder="0" applyAlignment="0" applyProtection="0">
      <alignment vertical="top"/>
      <protection locked="0"/>
    </xf>
    <xf numFmtId="0" fontId="9" fillId="0" borderId="0"/>
    <xf numFmtId="9" fontId="1" fillId="0" borderId="0" applyFont="0" applyFill="0" applyBorder="0" applyAlignment="0" applyProtection="0"/>
  </cellStyleXfs>
  <cellXfs count="396">
    <xf numFmtId="0" fontId="0" fillId="0" borderId="0" xfId="0"/>
    <xf numFmtId="3" fontId="0" fillId="0" borderId="0" xfId="0" applyNumberFormat="1"/>
    <xf numFmtId="0" fontId="0" fillId="0" borderId="0" xfId="0" applyAlignment="1">
      <alignment wrapText="1"/>
    </xf>
    <xf numFmtId="0" fontId="4" fillId="0" borderId="0" xfId="0" applyFont="1" applyBorder="1"/>
    <xf numFmtId="4" fontId="4" fillId="0" borderId="0" xfId="0" applyNumberFormat="1" applyFont="1" applyFill="1" applyBorder="1"/>
    <xf numFmtId="0" fontId="4" fillId="0" borderId="0" xfId="0" applyFont="1" applyBorder="1" applyAlignment="1">
      <alignment vertical="center" wrapText="1"/>
    </xf>
    <xf numFmtId="4" fontId="4" fillId="0" borderId="0" xfId="0" applyNumberFormat="1" applyFont="1" applyFill="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2" xfId="0" applyFont="1" applyFill="1" applyBorder="1" applyAlignment="1"/>
    <xf numFmtId="0" fontId="0" fillId="0" borderId="1" xfId="0" applyBorder="1" applyAlignment="1">
      <alignment horizontal="center" wrapText="1"/>
    </xf>
    <xf numFmtId="0" fontId="5" fillId="2" borderId="4" xfId="0" applyFont="1" applyFill="1" applyBorder="1" applyAlignment="1"/>
    <xf numFmtId="4" fontId="7" fillId="0" borderId="4" xfId="0" applyNumberFormat="1" applyFont="1" applyFill="1" applyBorder="1" applyAlignment="1">
      <alignment vertical="center" wrapText="1"/>
    </xf>
    <xf numFmtId="4" fontId="8" fillId="0" borderId="5" xfId="0" applyNumberFormat="1" applyFont="1" applyFill="1" applyBorder="1" applyAlignment="1">
      <alignment vertical="center" wrapText="1"/>
    </xf>
    <xf numFmtId="4" fontId="8" fillId="0" borderId="5" xfId="0" applyNumberFormat="1" applyFont="1" applyFill="1" applyBorder="1" applyAlignment="1">
      <alignment horizontal="left" vertical="center" wrapText="1"/>
    </xf>
    <xf numFmtId="0" fontId="0" fillId="0" borderId="4" xfId="0" applyBorder="1" applyAlignment="1">
      <alignment horizontal="center" wrapText="1"/>
    </xf>
    <xf numFmtId="0" fontId="0" fillId="0" borderId="0" xfId="0" applyFill="1"/>
    <xf numFmtId="0" fontId="4" fillId="0" borderId="0" xfId="0" applyFont="1" applyFill="1" applyBorder="1"/>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0" applyFont="1" applyFill="1" applyBorder="1" applyAlignment="1">
      <alignment vertical="center" wrapText="1"/>
    </xf>
    <xf numFmtId="0" fontId="0" fillId="0" borderId="0" xfId="0" applyFill="1" applyAlignment="1">
      <alignment wrapText="1"/>
    </xf>
    <xf numFmtId="0" fontId="0" fillId="0" borderId="1" xfId="0" applyFill="1" applyBorder="1" applyAlignment="1">
      <alignment horizontal="center" wrapText="1"/>
    </xf>
    <xf numFmtId="0" fontId="0" fillId="0" borderId="4" xfId="0" applyFill="1" applyBorder="1" applyAlignment="1">
      <alignment horizontal="center" wrapText="1"/>
    </xf>
    <xf numFmtId="174" fontId="0" fillId="0" borderId="0" xfId="4" applyNumberFormat="1" applyFont="1"/>
    <xf numFmtId="4" fontId="4" fillId="0" borderId="6" xfId="0" applyNumberFormat="1" applyFont="1" applyFill="1" applyBorder="1"/>
    <xf numFmtId="4" fontId="4" fillId="0" borderId="7" xfId="0" applyNumberFormat="1" applyFont="1" applyFill="1" applyBorder="1"/>
    <xf numFmtId="173" fontId="0" fillId="0" borderId="4" xfId="1" applyNumberFormat="1" applyFont="1" applyBorder="1"/>
    <xf numFmtId="0" fontId="0" fillId="0" borderId="4" xfId="0" applyBorder="1"/>
    <xf numFmtId="3" fontId="0" fillId="0" borderId="4" xfId="0" applyNumberFormat="1" applyBorder="1"/>
    <xf numFmtId="173" fontId="0" fillId="0" borderId="4" xfId="0" applyNumberFormat="1" applyBorder="1"/>
    <xf numFmtId="174" fontId="0" fillId="0" borderId="4" xfId="4" applyNumberFormat="1" applyFont="1" applyBorder="1"/>
    <xf numFmtId="173" fontId="0" fillId="0" borderId="0" xfId="0" applyNumberFormat="1"/>
    <xf numFmtId="174" fontId="0" fillId="0" borderId="8" xfId="4" applyNumberFormat="1" applyFont="1" applyBorder="1"/>
    <xf numFmtId="3" fontId="0" fillId="0" borderId="8" xfId="0" applyNumberFormat="1" applyBorder="1"/>
    <xf numFmtId="4" fontId="8" fillId="2" borderId="5" xfId="0" applyNumberFormat="1" applyFont="1" applyFill="1" applyBorder="1" applyAlignment="1">
      <alignment vertical="center" wrapText="1"/>
    </xf>
    <xf numFmtId="174" fontId="0" fillId="2" borderId="0" xfId="4" applyNumberFormat="1" applyFont="1" applyFill="1"/>
    <xf numFmtId="3" fontId="0" fillId="2" borderId="0" xfId="0" applyNumberFormat="1" applyFill="1"/>
    <xf numFmtId="0" fontId="4" fillId="0" borderId="0" xfId="0" applyFont="1" applyBorder="1" applyAlignment="1">
      <alignment horizontal="center"/>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4" fontId="5" fillId="0" borderId="1" xfId="0" applyNumberFormat="1" applyFont="1" applyFill="1" applyBorder="1"/>
    <xf numFmtId="173" fontId="4" fillId="0" borderId="1" xfId="1" applyNumberFormat="1" applyFont="1" applyBorder="1" applyAlignment="1">
      <alignment horizontal="center"/>
    </xf>
    <xf numFmtId="173" fontId="4" fillId="0" borderId="2" xfId="1" applyNumberFormat="1" applyFont="1" applyBorder="1" applyAlignment="1">
      <alignment horizontal="center"/>
    </xf>
    <xf numFmtId="174" fontId="4" fillId="0" borderId="3" xfId="4" applyNumberFormat="1" applyFont="1" applyBorder="1" applyAlignment="1">
      <alignment horizontal="center"/>
    </xf>
    <xf numFmtId="0" fontId="4" fillId="0" borderId="0" xfId="0" applyFont="1" applyBorder="1" applyAlignment="1">
      <alignment wrapText="1"/>
    </xf>
    <xf numFmtId="4" fontId="7" fillId="2" borderId="8" xfId="0" applyNumberFormat="1" applyFont="1" applyFill="1" applyBorder="1" applyAlignment="1">
      <alignment vertical="center" wrapText="1"/>
    </xf>
    <xf numFmtId="174" fontId="0" fillId="2" borderId="8" xfId="4" applyNumberFormat="1" applyFont="1" applyFill="1" applyBorder="1"/>
    <xf numFmtId="3" fontId="0" fillId="2" borderId="8" xfId="0" applyNumberFormat="1" applyFill="1" applyBorder="1"/>
    <xf numFmtId="173" fontId="0" fillId="0" borderId="4" xfId="0" applyNumberFormat="1" applyBorder="1" applyAlignment="1">
      <alignment horizontal="center"/>
    </xf>
    <xf numFmtId="0" fontId="12" fillId="3" borderId="0" xfId="0" applyFont="1" applyFill="1" applyBorder="1" applyAlignment="1">
      <alignment vertical="center" wrapText="1"/>
    </xf>
    <xf numFmtId="4" fontId="8" fillId="0" borderId="8" xfId="0" applyNumberFormat="1" applyFont="1" applyFill="1" applyBorder="1" applyAlignment="1">
      <alignment vertical="center" wrapText="1"/>
    </xf>
    <xf numFmtId="0" fontId="12" fillId="3" borderId="10" xfId="0" applyFont="1" applyFill="1" applyBorder="1" applyAlignment="1">
      <alignment vertical="center" wrapText="1"/>
    </xf>
    <xf numFmtId="0" fontId="13" fillId="3" borderId="10" xfId="0" applyFont="1" applyFill="1" applyBorder="1" applyAlignment="1">
      <alignment vertical="center" wrapText="1"/>
    </xf>
    <xf numFmtId="0" fontId="18" fillId="3" borderId="10" xfId="0" applyFont="1" applyFill="1" applyBorder="1" applyAlignment="1">
      <alignment vertical="center" wrapText="1"/>
    </xf>
    <xf numFmtId="0" fontId="19" fillId="3" borderId="0" xfId="0" applyFont="1" applyFill="1" applyBorder="1" applyAlignment="1">
      <alignment horizontal="right" vertical="center" wrapText="1"/>
    </xf>
    <xf numFmtId="0" fontId="11" fillId="3" borderId="0" xfId="0" applyFont="1" applyFill="1" applyBorder="1" applyAlignment="1">
      <alignment horizontal="right" vertical="center" wrapText="1"/>
    </xf>
    <xf numFmtId="3" fontId="19" fillId="2" borderId="8" xfId="1" applyNumberFormat="1" applyFont="1" applyFill="1" applyBorder="1" applyAlignment="1">
      <alignment horizontal="center" vertical="center" wrapText="1"/>
    </xf>
    <xf numFmtId="3" fontId="19" fillId="3" borderId="0" xfId="0" applyNumberFormat="1" applyFont="1" applyFill="1" applyBorder="1" applyAlignment="1">
      <alignment horizontal="right" vertical="center" wrapText="1"/>
    </xf>
    <xf numFmtId="0" fontId="19" fillId="0" borderId="0" xfId="0" applyFont="1" applyFill="1" applyBorder="1" applyAlignment="1">
      <alignment horizontal="right" vertical="center" wrapText="1"/>
    </xf>
    <xf numFmtId="3" fontId="19" fillId="2" borderId="11" xfId="1" applyNumberFormat="1" applyFont="1" applyFill="1" applyBorder="1" applyAlignment="1">
      <alignment horizontal="center" vertical="center" wrapText="1"/>
    </xf>
    <xf numFmtId="3" fontId="19" fillId="2" borderId="7" xfId="1" applyNumberFormat="1" applyFont="1" applyFill="1" applyBorder="1" applyAlignment="1">
      <alignment horizontal="center" vertical="center" wrapText="1"/>
    </xf>
    <xf numFmtId="0" fontId="12" fillId="3" borderId="0" xfId="0" applyFont="1" applyFill="1" applyBorder="1"/>
    <xf numFmtId="0" fontId="19" fillId="3" borderId="0" xfId="0" applyFont="1" applyFill="1" applyBorder="1" applyAlignment="1">
      <alignment horizontal="center" vertical="center" wrapText="1"/>
    </xf>
    <xf numFmtId="174" fontId="11" fillId="3" borderId="0" xfId="4" applyNumberFormat="1" applyFont="1" applyFill="1" applyBorder="1" applyAlignment="1">
      <alignment horizontal="center" vertical="center" wrapText="1"/>
    </xf>
    <xf numFmtId="174" fontId="20" fillId="3" borderId="0" xfId="4" applyNumberFormat="1" applyFont="1" applyFill="1" applyBorder="1" applyAlignment="1">
      <alignment horizontal="center" vertical="center" wrapText="1"/>
    </xf>
    <xf numFmtId="3" fontId="11" fillId="3" borderId="0" xfId="0" applyNumberFormat="1" applyFont="1" applyFill="1" applyBorder="1" applyAlignment="1">
      <alignment horizontal="center" vertical="center" wrapText="1"/>
    </xf>
    <xf numFmtId="3" fontId="20" fillId="3" borderId="0" xfId="0" applyNumberFormat="1" applyFont="1" applyFill="1" applyBorder="1" applyAlignment="1">
      <alignment horizontal="center" vertical="center" wrapText="1"/>
    </xf>
    <xf numFmtId="4" fontId="9" fillId="0" borderId="0" xfId="0" applyNumberFormat="1" applyFont="1" applyFill="1" applyBorder="1"/>
    <xf numFmtId="0" fontId="9" fillId="0" borderId="0" xfId="0" applyFont="1" applyBorder="1"/>
    <xf numFmtId="0" fontId="10" fillId="2" borderId="2" xfId="0" applyFont="1" applyFill="1" applyBorder="1" applyAlignment="1">
      <alignment horizontal="center"/>
    </xf>
    <xf numFmtId="0" fontId="10" fillId="2" borderId="3" xfId="0" applyFont="1" applyFill="1" applyBorder="1" applyAlignment="1">
      <alignment horizontal="center"/>
    </xf>
    <xf numFmtId="0" fontId="9" fillId="0" borderId="0" xfId="0" applyFont="1" applyBorder="1" applyAlignment="1">
      <alignment horizontal="center"/>
    </xf>
    <xf numFmtId="0" fontId="9" fillId="0" borderId="9" xfId="0" applyFont="1" applyBorder="1" applyAlignment="1">
      <alignment horizontal="center" vertical="center" wrapText="1"/>
    </xf>
    <xf numFmtId="4" fontId="10" fillId="0" borderId="1" xfId="0" applyNumberFormat="1" applyFont="1" applyFill="1" applyBorder="1"/>
    <xf numFmtId="173" fontId="9" fillId="0" borderId="1" xfId="1" applyNumberFormat="1" applyFont="1" applyBorder="1" applyAlignment="1">
      <alignment horizontal="center"/>
    </xf>
    <xf numFmtId="174" fontId="9" fillId="0" borderId="4" xfId="4" applyNumberFormat="1" applyFont="1" applyBorder="1" applyAlignment="1">
      <alignment horizontal="center"/>
    </xf>
    <xf numFmtId="0" fontId="10" fillId="2" borderId="4" xfId="0" applyFont="1" applyFill="1" applyBorder="1" applyAlignment="1">
      <alignment horizontal="center"/>
    </xf>
    <xf numFmtId="4" fontId="9" fillId="0" borderId="0" xfId="0" applyNumberFormat="1" applyFont="1" applyFill="1" applyBorder="1" applyAlignment="1">
      <alignmen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vertical="center" wrapText="1"/>
    </xf>
    <xf numFmtId="4" fontId="3" fillId="0" borderId="4" xfId="0" applyNumberFormat="1" applyFont="1" applyFill="1" applyBorder="1" applyAlignment="1">
      <alignment vertical="center" wrapText="1"/>
    </xf>
    <xf numFmtId="174" fontId="9" fillId="0" borderId="12" xfId="4" applyNumberFormat="1" applyFont="1" applyBorder="1" applyAlignment="1">
      <alignment horizontal="right"/>
    </xf>
    <xf numFmtId="4" fontId="3" fillId="0" borderId="13" xfId="0" applyNumberFormat="1" applyFont="1" applyFill="1" applyBorder="1" applyAlignment="1">
      <alignment vertical="center" wrapText="1"/>
    </xf>
    <xf numFmtId="173" fontId="9" fillId="0" borderId="5" xfId="1" applyNumberFormat="1" applyFont="1" applyFill="1" applyBorder="1" applyAlignment="1">
      <alignment horizontal="center"/>
    </xf>
    <xf numFmtId="174" fontId="9" fillId="0" borderId="5" xfId="4" applyNumberFormat="1" applyFont="1" applyFill="1" applyBorder="1" applyAlignment="1">
      <alignment horizontal="right"/>
    </xf>
    <xf numFmtId="4" fontId="2" fillId="0" borderId="5" xfId="0" applyNumberFormat="1" applyFont="1" applyFill="1" applyBorder="1" applyAlignment="1">
      <alignment vertical="center" wrapText="1"/>
    </xf>
    <xf numFmtId="173" fontId="9" fillId="0" borderId="5" xfId="1" applyNumberFormat="1" applyFont="1" applyBorder="1" applyAlignment="1">
      <alignment horizontal="center"/>
    </xf>
    <xf numFmtId="174" fontId="9" fillId="0" borderId="5" xfId="4" applyNumberFormat="1" applyFont="1" applyBorder="1" applyAlignment="1">
      <alignment horizontal="right"/>
    </xf>
    <xf numFmtId="173" fontId="9" fillId="0" borderId="12" xfId="1" applyNumberFormat="1" applyFont="1" applyBorder="1" applyAlignment="1">
      <alignment horizontal="center"/>
    </xf>
    <xf numFmtId="4" fontId="2" fillId="0" borderId="12" xfId="0" applyNumberFormat="1" applyFont="1" applyFill="1" applyBorder="1" applyAlignment="1">
      <alignment vertical="center" wrapText="1"/>
    </xf>
    <xf numFmtId="4" fontId="2" fillId="0" borderId="0" xfId="0" applyNumberFormat="1" applyFont="1" applyFill="1" applyBorder="1" applyAlignment="1">
      <alignment vertical="center" wrapText="1"/>
    </xf>
    <xf numFmtId="4" fontId="2" fillId="0" borderId="5" xfId="0" applyNumberFormat="1" applyFont="1" applyFill="1" applyBorder="1" applyAlignment="1">
      <alignment horizontal="left" vertical="center" wrapText="1"/>
    </xf>
    <xf numFmtId="0" fontId="9" fillId="0" borderId="0" xfId="0" applyFont="1" applyFill="1" applyBorder="1"/>
    <xf numFmtId="0" fontId="9" fillId="0" borderId="3" xfId="0" applyFont="1" applyFill="1" applyBorder="1" applyAlignment="1">
      <alignment horizontal="center" vertical="center" wrapText="1"/>
    </xf>
    <xf numFmtId="0" fontId="9" fillId="0" borderId="1" xfId="0" applyFont="1" applyFill="1" applyBorder="1" applyAlignment="1">
      <alignment horizontal="center" wrapText="1"/>
    </xf>
    <xf numFmtId="0" fontId="9" fillId="0" borderId="4" xfId="0" applyFont="1" applyFill="1" applyBorder="1" applyAlignment="1">
      <alignment horizontal="center" wrapText="1"/>
    </xf>
    <xf numFmtId="173" fontId="9" fillId="0" borderId="4" xfId="1" applyNumberFormat="1" applyFont="1" applyBorder="1"/>
    <xf numFmtId="174" fontId="9" fillId="0" borderId="4" xfId="4" applyNumberFormat="1" applyFont="1" applyBorder="1"/>
    <xf numFmtId="4" fontId="9" fillId="0" borderId="6" xfId="0" applyNumberFormat="1" applyFont="1" applyFill="1" applyBorder="1"/>
    <xf numFmtId="0" fontId="9" fillId="0" borderId="9" xfId="0" applyFont="1" applyBorder="1"/>
    <xf numFmtId="0" fontId="9" fillId="0" borderId="0" xfId="0" applyFont="1"/>
    <xf numFmtId="4" fontId="9" fillId="0" borderId="7" xfId="0" applyNumberFormat="1" applyFont="1" applyFill="1" applyBorder="1"/>
    <xf numFmtId="173" fontId="9" fillId="0" borderId="4" xfId="1" applyNumberFormat="1" applyFont="1" applyBorder="1" applyAlignment="1">
      <alignment horizontal="right"/>
    </xf>
    <xf numFmtId="173" fontId="9" fillId="0" borderId="0" xfId="0" applyNumberFormat="1" applyFont="1"/>
    <xf numFmtId="0" fontId="23" fillId="3" borderId="0" xfId="0" applyFont="1" applyFill="1" applyBorder="1" applyAlignment="1">
      <alignment vertical="center" wrapText="1"/>
    </xf>
    <xf numFmtId="0" fontId="23" fillId="3" borderId="0" xfId="0" applyFont="1" applyFill="1" applyBorder="1" applyAlignment="1">
      <alignment horizontal="left" vertical="center" wrapText="1"/>
    </xf>
    <xf numFmtId="0" fontId="11" fillId="3" borderId="0" xfId="0" applyFont="1" applyFill="1" applyBorder="1" applyAlignment="1">
      <alignment horizontal="center" vertical="center" wrapText="1"/>
    </xf>
    <xf numFmtId="0" fontId="23" fillId="0" borderId="0" xfId="0" applyFont="1" applyFill="1" applyBorder="1" applyAlignment="1">
      <alignment vertical="center" wrapText="1"/>
    </xf>
    <xf numFmtId="0" fontId="6" fillId="3" borderId="0" xfId="0" applyFont="1" applyFill="1" applyBorder="1" applyAlignment="1">
      <alignment horizontal="left" vertical="center" wrapText="1"/>
    </xf>
    <xf numFmtId="0" fontId="24" fillId="3" borderId="14" xfId="0" applyFont="1" applyFill="1" applyBorder="1" applyAlignment="1">
      <alignment vertical="center" wrapText="1"/>
    </xf>
    <xf numFmtId="0" fontId="11" fillId="2" borderId="8" xfId="0" applyFont="1" applyFill="1" applyBorder="1" applyAlignment="1">
      <alignment horizontal="center" vertical="center" wrapText="1"/>
    </xf>
    <xf numFmtId="0" fontId="24" fillId="3" borderId="0" xfId="0" applyFont="1" applyFill="1" applyBorder="1" applyAlignment="1">
      <alignment vertical="center" wrapText="1"/>
    </xf>
    <xf numFmtId="0" fontId="23" fillId="2" borderId="15" xfId="0" applyFont="1" applyFill="1" applyBorder="1" applyAlignment="1">
      <alignment horizontal="left" vertical="center" wrapText="1"/>
    </xf>
    <xf numFmtId="0" fontId="24" fillId="0" borderId="0" xfId="0" applyFont="1" applyFill="1" applyBorder="1" applyAlignment="1">
      <alignment vertical="center" wrapText="1"/>
    </xf>
    <xf numFmtId="49" fontId="23" fillId="2" borderId="10" xfId="0" applyNumberFormat="1" applyFont="1" applyFill="1" applyBorder="1" applyAlignment="1">
      <alignment horizontal="left" vertical="center" wrapText="1"/>
    </xf>
    <xf numFmtId="0" fontId="23" fillId="2" borderId="10" xfId="0" applyFont="1" applyFill="1" applyBorder="1" applyAlignment="1">
      <alignment horizontal="left" vertical="center" wrapText="1"/>
    </xf>
    <xf numFmtId="49" fontId="25" fillId="2" borderId="0" xfId="0" applyNumberFormat="1" applyFont="1" applyFill="1" applyBorder="1" applyAlignment="1">
      <alignment horizontal="left" vertical="center" wrapText="1"/>
    </xf>
    <xf numFmtId="0" fontId="25" fillId="2" borderId="16" xfId="0" applyFont="1" applyFill="1" applyBorder="1" applyAlignment="1">
      <alignment horizontal="left" vertical="center" wrapText="1"/>
    </xf>
    <xf numFmtId="0" fontId="23" fillId="3" borderId="14" xfId="0" applyFont="1" applyFill="1" applyBorder="1" applyAlignment="1">
      <alignment horizontal="left" vertical="center" wrapText="1"/>
    </xf>
    <xf numFmtId="0" fontId="23" fillId="2" borderId="17" xfId="0" applyFont="1" applyFill="1" applyBorder="1" applyAlignment="1">
      <alignment horizontal="left" vertical="center" wrapText="1"/>
    </xf>
    <xf numFmtId="0" fontId="23" fillId="2" borderId="16" xfId="0" applyFont="1" applyFill="1" applyBorder="1" applyAlignment="1">
      <alignment horizontal="left" vertical="center" wrapText="1"/>
    </xf>
    <xf numFmtId="0" fontId="23" fillId="0" borderId="0" xfId="0" applyFont="1" applyFill="1" applyBorder="1"/>
    <xf numFmtId="0" fontId="23"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9" fillId="0" borderId="0" xfId="3"/>
    <xf numFmtId="0" fontId="27" fillId="0" borderId="0" xfId="3" applyFont="1"/>
    <xf numFmtId="0" fontId="9" fillId="0" borderId="0" xfId="3" applyAlignment="1">
      <alignment horizontal="right"/>
    </xf>
    <xf numFmtId="14" fontId="28" fillId="0" borderId="0" xfId="3" applyNumberFormat="1" applyFont="1"/>
    <xf numFmtId="14" fontId="9" fillId="0" borderId="0" xfId="3" applyNumberFormat="1"/>
    <xf numFmtId="0" fontId="0" fillId="4" borderId="9" xfId="0" applyFill="1" applyBorder="1"/>
    <xf numFmtId="3" fontId="30" fillId="2" borderId="11" xfId="1" applyNumberFormat="1" applyFont="1" applyFill="1" applyBorder="1" applyAlignment="1">
      <alignment horizontal="center" vertical="center" wrapText="1"/>
    </xf>
    <xf numFmtId="3" fontId="30" fillId="2" borderId="4" xfId="1" applyNumberFormat="1" applyFont="1" applyFill="1" applyBorder="1" applyAlignment="1">
      <alignment horizontal="center" vertical="center" wrapText="1"/>
    </xf>
    <xf numFmtId="174" fontId="30" fillId="2" borderId="11" xfId="4" applyNumberFormat="1" applyFont="1" applyFill="1" applyBorder="1" applyAlignment="1">
      <alignment horizontal="center" vertical="center" wrapText="1"/>
    </xf>
    <xf numFmtId="3" fontId="31" fillId="2" borderId="9" xfId="1" applyNumberFormat="1" applyFont="1" applyFill="1" applyBorder="1" applyAlignment="1">
      <alignment horizontal="center" vertical="center" wrapText="1"/>
    </xf>
    <xf numFmtId="3" fontId="31" fillId="2" borderId="6" xfId="1" applyNumberFormat="1" applyFont="1" applyFill="1" applyBorder="1" applyAlignment="1">
      <alignment horizontal="center" vertical="center" wrapText="1"/>
    </xf>
    <xf numFmtId="174" fontId="31" fillId="2" borderId="0" xfId="4" applyNumberFormat="1" applyFont="1" applyFill="1" applyBorder="1" applyAlignment="1">
      <alignment horizontal="center" vertical="center" wrapText="1"/>
    </xf>
    <xf numFmtId="174" fontId="30" fillId="2" borderId="8" xfId="4" applyNumberFormat="1" applyFont="1" applyFill="1" applyBorder="1" applyAlignment="1">
      <alignment horizontal="center" vertical="center" wrapText="1"/>
    </xf>
    <xf numFmtId="3" fontId="31" fillId="2" borderId="18" xfId="1" applyNumberFormat="1" applyFont="1" applyFill="1" applyBorder="1" applyAlignment="1">
      <alignment horizontal="center" vertical="center" wrapText="1"/>
    </xf>
    <xf numFmtId="3" fontId="30" fillId="2" borderId="7" xfId="1" applyNumberFormat="1" applyFont="1" applyFill="1" applyBorder="1" applyAlignment="1">
      <alignment horizontal="center" vertical="center" wrapText="1"/>
    </xf>
    <xf numFmtId="3" fontId="30" fillId="2" borderId="19" xfId="0" applyNumberFormat="1" applyFont="1" applyFill="1" applyBorder="1" applyAlignment="1">
      <alignment horizontal="center" vertical="center" wrapText="1"/>
    </xf>
    <xf numFmtId="0" fontId="24" fillId="3" borderId="15" xfId="0" applyFont="1" applyFill="1" applyBorder="1" applyAlignment="1">
      <alignment horizontal="left" vertical="center" wrapText="1"/>
    </xf>
    <xf numFmtId="0" fontId="24" fillId="0" borderId="15" xfId="0" applyFont="1" applyFill="1" applyBorder="1" applyAlignment="1">
      <alignment horizontal="left" vertical="center" wrapText="1"/>
    </xf>
    <xf numFmtId="0" fontId="32" fillId="0" borderId="0" xfId="3" applyFont="1" applyFill="1"/>
    <xf numFmtId="0" fontId="27" fillId="0" borderId="0" xfId="3" applyFont="1" applyAlignment="1">
      <alignment horizontal="right"/>
    </xf>
    <xf numFmtId="4" fontId="2" fillId="0" borderId="18" xfId="0" applyNumberFormat="1" applyFont="1" applyFill="1" applyBorder="1" applyAlignment="1">
      <alignment vertical="center" wrapText="1"/>
    </xf>
    <xf numFmtId="4" fontId="9" fillId="0" borderId="7" xfId="0" applyNumberFormat="1" applyFont="1" applyFill="1" applyBorder="1" applyAlignment="1">
      <alignment vertical="center" wrapText="1"/>
    </xf>
    <xf numFmtId="4" fontId="9" fillId="0" borderId="18" xfId="0" applyNumberFormat="1" applyFont="1" applyFill="1" applyBorder="1"/>
    <xf numFmtId="0" fontId="9" fillId="0" borderId="2" xfId="0" applyFont="1" applyFill="1" applyBorder="1" applyAlignment="1">
      <alignment wrapText="1"/>
    </xf>
    <xf numFmtId="0" fontId="28" fillId="0" borderId="0" xfId="3" applyFont="1" applyBorder="1" applyAlignment="1"/>
    <xf numFmtId="0" fontId="29" fillId="0" borderId="18" xfId="0" applyFont="1" applyBorder="1" applyAlignment="1">
      <alignment wrapText="1"/>
    </xf>
    <xf numFmtId="0" fontId="0" fillId="0" borderId="6" xfId="0" applyBorder="1"/>
    <xf numFmtId="0" fontId="0" fillId="4" borderId="6" xfId="0" applyFill="1" applyBorder="1"/>
    <xf numFmtId="0" fontId="0" fillId="4" borderId="0" xfId="0" applyFill="1" applyBorder="1"/>
    <xf numFmtId="0" fontId="0" fillId="0" borderId="7" xfId="0" applyBorder="1"/>
    <xf numFmtId="0" fontId="33" fillId="0" borderId="20" xfId="0" applyFont="1" applyBorder="1" applyAlignment="1">
      <alignment horizontal="center"/>
    </xf>
    <xf numFmtId="0" fontId="33" fillId="0" borderId="21" xfId="0" applyFont="1" applyBorder="1" applyAlignment="1">
      <alignment horizontal="center"/>
    </xf>
    <xf numFmtId="0" fontId="33" fillId="0" borderId="22" xfId="0" applyFont="1" applyBorder="1" applyAlignment="1">
      <alignment horizontal="center"/>
    </xf>
    <xf numFmtId="0" fontId="26" fillId="0" borderId="0" xfId="2" applyAlignment="1" applyProtection="1"/>
    <xf numFmtId="0" fontId="10" fillId="0" borderId="0" xfId="3" applyFont="1" applyBorder="1" applyAlignment="1">
      <alignment horizontal="center" wrapText="1"/>
    </xf>
    <xf numFmtId="0" fontId="9" fillId="0" borderId="0" xfId="3" applyAlignment="1">
      <alignment wrapText="1"/>
    </xf>
    <xf numFmtId="0" fontId="0" fillId="4" borderId="6" xfId="0" applyFill="1" applyBorder="1" applyAlignment="1">
      <alignment wrapText="1"/>
    </xf>
    <xf numFmtId="0" fontId="0" fillId="4" borderId="0" xfId="0" applyFill="1" applyBorder="1" applyAlignment="1">
      <alignment wrapText="1"/>
    </xf>
    <xf numFmtId="0" fontId="0" fillId="4" borderId="9" xfId="0" applyFill="1" applyBorder="1" applyAlignment="1">
      <alignment wrapText="1"/>
    </xf>
    <xf numFmtId="0" fontId="12" fillId="3" borderId="15" xfId="0" applyFont="1" applyFill="1" applyBorder="1" applyAlignment="1">
      <alignment horizontal="left" vertical="center" wrapText="1"/>
    </xf>
    <xf numFmtId="0" fontId="9" fillId="3" borderId="23"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30" fillId="2" borderId="28" xfId="0" applyFont="1" applyFill="1" applyBorder="1" applyAlignment="1">
      <alignment horizontal="center" vertical="center" wrapText="1"/>
    </xf>
    <xf numFmtId="0" fontId="30" fillId="2" borderId="9" xfId="0" applyFont="1" applyFill="1" applyBorder="1" applyAlignment="1">
      <alignment horizontal="center" vertical="center" wrapText="1"/>
    </xf>
    <xf numFmtId="3" fontId="0" fillId="2" borderId="0" xfId="0" applyNumberFormat="1" applyFill="1" applyAlignment="1">
      <alignment horizontal="center"/>
    </xf>
    <xf numFmtId="173" fontId="0" fillId="0" borderId="4" xfId="0" applyNumberFormat="1" applyBorder="1" applyAlignment="1">
      <alignment horizontal="right"/>
    </xf>
    <xf numFmtId="0" fontId="34" fillId="0" borderId="0" xfId="0" applyFont="1" applyBorder="1"/>
    <xf numFmtId="0" fontId="34" fillId="0" borderId="9" xfId="0" applyFont="1" applyBorder="1"/>
    <xf numFmtId="0" fontId="34" fillId="0" borderId="8" xfId="0" applyFont="1" applyBorder="1"/>
    <xf numFmtId="0" fontId="34" fillId="0" borderId="11" xfId="0" applyFont="1" applyBorder="1"/>
    <xf numFmtId="4" fontId="8" fillId="0" borderId="12" xfId="0" applyNumberFormat="1" applyFont="1" applyFill="1" applyBorder="1" applyAlignment="1">
      <alignment vertical="center" wrapText="1"/>
    </xf>
    <xf numFmtId="0" fontId="9" fillId="0" borderId="4" xfId="0" applyFont="1" applyFill="1" applyBorder="1" applyAlignment="1">
      <alignment horizontal="center" vertical="center" wrapText="1"/>
    </xf>
    <xf numFmtId="49" fontId="30" fillId="2" borderId="28" xfId="0" applyNumberFormat="1" applyFont="1" applyFill="1" applyBorder="1" applyAlignment="1">
      <alignment horizontal="center" vertical="center" wrapText="1"/>
    </xf>
    <xf numFmtId="49" fontId="30" fillId="2" borderId="9" xfId="0" applyNumberFormat="1" applyFont="1" applyFill="1" applyBorder="1" applyAlignment="1">
      <alignment horizontal="center" vertical="center" wrapText="1"/>
    </xf>
    <xf numFmtId="0" fontId="11" fillId="2" borderId="11" xfId="0" applyFont="1" applyFill="1" applyBorder="1" applyAlignment="1">
      <alignment horizontal="center" vertical="center" wrapText="1"/>
    </xf>
    <xf numFmtId="0" fontId="23" fillId="2" borderId="17" xfId="0" applyFont="1" applyFill="1" applyBorder="1" applyAlignment="1">
      <alignment horizontal="left" wrapText="1"/>
    </xf>
    <xf numFmtId="173" fontId="9" fillId="0" borderId="6" xfId="1" applyNumberFormat="1" applyFont="1" applyFill="1" applyBorder="1" applyAlignment="1">
      <alignment horizontal="center"/>
    </xf>
    <xf numFmtId="173" fontId="9" fillId="0" borderId="6" xfId="1" applyNumberFormat="1" applyFont="1" applyBorder="1" applyAlignment="1">
      <alignment horizontal="center"/>
    </xf>
    <xf numFmtId="173" fontId="9" fillId="0" borderId="7" xfId="1" applyNumberFormat="1" applyFont="1" applyBorder="1" applyAlignment="1">
      <alignment horizontal="center"/>
    </xf>
    <xf numFmtId="173" fontId="9" fillId="0" borderId="5" xfId="1" applyNumberFormat="1" applyFont="1" applyBorder="1" applyAlignment="1">
      <alignment horizontal="right"/>
    </xf>
    <xf numFmtId="173" fontId="9" fillId="0" borderId="12" xfId="1" applyNumberFormat="1" applyFont="1" applyBorder="1" applyAlignment="1">
      <alignment horizontal="right"/>
    </xf>
    <xf numFmtId="173" fontId="9" fillId="0" borderId="5" xfId="1" applyNumberFormat="1" applyFont="1" applyFill="1" applyBorder="1" applyAlignment="1">
      <alignment horizontal="right"/>
    </xf>
    <xf numFmtId="3" fontId="0" fillId="2" borderId="0" xfId="0" applyNumberFormat="1" applyFill="1" applyAlignment="1"/>
    <xf numFmtId="3" fontId="0" fillId="0" borderId="0" xfId="0" applyNumberFormat="1" applyAlignment="1"/>
    <xf numFmtId="0" fontId="9" fillId="0" borderId="0" xfId="3" applyFill="1"/>
    <xf numFmtId="0" fontId="9" fillId="0" borderId="0" xfId="3" applyFill="1" applyAlignment="1">
      <alignment wrapText="1"/>
    </xf>
    <xf numFmtId="0" fontId="9" fillId="0" borderId="0" xfId="3" applyFill="1" applyAlignment="1">
      <alignment horizontal="right"/>
    </xf>
    <xf numFmtId="174" fontId="31" fillId="2" borderId="29" xfId="4" applyNumberFormat="1" applyFont="1" applyFill="1" applyBorder="1" applyAlignment="1">
      <alignment horizontal="center" vertical="center" wrapText="1"/>
    </xf>
    <xf numFmtId="174" fontId="31" fillId="2" borderId="16" xfId="4" applyNumberFormat="1" applyFont="1" applyFill="1" applyBorder="1" applyAlignment="1">
      <alignment horizontal="center" vertical="center" wrapText="1"/>
    </xf>
    <xf numFmtId="0" fontId="29" fillId="0" borderId="29" xfId="0" applyFont="1" applyBorder="1"/>
    <xf numFmtId="0" fontId="2" fillId="0" borderId="30" xfId="0" applyFont="1" applyFill="1" applyBorder="1" applyAlignment="1">
      <alignment horizontal="right" vertical="top" wrapText="1"/>
    </xf>
    <xf numFmtId="0" fontId="29" fillId="0" borderId="31" xfId="0" applyFont="1" applyBorder="1"/>
    <xf numFmtId="0" fontId="2" fillId="0" borderId="15" xfId="0" applyFont="1" applyFill="1" applyBorder="1" applyAlignment="1">
      <alignment horizontal="right" vertical="top" wrapText="1"/>
    </xf>
    <xf numFmtId="0" fontId="32" fillId="0" borderId="32" xfId="3" applyFont="1" applyFill="1" applyBorder="1" applyAlignment="1">
      <alignment horizontal="right"/>
    </xf>
    <xf numFmtId="173" fontId="32" fillId="0" borderId="16" xfId="1" applyNumberFormat="1" applyFont="1" applyFill="1" applyBorder="1"/>
    <xf numFmtId="0" fontId="2" fillId="0" borderId="33" xfId="0" applyFont="1" applyFill="1" applyBorder="1" applyAlignment="1">
      <alignment horizontal="right" vertical="top" wrapText="1"/>
    </xf>
    <xf numFmtId="0" fontId="9" fillId="0" borderId="19" xfId="3" applyFill="1" applyBorder="1"/>
    <xf numFmtId="0" fontId="33" fillId="0" borderId="34" xfId="3" applyFont="1" applyFill="1" applyBorder="1" applyAlignment="1">
      <alignment horizontal="center"/>
    </xf>
    <xf numFmtId="0" fontId="33" fillId="0" borderId="19" xfId="3" applyFont="1" applyBorder="1"/>
    <xf numFmtId="0" fontId="33" fillId="0" borderId="0" xfId="3" applyFont="1"/>
    <xf numFmtId="0" fontId="6" fillId="3" borderId="0" xfId="0" applyFont="1" applyFill="1" applyBorder="1" applyAlignment="1">
      <alignment wrapText="1"/>
    </xf>
    <xf numFmtId="0" fontId="23" fillId="3" borderId="17" xfId="0" applyFont="1" applyFill="1" applyBorder="1" applyAlignment="1">
      <alignment vertical="center" wrapText="1"/>
    </xf>
    <xf numFmtId="0" fontId="23" fillId="3" borderId="17" xfId="0" applyFont="1" applyFill="1" applyBorder="1" applyAlignment="1">
      <alignment horizontal="left" vertical="center" wrapText="1"/>
    </xf>
    <xf numFmtId="0" fontId="11" fillId="3" borderId="17" xfId="0" applyFont="1" applyFill="1" applyBorder="1" applyAlignment="1">
      <alignment horizontal="center" vertical="center" wrapText="1"/>
    </xf>
    <xf numFmtId="0" fontId="19" fillId="3" borderId="17" xfId="0" applyFont="1" applyFill="1" applyBorder="1" applyAlignment="1">
      <alignment horizontal="right" vertical="center" wrapText="1"/>
    </xf>
    <xf numFmtId="0" fontId="12" fillId="3" borderId="17" xfId="0" applyFont="1" applyFill="1" applyBorder="1" applyAlignment="1">
      <alignment vertical="center" wrapText="1"/>
    </xf>
    <xf numFmtId="0" fontId="14" fillId="0" borderId="0" xfId="0" applyFont="1" applyBorder="1" applyAlignment="1"/>
    <xf numFmtId="4" fontId="4" fillId="0" borderId="5" xfId="0" applyNumberFormat="1" applyFont="1" applyFill="1" applyBorder="1"/>
    <xf numFmtId="4" fontId="4" fillId="0" borderId="12" xfId="0" applyNumberFormat="1" applyFont="1" applyFill="1" applyBorder="1"/>
    <xf numFmtId="0" fontId="4" fillId="0" borderId="4" xfId="0" applyFont="1" applyFill="1" applyBorder="1" applyAlignment="1">
      <alignment horizontal="center" vertical="center" wrapText="1"/>
    </xf>
    <xf numFmtId="173" fontId="10" fillId="0" borderId="4" xfId="0" applyNumberFormat="1" applyFont="1" applyBorder="1"/>
    <xf numFmtId="174" fontId="10" fillId="0" borderId="4" xfId="4" applyNumberFormat="1" applyFont="1" applyBorder="1"/>
    <xf numFmtId="173" fontId="10" fillId="0" borderId="12" xfId="0" applyNumberFormat="1" applyFont="1" applyBorder="1" applyAlignment="1">
      <alignment horizontal="center"/>
    </xf>
    <xf numFmtId="174" fontId="10" fillId="0" borderId="12" xfId="4" applyNumberFormat="1" applyFont="1" applyBorder="1" applyAlignment="1">
      <alignment horizontal="right"/>
    </xf>
    <xf numFmtId="173" fontId="10" fillId="0" borderId="7" xfId="0" applyNumberFormat="1" applyFont="1" applyBorder="1" applyAlignment="1">
      <alignment horizontal="center"/>
    </xf>
    <xf numFmtId="173" fontId="10" fillId="0" borderId="4" xfId="1" applyNumberFormat="1" applyFont="1" applyBorder="1"/>
    <xf numFmtId="0" fontId="12" fillId="3" borderId="35" xfId="0" applyFont="1" applyFill="1" applyBorder="1" applyAlignment="1">
      <alignment horizontal="left" vertical="center" wrapText="1"/>
    </xf>
    <xf numFmtId="173" fontId="9" fillId="0" borderId="4" xfId="0" applyNumberFormat="1" applyFont="1" applyBorder="1"/>
    <xf numFmtId="3" fontId="0" fillId="5" borderId="4" xfId="0" applyNumberFormat="1" applyFill="1" applyBorder="1"/>
    <xf numFmtId="3" fontId="0" fillId="5" borderId="0" xfId="0" applyNumberFormat="1" applyFill="1"/>
    <xf numFmtId="0" fontId="6" fillId="3" borderId="14" xfId="0" applyFont="1" applyFill="1" applyBorder="1" applyAlignment="1">
      <alignment vertical="center"/>
    </xf>
    <xf numFmtId="0" fontId="6" fillId="3" borderId="36" xfId="0" applyFont="1" applyFill="1" applyBorder="1" applyAlignment="1">
      <alignment vertical="center"/>
    </xf>
    <xf numFmtId="0" fontId="6" fillId="3" borderId="10" xfId="0" applyFont="1" applyFill="1" applyBorder="1" applyAlignment="1">
      <alignment vertical="center"/>
    </xf>
    <xf numFmtId="0" fontId="6" fillId="3" borderId="9" xfId="0" applyFont="1" applyFill="1" applyBorder="1" applyAlignment="1">
      <alignment vertical="center"/>
    </xf>
    <xf numFmtId="0" fontId="6" fillId="3" borderId="37" xfId="0" applyFont="1" applyFill="1" applyBorder="1" applyAlignment="1">
      <alignment vertical="center"/>
    </xf>
    <xf numFmtId="4" fontId="7" fillId="0" borderId="20" xfId="0" applyNumberFormat="1" applyFont="1" applyFill="1" applyBorder="1" applyAlignment="1">
      <alignment vertical="center" wrapText="1"/>
    </xf>
    <xf numFmtId="0" fontId="0" fillId="0" borderId="0" xfId="0" applyProtection="1">
      <protection locked="0"/>
    </xf>
    <xf numFmtId="0" fontId="0" fillId="0" borderId="0" xfId="0" applyFill="1" applyProtection="1">
      <protection locked="0"/>
    </xf>
    <xf numFmtId="3" fontId="0" fillId="0" borderId="0" xfId="0" applyNumberFormat="1" applyProtection="1">
      <protection locked="0"/>
    </xf>
    <xf numFmtId="0" fontId="0" fillId="4" borderId="9" xfId="0" applyFill="1" applyBorder="1" applyProtection="1">
      <protection locked="0"/>
    </xf>
    <xf numFmtId="0" fontId="0" fillId="4" borderId="0" xfId="0" applyFill="1" applyProtection="1">
      <protection locked="0"/>
    </xf>
    <xf numFmtId="3" fontId="0" fillId="4" borderId="0" xfId="0" applyNumberFormat="1" applyFill="1" applyProtection="1">
      <protection locked="0"/>
    </xf>
    <xf numFmtId="3" fontId="0" fillId="4" borderId="0" xfId="0" applyNumberFormat="1" applyFill="1" applyBorder="1" applyProtection="1">
      <protection locked="0"/>
    </xf>
    <xf numFmtId="0" fontId="0" fillId="4" borderId="0" xfId="0" applyFill="1" applyBorder="1" applyProtection="1">
      <protection locked="0"/>
    </xf>
    <xf numFmtId="3" fontId="0" fillId="4" borderId="9" xfId="0" applyNumberFormat="1" applyFill="1" applyBorder="1" applyProtection="1">
      <protection locked="0"/>
    </xf>
    <xf numFmtId="0" fontId="0" fillId="0" borderId="9" xfId="0" applyBorder="1" applyProtection="1">
      <protection locked="0"/>
    </xf>
    <xf numFmtId="0" fontId="0" fillId="0" borderId="0" xfId="0" applyBorder="1" applyProtection="1">
      <protection locked="0"/>
    </xf>
    <xf numFmtId="3" fontId="0" fillId="0" borderId="0" xfId="0" applyNumberFormat="1" applyBorder="1" applyProtection="1">
      <protection locked="0"/>
    </xf>
    <xf numFmtId="3" fontId="0" fillId="0" borderId="9" xfId="0" applyNumberFormat="1" applyBorder="1" applyProtection="1">
      <protection locked="0"/>
    </xf>
    <xf numFmtId="0" fontId="0" fillId="2" borderId="9" xfId="0" applyFill="1" applyBorder="1" applyProtection="1">
      <protection locked="0"/>
    </xf>
    <xf numFmtId="0" fontId="0" fillId="2" borderId="0" xfId="0" applyFill="1" applyProtection="1">
      <protection locked="0"/>
    </xf>
    <xf numFmtId="0" fontId="0" fillId="2" borderId="0" xfId="0" applyFill="1" applyBorder="1" applyProtection="1">
      <protection locked="0"/>
    </xf>
    <xf numFmtId="173" fontId="22" fillId="0" borderId="38" xfId="0" applyNumberFormat="1" applyFont="1" applyFill="1" applyBorder="1" applyProtection="1"/>
    <xf numFmtId="174" fontId="22" fillId="0" borderId="38" xfId="4" applyNumberFormat="1" applyFont="1" applyFill="1" applyBorder="1" applyProtection="1"/>
    <xf numFmtId="173" fontId="22" fillId="0" borderId="22" xfId="0" applyNumberFormat="1" applyFont="1" applyFill="1" applyBorder="1" applyProtection="1"/>
    <xf numFmtId="173" fontId="0" fillId="0" borderId="7" xfId="0" applyNumberFormat="1" applyFill="1" applyBorder="1" applyProtection="1"/>
    <xf numFmtId="174" fontId="9" fillId="0" borderId="7" xfId="4" applyNumberFormat="1" applyFont="1" applyFill="1" applyBorder="1" applyProtection="1"/>
    <xf numFmtId="173" fontId="0" fillId="0" borderId="4" xfId="0" applyNumberFormat="1" applyFill="1" applyBorder="1" applyProtection="1"/>
    <xf numFmtId="174" fontId="9" fillId="0" borderId="4" xfId="4" applyNumberFormat="1" applyFont="1" applyFill="1" applyBorder="1" applyProtection="1"/>
    <xf numFmtId="0" fontId="29" fillId="0" borderId="0" xfId="0" applyFont="1" applyProtection="1">
      <protection locked="0"/>
    </xf>
    <xf numFmtId="0" fontId="29" fillId="0" borderId="0" xfId="0" applyFont="1"/>
    <xf numFmtId="0" fontId="10" fillId="0" borderId="0" xfId="0" applyFont="1" applyAlignment="1" applyProtection="1">
      <alignment wrapText="1"/>
    </xf>
    <xf numFmtId="0" fontId="10" fillId="5" borderId="11" xfId="0" applyFont="1" applyFill="1" applyBorder="1" applyAlignment="1" applyProtection="1">
      <alignment horizontal="center" wrapText="1"/>
    </xf>
    <xf numFmtId="0" fontId="0" fillId="0" borderId="0" xfId="0" applyAlignment="1" applyProtection="1">
      <alignment wrapText="1"/>
    </xf>
    <xf numFmtId="0" fontId="10" fillId="0" borderId="8" xfId="0" applyFont="1" applyBorder="1" applyAlignment="1" applyProtection="1">
      <alignment wrapText="1"/>
    </xf>
    <xf numFmtId="0" fontId="10" fillId="0" borderId="8" xfId="0" applyFont="1" applyFill="1" applyBorder="1" applyAlignment="1" applyProtection="1">
      <alignment wrapText="1"/>
    </xf>
    <xf numFmtId="0" fontId="10" fillId="0" borderId="11" xfId="0" applyFont="1" applyBorder="1" applyAlignment="1" applyProtection="1">
      <alignment wrapText="1"/>
    </xf>
    <xf numFmtId="0" fontId="35" fillId="0" borderId="0" xfId="0" applyFont="1" applyProtection="1">
      <protection locked="0"/>
    </xf>
    <xf numFmtId="173" fontId="0" fillId="4" borderId="7" xfId="0" applyNumberFormat="1" applyFill="1" applyBorder="1" applyProtection="1">
      <protection locked="0"/>
    </xf>
    <xf numFmtId="173" fontId="0" fillId="4" borderId="4" xfId="0" applyNumberFormat="1" applyFill="1" applyBorder="1" applyProtection="1">
      <protection locked="0"/>
    </xf>
    <xf numFmtId="173" fontId="0" fillId="4" borderId="11" xfId="1" applyNumberFormat="1" applyFont="1" applyFill="1" applyBorder="1" applyProtection="1">
      <protection locked="0"/>
    </xf>
    <xf numFmtId="173" fontId="0" fillId="4" borderId="3" xfId="1" applyNumberFormat="1" applyFont="1" applyFill="1" applyBorder="1" applyProtection="1">
      <protection locked="0"/>
    </xf>
    <xf numFmtId="178" fontId="9" fillId="3" borderId="32" xfId="0" applyNumberFormat="1" applyFont="1" applyFill="1" applyBorder="1" applyAlignment="1">
      <alignment horizontal="left" vertical="center"/>
    </xf>
    <xf numFmtId="0" fontId="36" fillId="0" borderId="0" xfId="0" applyFont="1" applyProtection="1"/>
    <xf numFmtId="173" fontId="10" fillId="5" borderId="4" xfId="0" applyNumberFormat="1" applyFont="1" applyFill="1" applyBorder="1" applyAlignment="1" applyProtection="1">
      <alignment horizontal="right"/>
    </xf>
    <xf numFmtId="174" fontId="10" fillId="5" borderId="4" xfId="4" applyNumberFormat="1" applyFont="1" applyFill="1" applyBorder="1" applyAlignment="1" applyProtection="1">
      <alignment horizontal="right"/>
    </xf>
    <xf numFmtId="177" fontId="1" fillId="4" borderId="0" xfId="0" applyNumberFormat="1" applyFont="1" applyFill="1" applyAlignment="1" applyProtection="1">
      <protection locked="0"/>
    </xf>
    <xf numFmtId="0" fontId="28" fillId="0" borderId="0" xfId="3" applyFont="1" applyAlignment="1">
      <alignment horizontal="right"/>
    </xf>
    <xf numFmtId="178" fontId="1" fillId="0" borderId="0" xfId="0" applyNumberFormat="1" applyFont="1" applyFill="1" applyAlignment="1" applyProtection="1">
      <protection locked="0"/>
    </xf>
    <xf numFmtId="173" fontId="0" fillId="4" borderId="0" xfId="1" applyNumberFormat="1" applyFont="1" applyFill="1" applyProtection="1">
      <protection locked="0"/>
    </xf>
    <xf numFmtId="173" fontId="0" fillId="0" borderId="0" xfId="1" applyNumberFormat="1" applyFont="1" applyProtection="1">
      <protection locked="0"/>
    </xf>
    <xf numFmtId="173" fontId="0" fillId="2" borderId="0" xfId="1" applyNumberFormat="1" applyFont="1" applyFill="1" applyProtection="1">
      <protection locked="0"/>
    </xf>
    <xf numFmtId="4" fontId="8" fillId="6" borderId="5" xfId="0" applyNumberFormat="1" applyFont="1" applyFill="1" applyBorder="1" applyAlignment="1">
      <alignment vertical="center" wrapText="1"/>
    </xf>
    <xf numFmtId="3" fontId="0" fillId="0" borderId="0" xfId="0" applyNumberFormat="1" applyFill="1"/>
    <xf numFmtId="174" fontId="0" fillId="0" borderId="0" xfId="4" applyNumberFormat="1" applyFont="1" applyFill="1"/>
    <xf numFmtId="3" fontId="0" fillId="0" borderId="8" xfId="0" applyNumberFormat="1" applyFill="1" applyBorder="1"/>
    <xf numFmtId="174" fontId="0" fillId="0" borderId="8" xfId="4" applyNumberFormat="1" applyFont="1" applyFill="1" applyBorder="1"/>
    <xf numFmtId="4" fontId="3" fillId="0" borderId="1" xfId="0" applyNumberFormat="1" applyFont="1" applyFill="1" applyBorder="1" applyAlignment="1">
      <alignment vertical="center" wrapText="1"/>
    </xf>
    <xf numFmtId="4" fontId="9" fillId="0" borderId="5" xfId="0" applyNumberFormat="1" applyFont="1" applyFill="1" applyBorder="1"/>
    <xf numFmtId="0" fontId="9" fillId="0" borderId="6" xfId="0" applyFont="1" applyBorder="1"/>
    <xf numFmtId="4" fontId="9" fillId="0" borderId="12" xfId="0" applyNumberFormat="1" applyFont="1" applyFill="1" applyBorder="1"/>
    <xf numFmtId="3" fontId="0" fillId="5" borderId="8" xfId="0" applyNumberFormat="1" applyFill="1" applyBorder="1"/>
    <xf numFmtId="0" fontId="10" fillId="0" borderId="8" xfId="0" applyFont="1" applyBorder="1" applyAlignment="1" applyProtection="1">
      <alignment horizontal="center" wrapText="1"/>
    </xf>
    <xf numFmtId="0" fontId="38" fillId="0" borderId="0" xfId="2" applyFont="1" applyAlignment="1" applyProtection="1">
      <alignment horizontal="left"/>
    </xf>
    <xf numFmtId="0" fontId="30" fillId="0" borderId="0" xfId="0" applyFont="1" applyFill="1" applyBorder="1" applyAlignment="1">
      <alignment horizontal="center" vertical="center" wrapText="1"/>
    </xf>
    <xf numFmtId="0" fontId="31" fillId="0" borderId="0" xfId="0" applyFont="1" applyFill="1" applyBorder="1" applyAlignment="1">
      <alignment horizontal="right" vertical="center" wrapText="1"/>
    </xf>
    <xf numFmtId="3" fontId="39" fillId="0" borderId="0" xfId="0" applyNumberFormat="1" applyFont="1" applyBorder="1" applyAlignment="1">
      <alignment horizontal="center"/>
    </xf>
    <xf numFmtId="0" fontId="10" fillId="7" borderId="8" xfId="0" applyFont="1" applyFill="1" applyBorder="1" applyAlignment="1" applyProtection="1">
      <alignment wrapText="1"/>
    </xf>
    <xf numFmtId="3" fontId="29" fillId="4" borderId="0" xfId="0" applyNumberFormat="1" applyFont="1" applyFill="1" applyProtection="1">
      <protection locked="0"/>
    </xf>
    <xf numFmtId="3" fontId="29" fillId="0" borderId="0" xfId="0" applyNumberFormat="1" applyFont="1" applyProtection="1">
      <protection locked="0"/>
    </xf>
    <xf numFmtId="0" fontId="29" fillId="4" borderId="0" xfId="0" applyFont="1" applyFill="1" applyProtection="1">
      <protection locked="0"/>
    </xf>
    <xf numFmtId="173" fontId="29" fillId="4" borderId="0" xfId="1" applyNumberFormat="1" applyFont="1" applyFill="1" applyProtection="1">
      <protection locked="0"/>
    </xf>
    <xf numFmtId="173" fontId="29" fillId="0" borderId="0" xfId="1" applyNumberFormat="1" applyFont="1" applyProtection="1">
      <protection locked="0"/>
    </xf>
    <xf numFmtId="0" fontId="0" fillId="8" borderId="0" xfId="0" applyFill="1" applyProtection="1">
      <protection locked="0"/>
    </xf>
    <xf numFmtId="0" fontId="10" fillId="6" borderId="8" xfId="0" applyFont="1" applyFill="1" applyBorder="1" applyAlignment="1" applyProtection="1">
      <alignment horizontal="center" wrapText="1"/>
    </xf>
    <xf numFmtId="0" fontId="10" fillId="5" borderId="8" xfId="0" applyFont="1" applyFill="1" applyBorder="1" applyAlignment="1" applyProtection="1">
      <alignment horizontal="center" wrapText="1"/>
    </xf>
    <xf numFmtId="3" fontId="0" fillId="0" borderId="39" xfId="0" applyNumberFormat="1" applyFill="1" applyBorder="1"/>
    <xf numFmtId="174" fontId="45" fillId="3" borderId="8" xfId="4" applyNumberFormat="1" applyFont="1" applyFill="1" applyBorder="1"/>
    <xf numFmtId="173" fontId="10" fillId="0" borderId="4" xfId="0" applyNumberFormat="1" applyFont="1" applyFill="1" applyBorder="1"/>
    <xf numFmtId="173" fontId="9" fillId="0" borderId="4" xfId="0" applyNumberFormat="1" applyFont="1" applyFill="1" applyBorder="1"/>
    <xf numFmtId="3" fontId="0" fillId="2" borderId="0" xfId="0" applyNumberFormat="1" applyFill="1" applyAlignment="1">
      <alignment horizontal="right"/>
    </xf>
    <xf numFmtId="3" fontId="0" fillId="5" borderId="0" xfId="0" applyNumberFormat="1" applyFill="1" applyAlignment="1">
      <alignment horizontal="right"/>
    </xf>
    <xf numFmtId="3" fontId="0" fillId="0" borderId="39" xfId="0" applyNumberFormat="1" applyBorder="1"/>
    <xf numFmtId="3" fontId="0" fillId="0" borderId="0" xfId="0" applyNumberFormat="1" applyBorder="1"/>
    <xf numFmtId="0" fontId="9" fillId="2" borderId="15" xfId="0" applyFont="1" applyFill="1" applyBorder="1" applyAlignment="1">
      <alignment horizontal="left" vertical="center" wrapText="1"/>
    </xf>
    <xf numFmtId="174" fontId="30" fillId="2" borderId="41" xfId="4" applyNumberFormat="1" applyFont="1" applyFill="1" applyBorder="1" applyAlignment="1">
      <alignment horizontal="center" vertical="center" wrapText="1"/>
    </xf>
    <xf numFmtId="174" fontId="30" fillId="2" borderId="16" xfId="4" applyNumberFormat="1" applyFont="1" applyFill="1" applyBorder="1" applyAlignment="1">
      <alignment horizontal="center" vertical="center" wrapText="1"/>
    </xf>
    <xf numFmtId="49" fontId="25" fillId="2" borderId="10" xfId="0" applyNumberFormat="1" applyFont="1" applyFill="1" applyBorder="1" applyAlignment="1">
      <alignment horizontal="left" vertical="center" wrapText="1"/>
    </xf>
    <xf numFmtId="49" fontId="25" fillId="2" borderId="0" xfId="0" applyNumberFormat="1" applyFont="1" applyFill="1" applyBorder="1" applyAlignment="1">
      <alignment horizontal="left" vertical="center" wrapText="1"/>
    </xf>
    <xf numFmtId="0" fontId="25" fillId="2" borderId="32" xfId="0" applyFont="1" applyFill="1" applyBorder="1" applyAlignment="1">
      <alignment horizontal="left" vertical="center" wrapText="1"/>
    </xf>
    <xf numFmtId="0" fontId="25" fillId="2" borderId="17" xfId="0" applyFont="1" applyFill="1" applyBorder="1" applyAlignment="1">
      <alignment horizontal="left" vertical="center" wrapText="1"/>
    </xf>
    <xf numFmtId="3" fontId="30" fillId="2" borderId="9" xfId="0" applyNumberFormat="1" applyFont="1" applyFill="1" applyBorder="1" applyAlignment="1">
      <alignment horizontal="center" vertical="center" wrapText="1"/>
    </xf>
    <xf numFmtId="3" fontId="30" fillId="2" borderId="37" xfId="0" applyNumberFormat="1" applyFont="1" applyFill="1" applyBorder="1" applyAlignment="1">
      <alignment horizontal="center" vertical="center" wrapText="1"/>
    </xf>
    <xf numFmtId="3" fontId="30" fillId="2" borderId="41" xfId="0" applyNumberFormat="1" applyFont="1" applyFill="1" applyBorder="1" applyAlignment="1">
      <alignment horizontal="center" vertical="center" wrapText="1"/>
    </xf>
    <xf numFmtId="3" fontId="30" fillId="2" borderId="16" xfId="0" applyNumberFormat="1"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23" fillId="2" borderId="32" xfId="0" applyFont="1" applyFill="1" applyBorder="1" applyAlignment="1">
      <alignment horizontal="left" wrapText="1"/>
    </xf>
    <xf numFmtId="0" fontId="23" fillId="2" borderId="17" xfId="0" applyFont="1" applyFill="1" applyBorder="1" applyAlignment="1">
      <alignment horizontal="left" wrapText="1"/>
    </xf>
    <xf numFmtId="0" fontId="6" fillId="3" borderId="14" xfId="0" applyFont="1" applyFill="1" applyBorder="1" applyAlignment="1">
      <alignment horizontal="center" vertical="center" wrapText="1"/>
    </xf>
    <xf numFmtId="0" fontId="6" fillId="3" borderId="36"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7" xfId="0" applyFont="1" applyFill="1" applyBorder="1" applyAlignment="1">
      <alignment horizontal="center" vertical="center"/>
    </xf>
    <xf numFmtId="0" fontId="41" fillId="3" borderId="40" xfId="0" applyFont="1" applyFill="1" applyBorder="1" applyAlignment="1">
      <alignment horizontal="left" vertical="center" wrapText="1"/>
    </xf>
    <xf numFmtId="0" fontId="30" fillId="0" borderId="0" xfId="0" applyFont="1" applyAlignment="1">
      <alignment horizontal="left" wrapText="1"/>
    </xf>
    <xf numFmtId="0" fontId="23" fillId="2" borderId="16" xfId="0" applyFont="1" applyFill="1" applyBorder="1" applyAlignment="1">
      <alignment horizontal="left" wrapText="1"/>
    </xf>
    <xf numFmtId="0" fontId="24" fillId="0" borderId="14" xfId="0" applyFont="1" applyFill="1" applyBorder="1" applyAlignment="1">
      <alignment horizontal="left" vertical="center" wrapText="1"/>
    </xf>
    <xf numFmtId="0" fontId="24" fillId="0" borderId="15" xfId="0" applyFont="1" applyFill="1" applyBorder="1" applyAlignment="1">
      <alignment horizontal="left" vertical="center" wrapText="1"/>
    </xf>
    <xf numFmtId="0" fontId="24" fillId="3" borderId="14" xfId="0" applyFont="1" applyFill="1" applyBorder="1" applyAlignment="1">
      <alignment horizontal="left" vertical="center" wrapText="1"/>
    </xf>
    <xf numFmtId="0" fontId="24" fillId="3" borderId="15" xfId="0" applyFont="1" applyFill="1" applyBorder="1" applyAlignment="1">
      <alignment horizontal="left" vertical="center" wrapText="1"/>
    </xf>
    <xf numFmtId="0" fontId="6" fillId="3" borderId="17" xfId="0" applyFont="1" applyFill="1" applyBorder="1" applyAlignment="1">
      <alignment horizontal="center" wrapText="1"/>
    </xf>
    <xf numFmtId="0" fontId="44" fillId="3" borderId="39" xfId="0" applyFont="1" applyFill="1" applyBorder="1" applyAlignment="1">
      <alignment horizontal="left" vertical="center" wrapText="1"/>
    </xf>
    <xf numFmtId="0" fontId="21" fillId="0" borderId="0" xfId="0" applyFont="1" applyBorder="1" applyAlignment="1">
      <alignment horizontal="center" wrapText="1"/>
    </xf>
    <xf numFmtId="0" fontId="9" fillId="0" borderId="0" xfId="0" applyFont="1"/>
    <xf numFmtId="0" fontId="10" fillId="2" borderId="1" xfId="0" applyFont="1" applyFill="1" applyBorder="1" applyAlignment="1">
      <alignment horizont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9" fillId="0" borderId="5" xfId="0" applyFont="1" applyBorder="1" applyAlignment="1">
      <alignment horizontal="left" wrapText="1"/>
    </xf>
    <xf numFmtId="0" fontId="9" fillId="0" borderId="0" xfId="0" applyFont="1" applyBorder="1" applyAlignment="1">
      <alignment horizontal="left" wrapText="1"/>
    </xf>
    <xf numFmtId="0" fontId="21" fillId="0" borderId="0" xfId="0" applyFont="1" applyBorder="1" applyAlignment="1">
      <alignment horizontal="center"/>
    </xf>
    <xf numFmtId="178" fontId="23" fillId="0" borderId="0" xfId="0" applyNumberFormat="1" applyFont="1" applyBorder="1" applyAlignment="1">
      <alignment horizontal="center" wrapText="1"/>
    </xf>
    <xf numFmtId="178" fontId="23" fillId="0" borderId="0" xfId="0" applyNumberFormat="1" applyFont="1" applyBorder="1" applyAlignment="1">
      <alignment horizontal="center"/>
    </xf>
    <xf numFmtId="0" fontId="9" fillId="0" borderId="1" xfId="0" applyFont="1" applyFill="1" applyBorder="1" applyAlignment="1">
      <alignment horizontal="center" wrapText="1"/>
    </xf>
    <xf numFmtId="0" fontId="9" fillId="0" borderId="2" xfId="0" applyFont="1" applyFill="1" applyBorder="1" applyAlignment="1">
      <alignment horizontal="center" wrapText="1"/>
    </xf>
    <xf numFmtId="0" fontId="9" fillId="0" borderId="3" xfId="0" applyFont="1" applyFill="1" applyBorder="1" applyAlignment="1">
      <alignment horizontal="center" wrapText="1"/>
    </xf>
    <xf numFmtId="0" fontId="23" fillId="2" borderId="1" xfId="0" applyFont="1" applyFill="1" applyBorder="1" applyAlignment="1">
      <alignment horizontal="left" wrapText="1"/>
    </xf>
    <xf numFmtId="0" fontId="23" fillId="2" borderId="2" xfId="0" applyFont="1" applyFill="1" applyBorder="1" applyAlignment="1">
      <alignment horizontal="left" wrapText="1"/>
    </xf>
    <xf numFmtId="0" fontId="9" fillId="0" borderId="2" xfId="0" applyFont="1" applyBorder="1" applyAlignment="1">
      <alignment wrapText="1"/>
    </xf>
    <xf numFmtId="0" fontId="9" fillId="0" borderId="3" xfId="0" applyFont="1" applyBorder="1" applyAlignment="1">
      <alignment wrapText="1"/>
    </xf>
    <xf numFmtId="3" fontId="9" fillId="0" borderId="1" xfId="0" applyNumberFormat="1" applyFont="1" applyFill="1" applyBorder="1" applyAlignment="1">
      <alignment horizontal="center" wrapText="1"/>
    </xf>
    <xf numFmtId="0" fontId="21" fillId="0" borderId="8"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0" fillId="0" borderId="1" xfId="0" applyFill="1" applyBorder="1" applyAlignment="1">
      <alignment horizontal="center" wrapText="1"/>
    </xf>
    <xf numFmtId="0" fontId="0" fillId="0" borderId="2" xfId="0" applyFill="1" applyBorder="1" applyAlignment="1">
      <alignment horizontal="center" wrapText="1"/>
    </xf>
    <xf numFmtId="0" fontId="0" fillId="0" borderId="3" xfId="0" applyFill="1" applyBorder="1" applyAlignment="1">
      <alignment horizontal="center" wrapText="1"/>
    </xf>
    <xf numFmtId="3" fontId="0" fillId="0" borderId="1" xfId="0" applyNumberFormat="1" applyFill="1" applyBorder="1" applyAlignment="1">
      <alignment horizontal="center" wrapText="1"/>
    </xf>
    <xf numFmtId="0" fontId="36" fillId="0" borderId="0" xfId="0" applyFont="1" applyAlignment="1" applyProtection="1">
      <alignment wrapText="1"/>
    </xf>
    <xf numFmtId="0" fontId="4" fillId="0" borderId="5" xfId="0" applyFont="1" applyBorder="1" applyAlignment="1">
      <alignment horizontal="left" wrapText="1"/>
    </xf>
    <xf numFmtId="0" fontId="4" fillId="0" borderId="0" xfId="0" applyFont="1" applyBorder="1" applyAlignment="1">
      <alignment horizontal="left" wrapText="1"/>
    </xf>
    <xf numFmtId="0" fontId="6" fillId="0" borderId="8" xfId="0" applyFont="1" applyFill="1" applyBorder="1" applyAlignment="1">
      <alignment horizontal="center"/>
    </xf>
    <xf numFmtId="0" fontId="6" fillId="0" borderId="8" xfId="0" applyFont="1" applyBorder="1" applyAlignment="1">
      <alignment horizontal="center"/>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3" fontId="0" fillId="0" borderId="1" xfId="0" applyNumberFormat="1" applyBorder="1" applyAlignment="1">
      <alignment horizontal="left" wrapText="1"/>
    </xf>
    <xf numFmtId="0" fontId="10" fillId="6" borderId="8" xfId="0" applyFont="1" applyFill="1" applyBorder="1" applyAlignment="1" applyProtection="1">
      <alignment horizontal="center" wrapText="1"/>
    </xf>
    <xf numFmtId="0" fontId="10" fillId="5" borderId="8" xfId="0" applyFont="1" applyFill="1" applyBorder="1" applyAlignment="1" applyProtection="1">
      <alignment horizont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0" fillId="0" borderId="42" xfId="3" applyFont="1" applyBorder="1" applyAlignment="1">
      <alignment horizontal="center" wrapText="1"/>
    </xf>
    <xf numFmtId="0" fontId="10" fillId="0" borderId="23" xfId="3" applyFont="1" applyBorder="1" applyAlignment="1">
      <alignment horizontal="center" wrapText="1"/>
    </xf>
    <xf numFmtId="0" fontId="37" fillId="0" borderId="0" xfId="3" applyFont="1" applyAlignment="1">
      <alignment horizontal="center"/>
    </xf>
    <xf numFmtId="0" fontId="0" fillId="2" borderId="2" xfId="0" applyFill="1" applyBorder="1" applyAlignment="1">
      <alignment horizontal="center" wrapText="1"/>
    </xf>
    <xf numFmtId="0" fontId="0" fillId="2" borderId="3" xfId="0" applyFill="1" applyBorder="1" applyAlignment="1">
      <alignment horizontal="center" wrapText="1"/>
    </xf>
  </cellXfs>
  <cellStyles count="5">
    <cellStyle name="Comma" xfId="1" builtinId="3"/>
    <cellStyle name="Hyperlink" xfId="2" builtinId="8"/>
    <cellStyle name="Normal" xfId="0" builtinId="0"/>
    <cellStyle name="Normal_Spina Bifada Adjustments" xfId="3"/>
    <cellStyle name="Percent" xfId="4" builtinId="5"/>
  </cellStyles>
  <dxfs count="2">
    <dxf>
      <font>
        <b/>
        <i val="0"/>
        <condense val="0"/>
        <extend val="0"/>
        <color indexed="9"/>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57150</xdr:colOff>
      <xdr:row>7</xdr:row>
      <xdr:rowOff>19050</xdr:rowOff>
    </xdr:from>
    <xdr:to>
      <xdr:col>2</xdr:col>
      <xdr:colOff>133350</xdr:colOff>
      <xdr:row>10</xdr:row>
      <xdr:rowOff>133350</xdr:rowOff>
    </xdr:to>
    <xdr:sp macro="" textlink="">
      <xdr:nvSpPr>
        <xdr:cNvPr id="8197" name="Line 5"/>
        <xdr:cNvSpPr>
          <a:spLocks noChangeShapeType="1"/>
        </xdr:cNvSpPr>
      </xdr:nvSpPr>
      <xdr:spPr bwMode="auto">
        <a:xfrm flipH="1" flipV="1">
          <a:off x="1685925" y="1581150"/>
          <a:ext cx="76200" cy="609600"/>
        </a:xfrm>
        <a:prstGeom prst="line">
          <a:avLst/>
        </a:prstGeom>
        <a:noFill/>
        <a:ln w="9525">
          <a:solidFill>
            <a:srgbClr xmlns:mc="http://schemas.openxmlformats.org/markup-compatibility/2006" xmlns:a14="http://schemas.microsoft.com/office/drawing/2010/main" val="000080" mc:Ignorable="a14" a14:legacySpreadsheetColorIndex="18"/>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228600</xdr:colOff>
      <xdr:row>7</xdr:row>
      <xdr:rowOff>76200</xdr:rowOff>
    </xdr:from>
    <xdr:to>
      <xdr:col>4</xdr:col>
      <xdr:colOff>28575</xdr:colOff>
      <xdr:row>10</xdr:row>
      <xdr:rowOff>133350</xdr:rowOff>
    </xdr:to>
    <xdr:sp macro="" textlink="">
      <xdr:nvSpPr>
        <xdr:cNvPr id="8198" name="Line 6"/>
        <xdr:cNvSpPr>
          <a:spLocks noChangeShapeType="1"/>
        </xdr:cNvSpPr>
      </xdr:nvSpPr>
      <xdr:spPr bwMode="auto">
        <a:xfrm flipV="1">
          <a:off x="1857375" y="1638300"/>
          <a:ext cx="1123950" cy="552450"/>
        </a:xfrm>
        <a:prstGeom prst="line">
          <a:avLst/>
        </a:prstGeom>
        <a:noFill/>
        <a:ln w="9525">
          <a:solidFill>
            <a:srgbClr xmlns:mc="http://schemas.openxmlformats.org/markup-compatibility/2006" xmlns:a14="http://schemas.microsoft.com/office/drawing/2010/main" val="000080" mc:Ignorable="a14" a14:legacySpreadsheetColorIndex="18"/>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ibill.va.gov/spring2010.ht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gibill.va.gov/spring2010.ht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tabSelected="1" zoomScale="90" zoomScaleNormal="90" zoomScaleSheetLayoutView="75" workbookViewId="0"/>
  </sheetViews>
  <sheetFormatPr defaultRowHeight="15" x14ac:dyDescent="0.2"/>
  <cols>
    <col min="1" max="1" width="3.42578125" style="110" customWidth="1"/>
    <col min="2" max="2" width="75.5703125" style="128" customWidth="1"/>
    <col min="3" max="3" width="10.28515625" style="129" bestFit="1" customWidth="1"/>
    <col min="4" max="6" width="10.7109375" style="63" customWidth="1"/>
    <col min="7" max="7" width="2.7109375" style="54" customWidth="1"/>
    <col min="8" max="16384" width="9.140625" style="113"/>
  </cols>
  <sheetData>
    <row r="1" spans="1:7" ht="4.5" customHeight="1" thickBot="1" x14ac:dyDescent="0.25">
      <c r="B1" s="111"/>
      <c r="C1" s="112"/>
      <c r="D1" s="59"/>
      <c r="E1" s="59"/>
      <c r="F1" s="59"/>
    </row>
    <row r="2" spans="1:7" ht="26.25" customHeight="1" x14ac:dyDescent="0.2">
      <c r="B2" s="237" t="s">
        <v>325</v>
      </c>
      <c r="C2" s="238"/>
      <c r="D2" s="172" t="s">
        <v>43</v>
      </c>
      <c r="E2" s="170" t="s">
        <v>34</v>
      </c>
      <c r="F2" s="170" t="s">
        <v>35</v>
      </c>
    </row>
    <row r="3" spans="1:7" ht="3.75" customHeight="1" x14ac:dyDescent="0.2">
      <c r="B3" s="239"/>
      <c r="C3" s="240"/>
      <c r="D3" s="328">
        <v>565327</v>
      </c>
      <c r="E3" s="330">
        <v>198401</v>
      </c>
      <c r="F3" s="322">
        <v>0.35094909671747504</v>
      </c>
    </row>
    <row r="4" spans="1:7" ht="14.25" customHeight="1" thickBot="1" x14ac:dyDescent="0.25">
      <c r="B4" s="279">
        <v>40463</v>
      </c>
      <c r="C4" s="241"/>
      <c r="D4" s="329"/>
      <c r="E4" s="331"/>
      <c r="F4" s="323"/>
    </row>
    <row r="5" spans="1:7" ht="10.5" customHeight="1" thickBot="1" x14ac:dyDescent="0.25">
      <c r="B5" s="111"/>
      <c r="C5" s="112"/>
      <c r="D5" s="59"/>
      <c r="E5" s="59"/>
      <c r="F5" s="59"/>
    </row>
    <row r="6" spans="1:7" ht="25.5" x14ac:dyDescent="0.2">
      <c r="B6" s="336" t="s">
        <v>350</v>
      </c>
      <c r="C6" s="337"/>
      <c r="D6" s="172" t="s">
        <v>43</v>
      </c>
      <c r="E6" s="170" t="s">
        <v>34</v>
      </c>
      <c r="F6" s="170" t="s">
        <v>35</v>
      </c>
    </row>
    <row r="7" spans="1:7" ht="12" customHeight="1" x14ac:dyDescent="0.2">
      <c r="B7" s="338"/>
      <c r="C7" s="339"/>
      <c r="D7" s="328">
        <v>537939</v>
      </c>
      <c r="E7" s="328">
        <v>185485</v>
      </c>
      <c r="F7" s="322">
        <v>0.34480675318205223</v>
      </c>
    </row>
    <row r="8" spans="1:7" ht="2.25" customHeight="1" thickBot="1" x14ac:dyDescent="0.25">
      <c r="B8" s="340"/>
      <c r="C8" s="341"/>
      <c r="D8" s="329"/>
      <c r="E8" s="329"/>
      <c r="F8" s="323"/>
    </row>
    <row r="9" spans="1:7" ht="18.75" customHeight="1" thickBot="1" x14ac:dyDescent="0.25">
      <c r="B9" s="114" t="s">
        <v>326</v>
      </c>
      <c r="C9" s="112"/>
      <c r="D9" s="60"/>
      <c r="E9" s="60"/>
      <c r="F9" s="60"/>
    </row>
    <row r="10" spans="1:7" ht="27" customHeight="1" x14ac:dyDescent="0.2">
      <c r="B10" s="115"/>
      <c r="C10" s="332" t="s">
        <v>28</v>
      </c>
      <c r="D10" s="172" t="s">
        <v>43</v>
      </c>
      <c r="E10" s="173" t="s">
        <v>34</v>
      </c>
      <c r="F10" s="174" t="s">
        <v>35</v>
      </c>
      <c r="G10" s="56"/>
    </row>
    <row r="11" spans="1:7" ht="15" customHeight="1" x14ac:dyDescent="0.2">
      <c r="B11" s="147" t="s">
        <v>27</v>
      </c>
      <c r="C11" s="333"/>
      <c r="D11" s="136">
        <v>500976</v>
      </c>
      <c r="E11" s="137">
        <v>178171</v>
      </c>
      <c r="F11" s="138">
        <v>0.35564777554214172</v>
      </c>
      <c r="G11" s="56"/>
    </row>
    <row r="12" spans="1:7" s="119" customFormat="1" ht="21" customHeight="1" x14ac:dyDescent="0.2">
      <c r="A12" s="117"/>
      <c r="B12" s="118" t="s">
        <v>7</v>
      </c>
      <c r="C12" s="116"/>
      <c r="D12" s="64"/>
      <c r="E12" s="65"/>
      <c r="F12" s="61"/>
      <c r="G12" s="57"/>
    </row>
    <row r="13" spans="1:7" x14ac:dyDescent="0.2">
      <c r="B13" s="120" t="s">
        <v>327</v>
      </c>
      <c r="C13" s="189" t="s">
        <v>343</v>
      </c>
      <c r="D13" s="139">
        <v>522</v>
      </c>
      <c r="E13" s="140">
        <v>69</v>
      </c>
      <c r="F13" s="141">
        <v>0.13218390804597702</v>
      </c>
      <c r="G13" s="56"/>
    </row>
    <row r="14" spans="1:7" x14ac:dyDescent="0.2">
      <c r="B14" s="120" t="s">
        <v>328</v>
      </c>
      <c r="C14" s="190" t="s">
        <v>344</v>
      </c>
      <c r="D14" s="139">
        <v>35146</v>
      </c>
      <c r="E14" s="140">
        <v>14120</v>
      </c>
      <c r="F14" s="141">
        <v>0.40175268878392989</v>
      </c>
      <c r="G14" s="56"/>
    </row>
    <row r="15" spans="1:7" x14ac:dyDescent="0.2">
      <c r="B15" s="120" t="s">
        <v>22</v>
      </c>
      <c r="C15" s="180">
        <v>110</v>
      </c>
      <c r="D15" s="139">
        <v>129138</v>
      </c>
      <c r="E15" s="140">
        <v>44748</v>
      </c>
      <c r="F15" s="141">
        <v>0.34651303256980903</v>
      </c>
      <c r="G15" s="56"/>
    </row>
    <row r="16" spans="1:7" ht="24.75" customHeight="1" x14ac:dyDescent="0.2">
      <c r="B16" s="118" t="s">
        <v>8</v>
      </c>
      <c r="C16" s="191"/>
      <c r="D16" s="64"/>
      <c r="E16" s="65"/>
      <c r="F16" s="204"/>
      <c r="G16" s="56"/>
    </row>
    <row r="17" spans="2:7" x14ac:dyDescent="0.2">
      <c r="B17" s="121" t="s">
        <v>329</v>
      </c>
      <c r="C17" s="180">
        <v>140</v>
      </c>
      <c r="D17" s="139">
        <v>12110</v>
      </c>
      <c r="E17" s="140">
        <v>4212</v>
      </c>
      <c r="F17" s="141">
        <v>0.3478117258464079</v>
      </c>
      <c r="G17" s="56"/>
    </row>
    <row r="18" spans="2:7" x14ac:dyDescent="0.2">
      <c r="B18" s="121" t="s">
        <v>341</v>
      </c>
      <c r="C18" s="180">
        <v>410</v>
      </c>
      <c r="D18" s="139">
        <v>106</v>
      </c>
      <c r="E18" s="140">
        <v>6</v>
      </c>
      <c r="F18" s="141">
        <v>5.6603773584905662E-2</v>
      </c>
      <c r="G18" s="56"/>
    </row>
    <row r="19" spans="2:7" ht="21.75" customHeight="1" x14ac:dyDescent="0.2">
      <c r="B19" s="118" t="s">
        <v>23</v>
      </c>
      <c r="C19" s="191"/>
      <c r="D19" s="64"/>
      <c r="E19" s="65"/>
      <c r="F19" s="204"/>
      <c r="G19" s="56"/>
    </row>
    <row r="20" spans="2:7" x14ac:dyDescent="0.2">
      <c r="B20" s="120" t="s">
        <v>330</v>
      </c>
      <c r="C20" s="190" t="s">
        <v>349</v>
      </c>
      <c r="D20" s="139">
        <v>322064</v>
      </c>
      <c r="E20" s="140">
        <v>114808</v>
      </c>
      <c r="F20" s="141">
        <v>0.35647573153162104</v>
      </c>
      <c r="G20" s="58"/>
    </row>
    <row r="21" spans="2:7" x14ac:dyDescent="0.2">
      <c r="B21" s="121" t="s">
        <v>331</v>
      </c>
      <c r="C21" s="180">
        <v>320</v>
      </c>
      <c r="D21" s="139">
        <v>1856</v>
      </c>
      <c r="E21" s="140">
        <v>199</v>
      </c>
      <c r="F21" s="141">
        <v>0.10721982758620689</v>
      </c>
      <c r="G21" s="56"/>
    </row>
    <row r="22" spans="2:7" x14ac:dyDescent="0.2">
      <c r="B22" s="121" t="s">
        <v>340</v>
      </c>
      <c r="C22" s="180">
        <v>420</v>
      </c>
      <c r="D22" s="139">
        <v>34</v>
      </c>
      <c r="E22" s="140">
        <v>9</v>
      </c>
      <c r="F22" s="141">
        <v>0.26470588235294118</v>
      </c>
      <c r="G22" s="56"/>
    </row>
    <row r="23" spans="2:7" ht="46.5" customHeight="1" x14ac:dyDescent="0.2">
      <c r="B23" s="324" t="s">
        <v>9</v>
      </c>
      <c r="C23" s="325"/>
      <c r="D23" s="325"/>
      <c r="E23" s="325"/>
      <c r="F23" s="122"/>
      <c r="G23" s="56"/>
    </row>
    <row r="24" spans="2:7" ht="35.25" customHeight="1" thickBot="1" x14ac:dyDescent="0.25">
      <c r="B24" s="326" t="s">
        <v>10</v>
      </c>
      <c r="C24" s="327"/>
      <c r="D24" s="327"/>
      <c r="E24" s="327"/>
      <c r="F24" s="123"/>
      <c r="G24" s="56"/>
    </row>
    <row r="25" spans="2:7" ht="18.75" customHeight="1" thickBot="1" x14ac:dyDescent="0.25">
      <c r="B25" s="111"/>
      <c r="C25" s="112"/>
      <c r="D25" s="59"/>
      <c r="E25" s="59"/>
      <c r="F25" s="59"/>
    </row>
    <row r="26" spans="2:7" ht="27" customHeight="1" x14ac:dyDescent="0.2">
      <c r="B26" s="124"/>
      <c r="C26" s="332" t="s">
        <v>28</v>
      </c>
      <c r="D26" s="172" t="s">
        <v>43</v>
      </c>
      <c r="E26" s="173" t="s">
        <v>34</v>
      </c>
      <c r="F26" s="174" t="s">
        <v>35</v>
      </c>
      <c r="G26" s="56"/>
    </row>
    <row r="27" spans="2:7" ht="15" customHeight="1" x14ac:dyDescent="0.2">
      <c r="B27" s="146" t="s">
        <v>222</v>
      </c>
      <c r="C27" s="333"/>
      <c r="D27" s="136">
        <v>100610</v>
      </c>
      <c r="E27" s="137">
        <v>23007</v>
      </c>
      <c r="F27" s="142">
        <v>0.22867508199980122</v>
      </c>
      <c r="G27" s="56"/>
    </row>
    <row r="28" spans="2:7" x14ac:dyDescent="0.2">
      <c r="B28" s="121" t="s">
        <v>223</v>
      </c>
      <c r="C28" s="179">
        <v>130</v>
      </c>
      <c r="D28" s="139">
        <v>48932</v>
      </c>
      <c r="E28" s="143">
        <v>8788</v>
      </c>
      <c r="F28" s="141">
        <v>0.17959617428267799</v>
      </c>
      <c r="G28" s="56"/>
    </row>
    <row r="29" spans="2:7" x14ac:dyDescent="0.2">
      <c r="B29" s="121" t="s">
        <v>224</v>
      </c>
      <c r="C29" s="180">
        <v>133</v>
      </c>
      <c r="D29" s="139">
        <v>10</v>
      </c>
      <c r="E29" s="140">
        <v>5</v>
      </c>
      <c r="F29" s="141">
        <v>0.5</v>
      </c>
      <c r="G29" s="56"/>
    </row>
    <row r="30" spans="2:7" x14ac:dyDescent="0.2">
      <c r="B30" s="121" t="s">
        <v>225</v>
      </c>
      <c r="C30" s="180">
        <v>135</v>
      </c>
      <c r="D30" s="139">
        <v>204</v>
      </c>
      <c r="E30" s="140">
        <v>77</v>
      </c>
      <c r="F30" s="141">
        <v>0.37745098039215685</v>
      </c>
      <c r="G30" s="56"/>
    </row>
    <row r="31" spans="2:7" x14ac:dyDescent="0.2">
      <c r="B31" s="121" t="s">
        <v>226</v>
      </c>
      <c r="C31" s="180">
        <v>290</v>
      </c>
      <c r="D31" s="139">
        <v>26287</v>
      </c>
      <c r="E31" s="140">
        <v>9274</v>
      </c>
      <c r="F31" s="141">
        <v>0.35279796096930044</v>
      </c>
      <c r="G31" s="56"/>
    </row>
    <row r="32" spans="2:7" x14ac:dyDescent="0.2">
      <c r="B32" s="121" t="s">
        <v>342</v>
      </c>
      <c r="C32" s="180">
        <v>450</v>
      </c>
      <c r="D32" s="139">
        <v>3</v>
      </c>
      <c r="E32" s="140">
        <v>1</v>
      </c>
      <c r="F32" s="141">
        <v>0.33333333333333331</v>
      </c>
      <c r="G32" s="56"/>
    </row>
    <row r="33" spans="2:7" x14ac:dyDescent="0.2">
      <c r="B33" s="121" t="s">
        <v>227</v>
      </c>
      <c r="C33" s="180">
        <v>310</v>
      </c>
      <c r="D33" s="139">
        <v>5545</v>
      </c>
      <c r="E33" s="140">
        <v>1353</v>
      </c>
      <c r="F33" s="141">
        <v>0.24400360685302075</v>
      </c>
      <c r="G33" s="56"/>
    </row>
    <row r="34" spans="2:7" x14ac:dyDescent="0.2">
      <c r="B34" s="121" t="s">
        <v>228</v>
      </c>
      <c r="C34" s="180">
        <v>600</v>
      </c>
      <c r="D34" s="139">
        <v>19629</v>
      </c>
      <c r="E34" s="140">
        <v>3509</v>
      </c>
      <c r="F34" s="141">
        <v>0.17876611136583626</v>
      </c>
      <c r="G34" s="56"/>
    </row>
    <row r="35" spans="2:7" ht="79.5" customHeight="1" thickBot="1" x14ac:dyDescent="0.25">
      <c r="B35" s="334" t="s">
        <v>229</v>
      </c>
      <c r="C35" s="335"/>
      <c r="D35" s="335"/>
      <c r="E35" s="335"/>
      <c r="F35" s="126"/>
      <c r="G35" s="56"/>
    </row>
    <row r="36" spans="2:7" ht="18" customHeight="1" thickBot="1" x14ac:dyDescent="0.25">
      <c r="B36" s="114"/>
      <c r="C36" s="112"/>
      <c r="D36" s="59"/>
      <c r="E36" s="59"/>
      <c r="F36" s="59"/>
    </row>
    <row r="37" spans="2:7" ht="27" customHeight="1" x14ac:dyDescent="0.2">
      <c r="B37" s="124"/>
      <c r="C37" s="332" t="s">
        <v>28</v>
      </c>
      <c r="D37" s="172" t="s">
        <v>43</v>
      </c>
      <c r="E37" s="173" t="s">
        <v>34</v>
      </c>
      <c r="F37" s="174" t="s">
        <v>35</v>
      </c>
      <c r="G37" s="56"/>
    </row>
    <row r="38" spans="2:7" ht="15" customHeight="1" x14ac:dyDescent="0.2">
      <c r="B38" s="146" t="s">
        <v>414</v>
      </c>
      <c r="C38" s="333"/>
      <c r="D38" s="136">
        <v>18601</v>
      </c>
      <c r="E38" s="144">
        <v>8068</v>
      </c>
      <c r="F38" s="142">
        <v>0.43374012149884417</v>
      </c>
      <c r="G38" s="56"/>
    </row>
    <row r="39" spans="2:7" x14ac:dyDescent="0.2">
      <c r="B39" s="121" t="s">
        <v>231</v>
      </c>
      <c r="C39" s="179">
        <v>314</v>
      </c>
      <c r="D39" s="139">
        <v>301</v>
      </c>
      <c r="E39" s="140">
        <v>300</v>
      </c>
      <c r="F39" s="141">
        <v>0.99667774086378735</v>
      </c>
      <c r="G39" s="56"/>
    </row>
    <row r="40" spans="2:7" x14ac:dyDescent="0.2">
      <c r="B40" s="121" t="s">
        <v>413</v>
      </c>
      <c r="C40" s="180">
        <v>680</v>
      </c>
      <c r="D40" s="139">
        <v>354</v>
      </c>
      <c r="E40" s="140">
        <v>112</v>
      </c>
      <c r="F40" s="141">
        <v>0.31638418079096048</v>
      </c>
      <c r="G40" s="56"/>
    </row>
    <row r="41" spans="2:7" x14ac:dyDescent="0.2">
      <c r="B41" s="121" t="s">
        <v>232</v>
      </c>
      <c r="C41" s="180">
        <v>682</v>
      </c>
      <c r="D41" s="139">
        <v>581</v>
      </c>
      <c r="E41" s="140">
        <v>521</v>
      </c>
      <c r="F41" s="141">
        <v>0.89672977624784855</v>
      </c>
      <c r="G41" s="56"/>
    </row>
    <row r="42" spans="2:7" x14ac:dyDescent="0.2">
      <c r="B42" s="121" t="s">
        <v>233</v>
      </c>
      <c r="C42" s="180">
        <v>684</v>
      </c>
      <c r="D42" s="139">
        <v>56</v>
      </c>
      <c r="E42" s="140">
        <v>51</v>
      </c>
      <c r="F42" s="141">
        <v>0.9107142857142857</v>
      </c>
      <c r="G42" s="56"/>
    </row>
    <row r="43" spans="2:7" ht="15.75" customHeight="1" x14ac:dyDescent="0.2">
      <c r="B43" s="121" t="s">
        <v>284</v>
      </c>
      <c r="C43" s="180">
        <v>685</v>
      </c>
      <c r="D43" s="139">
        <v>4</v>
      </c>
      <c r="E43" s="140">
        <v>4</v>
      </c>
      <c r="F43" s="141">
        <v>1</v>
      </c>
      <c r="G43" s="56"/>
    </row>
    <row r="44" spans="2:7" x14ac:dyDescent="0.2">
      <c r="B44" s="121" t="s">
        <v>285</v>
      </c>
      <c r="C44" s="180">
        <v>690</v>
      </c>
      <c r="D44" s="139">
        <v>3968</v>
      </c>
      <c r="E44" s="140">
        <v>1409</v>
      </c>
      <c r="F44" s="141">
        <v>0.35509072580645162</v>
      </c>
      <c r="G44" s="56"/>
    </row>
    <row r="45" spans="2:7" x14ac:dyDescent="0.2">
      <c r="B45" s="121" t="s">
        <v>286</v>
      </c>
      <c r="C45" s="180" t="s">
        <v>2</v>
      </c>
      <c r="D45" s="139">
        <v>13337</v>
      </c>
      <c r="E45" s="140">
        <v>5671</v>
      </c>
      <c r="F45" s="141">
        <v>0.42520806778136011</v>
      </c>
      <c r="G45" s="56"/>
    </row>
    <row r="46" spans="2:7" ht="63" customHeight="1" thickBot="1" x14ac:dyDescent="0.25">
      <c r="B46" s="334" t="s">
        <v>287</v>
      </c>
      <c r="C46" s="335"/>
      <c r="D46" s="335"/>
      <c r="E46" s="335"/>
      <c r="F46" s="126"/>
      <c r="G46" s="56"/>
    </row>
    <row r="47" spans="2:7" ht="15.75" thickBot="1" x14ac:dyDescent="0.25">
      <c r="B47" s="342" t="s">
        <v>418</v>
      </c>
      <c r="C47" s="342"/>
      <c r="D47" s="342"/>
      <c r="E47" s="342"/>
      <c r="F47" s="342"/>
    </row>
    <row r="48" spans="2:7" ht="27" customHeight="1" x14ac:dyDescent="0.2">
      <c r="B48" s="124"/>
      <c r="C48" s="332" t="s">
        <v>28</v>
      </c>
      <c r="D48" s="172" t="s">
        <v>43</v>
      </c>
      <c r="E48" s="173" t="s">
        <v>34</v>
      </c>
      <c r="F48" s="174" t="s">
        <v>35</v>
      </c>
      <c r="G48" s="56"/>
    </row>
    <row r="49" spans="2:7" ht="15" customHeight="1" x14ac:dyDescent="0.2">
      <c r="B49" s="146" t="s">
        <v>412</v>
      </c>
      <c r="C49" s="333"/>
      <c r="D49" s="136">
        <v>194455</v>
      </c>
      <c r="E49" s="144">
        <v>128163</v>
      </c>
      <c r="F49" s="142">
        <v>0.65908822092514974</v>
      </c>
      <c r="G49" s="56"/>
    </row>
    <row r="50" spans="2:7" x14ac:dyDescent="0.2">
      <c r="B50" s="121" t="s">
        <v>288</v>
      </c>
      <c r="C50" s="179">
        <v>173</v>
      </c>
      <c r="D50" s="139">
        <v>1340</v>
      </c>
      <c r="E50" s="140">
        <v>849</v>
      </c>
      <c r="F50" s="141">
        <v>0.63358208955223883</v>
      </c>
      <c r="G50" s="56"/>
    </row>
    <row r="51" spans="2:7" x14ac:dyDescent="0.2">
      <c r="B51" s="121" t="s">
        <v>289</v>
      </c>
      <c r="C51" s="180">
        <v>400</v>
      </c>
      <c r="D51" s="139">
        <v>8956</v>
      </c>
      <c r="E51" s="140">
        <v>1702</v>
      </c>
      <c r="F51" s="141">
        <v>0.19004019651630191</v>
      </c>
      <c r="G51" s="56"/>
    </row>
    <row r="52" spans="2:7" x14ac:dyDescent="0.2">
      <c r="B52" s="121" t="s">
        <v>290</v>
      </c>
      <c r="C52" s="180">
        <v>500</v>
      </c>
      <c r="D52" s="139">
        <v>378</v>
      </c>
      <c r="E52" s="140">
        <v>71</v>
      </c>
      <c r="F52" s="141">
        <v>0.18783068783068782</v>
      </c>
      <c r="G52" s="56"/>
    </row>
    <row r="53" spans="2:7" x14ac:dyDescent="0.2">
      <c r="B53" s="121" t="s">
        <v>291</v>
      </c>
      <c r="C53" s="180">
        <v>510</v>
      </c>
      <c r="D53" s="139">
        <v>19854</v>
      </c>
      <c r="E53" s="140">
        <v>6952</v>
      </c>
      <c r="F53" s="141">
        <v>0.35015613982069105</v>
      </c>
      <c r="G53" s="56"/>
    </row>
    <row r="54" spans="2:7" x14ac:dyDescent="0.2">
      <c r="B54" s="121" t="s">
        <v>411</v>
      </c>
      <c r="C54" s="180">
        <v>681</v>
      </c>
      <c r="D54" s="139">
        <v>63567</v>
      </c>
      <c r="E54" s="140">
        <v>46157</v>
      </c>
      <c r="F54" s="141">
        <v>0.72611575188383914</v>
      </c>
      <c r="G54" s="56"/>
    </row>
    <row r="55" spans="2:7" x14ac:dyDescent="0.2">
      <c r="B55" s="121" t="s">
        <v>416</v>
      </c>
      <c r="C55" s="180">
        <v>687</v>
      </c>
      <c r="D55" s="139">
        <v>85026</v>
      </c>
      <c r="E55" s="140">
        <v>61489</v>
      </c>
      <c r="F55" s="141">
        <v>0.72317879236939286</v>
      </c>
      <c r="G55" s="56"/>
    </row>
    <row r="56" spans="2:7" x14ac:dyDescent="0.2">
      <c r="B56" s="121" t="s">
        <v>292</v>
      </c>
      <c r="C56" s="180">
        <v>930</v>
      </c>
      <c r="D56" s="139">
        <v>15140</v>
      </c>
      <c r="E56" s="140">
        <v>10850</v>
      </c>
      <c r="F56" s="141">
        <v>0.71664464993394983</v>
      </c>
      <c r="G56" s="56"/>
    </row>
    <row r="57" spans="2:7" x14ac:dyDescent="0.2">
      <c r="B57" s="121" t="s">
        <v>293</v>
      </c>
      <c r="C57" s="180">
        <v>960</v>
      </c>
      <c r="D57" s="139">
        <v>194</v>
      </c>
      <c r="E57" s="140">
        <v>93</v>
      </c>
      <c r="F57" s="141">
        <v>0.47938144329896909</v>
      </c>
      <c r="G57" s="56"/>
    </row>
    <row r="58" spans="2:7" ht="19.5" customHeight="1" thickBot="1" x14ac:dyDescent="0.25">
      <c r="B58" s="334" t="s">
        <v>294</v>
      </c>
      <c r="C58" s="335"/>
      <c r="D58" s="335"/>
      <c r="E58" s="125"/>
      <c r="F58" s="126"/>
      <c r="G58" s="56"/>
    </row>
    <row r="59" spans="2:7" ht="25.5" customHeight="1" thickBot="1" x14ac:dyDescent="0.35">
      <c r="B59" s="217" t="s">
        <v>295</v>
      </c>
      <c r="C59" s="112"/>
      <c r="D59" s="59"/>
      <c r="E59" s="59"/>
      <c r="F59" s="59"/>
    </row>
    <row r="60" spans="2:7" ht="27" customHeight="1" x14ac:dyDescent="0.2">
      <c r="B60" s="115"/>
      <c r="C60" s="332" t="s">
        <v>28</v>
      </c>
      <c r="D60" s="175" t="s">
        <v>43</v>
      </c>
      <c r="E60" s="173" t="s">
        <v>34</v>
      </c>
      <c r="F60" s="174" t="s">
        <v>35</v>
      </c>
      <c r="G60" s="56"/>
    </row>
    <row r="61" spans="2:7" ht="15" customHeight="1" x14ac:dyDescent="0.2">
      <c r="B61" s="146" t="s">
        <v>296</v>
      </c>
      <c r="C61" s="333"/>
      <c r="D61" s="136">
        <v>64351</v>
      </c>
      <c r="E61" s="137">
        <v>20230</v>
      </c>
      <c r="F61" s="142">
        <v>0.3143696290655934</v>
      </c>
      <c r="G61" s="56"/>
    </row>
    <row r="62" spans="2:7" x14ac:dyDescent="0.2">
      <c r="B62" s="120" t="s">
        <v>297</v>
      </c>
      <c r="C62" s="179">
        <v>120</v>
      </c>
      <c r="D62" s="139">
        <v>18855</v>
      </c>
      <c r="E62" s="140">
        <v>3981</v>
      </c>
      <c r="F62" s="141">
        <v>0.21113762927605409</v>
      </c>
      <c r="G62" s="56"/>
    </row>
    <row r="63" spans="2:7" x14ac:dyDescent="0.2">
      <c r="B63" s="121" t="s">
        <v>298</v>
      </c>
      <c r="C63" s="180">
        <v>180</v>
      </c>
      <c r="D63" s="139">
        <v>13225</v>
      </c>
      <c r="E63" s="140">
        <v>2064</v>
      </c>
      <c r="F63" s="141">
        <v>0.15606805293005671</v>
      </c>
      <c r="G63" s="56"/>
    </row>
    <row r="64" spans="2:7" x14ac:dyDescent="0.2">
      <c r="B64" s="121" t="s">
        <v>352</v>
      </c>
      <c r="C64" s="180">
        <v>190</v>
      </c>
      <c r="D64" s="139">
        <v>32271</v>
      </c>
      <c r="E64" s="140">
        <v>14185</v>
      </c>
      <c r="F64" s="141">
        <v>0.43955873694648445</v>
      </c>
      <c r="G64" s="56"/>
    </row>
    <row r="65" spans="2:7" ht="51.75" customHeight="1" thickBot="1" x14ac:dyDescent="0.25">
      <c r="B65" s="334" t="s">
        <v>234</v>
      </c>
      <c r="C65" s="335"/>
      <c r="D65" s="335"/>
      <c r="E65" s="192"/>
      <c r="F65" s="126"/>
      <c r="G65" s="56"/>
    </row>
    <row r="66" spans="2:7" ht="24" customHeight="1" thickBot="1" x14ac:dyDescent="0.25">
      <c r="B66" s="111"/>
      <c r="C66" s="112"/>
      <c r="D66" s="59"/>
      <c r="E66" s="59"/>
      <c r="F66" s="59"/>
    </row>
    <row r="67" spans="2:7" ht="27" customHeight="1" x14ac:dyDescent="0.2">
      <c r="B67" s="124"/>
      <c r="C67" s="332" t="s">
        <v>28</v>
      </c>
      <c r="D67" s="172" t="s">
        <v>43</v>
      </c>
      <c r="E67" s="173" t="s">
        <v>34</v>
      </c>
      <c r="F67" s="174" t="s">
        <v>35</v>
      </c>
      <c r="G67" s="56"/>
    </row>
    <row r="68" spans="2:7" ht="15.75" customHeight="1" x14ac:dyDescent="0.2">
      <c r="B68" s="146" t="s">
        <v>222</v>
      </c>
      <c r="C68" s="333"/>
      <c r="D68" s="136">
        <v>78046</v>
      </c>
      <c r="E68" s="137">
        <v>36610</v>
      </c>
      <c r="F68" s="142">
        <v>0.46908233605822208</v>
      </c>
      <c r="G68" s="56"/>
    </row>
    <row r="69" spans="2:7" x14ac:dyDescent="0.2">
      <c r="B69" s="120" t="s">
        <v>235</v>
      </c>
      <c r="C69" s="189" t="s">
        <v>133</v>
      </c>
      <c r="D69" s="139">
        <v>0</v>
      </c>
      <c r="E69" s="143">
        <v>0</v>
      </c>
      <c r="F69" s="141">
        <v>0</v>
      </c>
      <c r="G69" s="56"/>
    </row>
    <row r="70" spans="2:7" x14ac:dyDescent="0.2">
      <c r="B70" s="121" t="s">
        <v>225</v>
      </c>
      <c r="C70" s="180">
        <v>135</v>
      </c>
      <c r="D70" s="139">
        <v>1241</v>
      </c>
      <c r="E70" s="140">
        <v>387</v>
      </c>
      <c r="F70" s="141">
        <v>0.31184528605962936</v>
      </c>
      <c r="G70" s="56"/>
    </row>
    <row r="71" spans="2:7" x14ac:dyDescent="0.2">
      <c r="B71" s="121" t="s">
        <v>223</v>
      </c>
      <c r="C71" s="180">
        <v>137</v>
      </c>
      <c r="D71" s="139">
        <v>7134</v>
      </c>
      <c r="E71" s="140">
        <v>3387</v>
      </c>
      <c r="F71" s="141">
        <v>0.47476871320437342</v>
      </c>
      <c r="G71" s="56"/>
    </row>
    <row r="72" spans="2:7" x14ac:dyDescent="0.2">
      <c r="B72" s="121" t="s">
        <v>236</v>
      </c>
      <c r="C72" s="180">
        <v>150</v>
      </c>
      <c r="D72" s="139">
        <v>28933</v>
      </c>
      <c r="E72" s="140">
        <v>14884</v>
      </c>
      <c r="F72" s="141">
        <v>0.51442988974527359</v>
      </c>
      <c r="G72" s="56"/>
    </row>
    <row r="73" spans="2:7" x14ac:dyDescent="0.2">
      <c r="B73" s="121" t="s">
        <v>237</v>
      </c>
      <c r="C73" s="180">
        <v>155</v>
      </c>
      <c r="D73" s="139">
        <v>8086</v>
      </c>
      <c r="E73" s="140">
        <v>7489</v>
      </c>
      <c r="F73" s="141">
        <v>0.92616868661884744</v>
      </c>
      <c r="G73" s="56"/>
    </row>
    <row r="74" spans="2:7" x14ac:dyDescent="0.2">
      <c r="B74" s="121" t="s">
        <v>226</v>
      </c>
      <c r="C74" s="180">
        <v>297</v>
      </c>
      <c r="D74" s="139">
        <v>10301</v>
      </c>
      <c r="E74" s="140">
        <v>3209</v>
      </c>
      <c r="F74" s="141">
        <v>0.31152315309193285</v>
      </c>
      <c r="G74" s="56"/>
    </row>
    <row r="75" spans="2:7" x14ac:dyDescent="0.2">
      <c r="B75" s="121" t="s">
        <v>228</v>
      </c>
      <c r="C75" s="180">
        <v>607</v>
      </c>
      <c r="D75" s="139">
        <v>22351</v>
      </c>
      <c r="E75" s="140">
        <v>7254</v>
      </c>
      <c r="F75" s="141">
        <v>0.32454923717059642</v>
      </c>
      <c r="G75" s="56"/>
    </row>
    <row r="76" spans="2:7" ht="40.5" customHeight="1" thickBot="1" x14ac:dyDescent="0.25">
      <c r="B76" s="334" t="s">
        <v>238</v>
      </c>
      <c r="C76" s="335"/>
      <c r="D76" s="335"/>
      <c r="E76" s="192"/>
      <c r="F76" s="205"/>
      <c r="G76" s="56"/>
    </row>
    <row r="77" spans="2:7" ht="15.75" thickBot="1" x14ac:dyDescent="0.25">
      <c r="B77" s="111"/>
      <c r="C77" s="112"/>
      <c r="D77" s="59"/>
      <c r="E77" s="59"/>
      <c r="F77" s="59"/>
    </row>
    <row r="78" spans="2:7" ht="27" customHeight="1" x14ac:dyDescent="0.2">
      <c r="B78" s="124"/>
      <c r="C78" s="332" t="s">
        <v>28</v>
      </c>
      <c r="D78" s="172" t="s">
        <v>43</v>
      </c>
      <c r="E78" s="173" t="s">
        <v>34</v>
      </c>
      <c r="F78" s="174" t="s">
        <v>35</v>
      </c>
      <c r="G78" s="56"/>
    </row>
    <row r="79" spans="2:7" ht="15.75" customHeight="1" x14ac:dyDescent="0.2">
      <c r="B79" s="146" t="s">
        <v>230</v>
      </c>
      <c r="C79" s="333"/>
      <c r="D79" s="136">
        <v>10565</v>
      </c>
      <c r="E79" s="137">
        <v>9755</v>
      </c>
      <c r="F79" s="142">
        <v>0.92333175579744442</v>
      </c>
      <c r="G79" s="56"/>
    </row>
    <row r="80" spans="2:7" ht="15" customHeight="1" x14ac:dyDescent="0.2">
      <c r="B80" s="121" t="s">
        <v>239</v>
      </c>
      <c r="C80" s="179">
        <v>154</v>
      </c>
      <c r="D80" s="139">
        <v>8738</v>
      </c>
      <c r="E80" s="143">
        <v>8737</v>
      </c>
      <c r="F80" s="141">
        <v>0.99988555733577478</v>
      </c>
      <c r="G80" s="56"/>
    </row>
    <row r="81" spans="1:7" hidden="1" x14ac:dyDescent="0.2">
      <c r="B81" s="121" t="s">
        <v>240</v>
      </c>
      <c r="C81" s="180" t="s">
        <v>241</v>
      </c>
      <c r="D81" s="139"/>
      <c r="E81" s="140"/>
      <c r="F81" s="141" t="e">
        <v>#DIV/0!</v>
      </c>
      <c r="G81" s="56"/>
    </row>
    <row r="82" spans="1:7" x14ac:dyDescent="0.2">
      <c r="B82" s="121" t="s">
        <v>242</v>
      </c>
      <c r="C82" s="180">
        <v>696</v>
      </c>
      <c r="D82" s="139">
        <v>33</v>
      </c>
      <c r="E82" s="140">
        <v>22</v>
      </c>
      <c r="F82" s="141">
        <v>0.66666666666666663</v>
      </c>
      <c r="G82" s="56"/>
    </row>
    <row r="83" spans="1:7" x14ac:dyDescent="0.2">
      <c r="B83" s="121" t="s">
        <v>243</v>
      </c>
      <c r="C83" s="180">
        <v>697</v>
      </c>
      <c r="D83" s="139">
        <v>1794</v>
      </c>
      <c r="E83" s="140">
        <v>996</v>
      </c>
      <c r="F83" s="141">
        <v>0.55518394648829428</v>
      </c>
      <c r="G83" s="56"/>
    </row>
    <row r="84" spans="1:7" ht="69" customHeight="1" thickBot="1" x14ac:dyDescent="0.25">
      <c r="B84" s="334" t="s">
        <v>0</v>
      </c>
      <c r="C84" s="335"/>
      <c r="D84" s="335"/>
      <c r="E84" s="192"/>
      <c r="F84" s="126"/>
      <c r="G84" s="56"/>
    </row>
    <row r="85" spans="1:7" ht="15.75" thickBot="1" x14ac:dyDescent="0.25">
      <c r="B85" s="111"/>
      <c r="C85" s="112"/>
      <c r="D85" s="59"/>
      <c r="E85" s="59"/>
      <c r="F85" s="59"/>
    </row>
    <row r="86" spans="1:7" ht="27" customHeight="1" x14ac:dyDescent="0.2">
      <c r="B86" s="124"/>
      <c r="C86" s="332" t="s">
        <v>28</v>
      </c>
      <c r="D86" s="172" t="s">
        <v>43</v>
      </c>
      <c r="E86" s="173" t="s">
        <v>34</v>
      </c>
      <c r="F86" s="174" t="s">
        <v>35</v>
      </c>
      <c r="G86" s="56"/>
    </row>
    <row r="87" spans="1:7" ht="15" customHeight="1" x14ac:dyDescent="0.2">
      <c r="B87" s="146" t="s">
        <v>180</v>
      </c>
      <c r="C87" s="333"/>
      <c r="D87" s="136">
        <v>3376</v>
      </c>
      <c r="E87" s="136">
        <v>2017</v>
      </c>
      <c r="F87" s="142">
        <v>0.59745260663507105</v>
      </c>
      <c r="G87" s="56"/>
    </row>
    <row r="88" spans="1:7" x14ac:dyDescent="0.2">
      <c r="B88" s="121" t="s">
        <v>289</v>
      </c>
      <c r="C88" s="179">
        <v>407</v>
      </c>
      <c r="D88" s="139">
        <v>1367</v>
      </c>
      <c r="E88" s="140">
        <v>956</v>
      </c>
      <c r="F88" s="141">
        <v>0.69934162399414779</v>
      </c>
      <c r="G88" s="56"/>
    </row>
    <row r="89" spans="1:7" x14ac:dyDescent="0.2">
      <c r="B89" s="121" t="s">
        <v>244</v>
      </c>
      <c r="C89" s="180">
        <v>507</v>
      </c>
      <c r="D89" s="139">
        <v>352</v>
      </c>
      <c r="E89" s="140">
        <v>26</v>
      </c>
      <c r="F89" s="141">
        <v>7.3863636363636367E-2</v>
      </c>
      <c r="G89" s="56"/>
    </row>
    <row r="90" spans="1:7" x14ac:dyDescent="0.2">
      <c r="B90" s="121" t="s">
        <v>245</v>
      </c>
      <c r="C90" s="180">
        <v>937</v>
      </c>
      <c r="D90" s="139">
        <v>1657</v>
      </c>
      <c r="E90" s="140">
        <v>1035</v>
      </c>
      <c r="F90" s="141">
        <v>0.62462281231140615</v>
      </c>
      <c r="G90" s="56"/>
    </row>
    <row r="91" spans="1:7" ht="21" customHeight="1" thickBot="1" x14ac:dyDescent="0.25">
      <c r="B91" s="334" t="s">
        <v>294</v>
      </c>
      <c r="C91" s="335"/>
      <c r="D91" s="335"/>
      <c r="E91" s="125"/>
      <c r="F91" s="126"/>
      <c r="G91" s="56"/>
    </row>
    <row r="92" spans="1:7" ht="18" customHeight="1" thickBot="1" x14ac:dyDescent="0.25">
      <c r="A92" s="218"/>
      <c r="B92" s="219"/>
      <c r="C92" s="220"/>
      <c r="D92" s="221"/>
      <c r="E92" s="221"/>
      <c r="F92" s="221"/>
      <c r="G92" s="222"/>
    </row>
    <row r="93" spans="1:7" ht="31.5" customHeight="1" thickBot="1" x14ac:dyDescent="0.35">
      <c r="B93" s="349" t="s">
        <v>370</v>
      </c>
      <c r="C93" s="349"/>
      <c r="D93" s="349"/>
      <c r="E93" s="59"/>
      <c r="F93" s="59"/>
    </row>
    <row r="94" spans="1:7" ht="18.75" customHeight="1" x14ac:dyDescent="0.2">
      <c r="B94" s="345" t="s">
        <v>246</v>
      </c>
      <c r="C94" s="176" t="s">
        <v>28</v>
      </c>
      <c r="D94" s="171" t="s">
        <v>43</v>
      </c>
      <c r="E94" s="67"/>
      <c r="F94" s="67"/>
    </row>
    <row r="95" spans="1:7" ht="15.75" customHeight="1" x14ac:dyDescent="0.2">
      <c r="B95" s="346"/>
      <c r="C95" s="177">
        <v>160</v>
      </c>
      <c r="D95" s="145">
        <v>25837</v>
      </c>
      <c r="E95" s="70"/>
      <c r="F95" s="68"/>
    </row>
    <row r="96" spans="1:7" ht="76.5" customHeight="1" thickBot="1" x14ac:dyDescent="0.25">
      <c r="B96" s="334" t="s">
        <v>247</v>
      </c>
      <c r="C96" s="335"/>
      <c r="D96" s="344"/>
      <c r="E96" s="110"/>
      <c r="F96" s="111"/>
    </row>
    <row r="97" spans="2:10" ht="15.75" thickBot="1" x14ac:dyDescent="0.25">
      <c r="B97" s="111"/>
      <c r="C97" s="112"/>
      <c r="D97" s="59"/>
      <c r="E97" s="59"/>
      <c r="F97" s="59"/>
    </row>
    <row r="98" spans="2:10" ht="20.25" customHeight="1" x14ac:dyDescent="0.2">
      <c r="B98" s="347" t="s">
        <v>31</v>
      </c>
      <c r="C98" s="176" t="s">
        <v>28</v>
      </c>
      <c r="D98" s="171" t="s">
        <v>43</v>
      </c>
      <c r="E98" s="67"/>
      <c r="F98" s="67"/>
      <c r="I98" s="127"/>
      <c r="J98" s="127"/>
    </row>
    <row r="99" spans="2:10" x14ac:dyDescent="0.2">
      <c r="B99" s="348"/>
      <c r="C99" s="177">
        <v>165</v>
      </c>
      <c r="D99" s="145">
        <v>3544</v>
      </c>
      <c r="E99" s="70"/>
      <c r="F99" s="68"/>
      <c r="I99" s="127"/>
      <c r="J99" s="127"/>
    </row>
    <row r="100" spans="2:10" ht="36.75" customHeight="1" thickBot="1" x14ac:dyDescent="0.25">
      <c r="B100" s="334" t="s">
        <v>24</v>
      </c>
      <c r="C100" s="335"/>
      <c r="D100" s="344"/>
      <c r="E100" s="110"/>
      <c r="F100" s="111"/>
      <c r="I100" s="127"/>
      <c r="J100" s="127"/>
    </row>
    <row r="101" spans="2:10" ht="15.75" thickBot="1" x14ac:dyDescent="0.25">
      <c r="C101" s="112"/>
      <c r="D101" s="59"/>
      <c r="E101" s="59"/>
      <c r="F101" s="59"/>
      <c r="I101" s="127"/>
      <c r="J101" s="127"/>
    </row>
    <row r="102" spans="2:10" ht="19.5" customHeight="1" x14ac:dyDescent="0.2">
      <c r="B102" s="115" t="s">
        <v>5</v>
      </c>
      <c r="C102" s="176" t="s">
        <v>28</v>
      </c>
      <c r="D102" s="170" t="s">
        <v>43</v>
      </c>
      <c r="E102" s="67"/>
      <c r="F102" s="67"/>
      <c r="I102" s="127"/>
      <c r="J102" s="127"/>
    </row>
    <row r="103" spans="2:10" ht="16.5" customHeight="1" x14ac:dyDescent="0.2">
      <c r="B103" s="321" t="s">
        <v>420</v>
      </c>
      <c r="C103" s="178" t="s">
        <v>192</v>
      </c>
      <c r="D103" s="145">
        <v>210641</v>
      </c>
      <c r="E103" s="71"/>
      <c r="F103" s="69"/>
    </row>
    <row r="104" spans="2:10" ht="36" customHeight="1" thickBot="1" x14ac:dyDescent="0.25">
      <c r="B104" s="334" t="s">
        <v>248</v>
      </c>
      <c r="C104" s="335"/>
      <c r="D104" s="344"/>
      <c r="E104" s="110"/>
      <c r="F104" s="111"/>
      <c r="G104" s="66"/>
    </row>
    <row r="105" spans="2:10" ht="14.25" customHeight="1" thickBot="1" x14ac:dyDescent="0.25">
      <c r="B105" s="111"/>
      <c r="C105" s="112"/>
      <c r="D105" s="62"/>
      <c r="E105" s="62"/>
      <c r="F105" s="62"/>
    </row>
    <row r="106" spans="2:10" ht="18.75" customHeight="1" x14ac:dyDescent="0.2">
      <c r="B106" s="115" t="s">
        <v>354</v>
      </c>
      <c r="C106" s="176" t="s">
        <v>367</v>
      </c>
      <c r="D106" s="170" t="s">
        <v>43</v>
      </c>
      <c r="E106" s="67"/>
      <c r="F106" s="67"/>
      <c r="I106" s="127"/>
      <c r="J106" s="127"/>
    </row>
    <row r="107" spans="2:10" ht="13.5" customHeight="1" x14ac:dyDescent="0.2">
      <c r="B107" s="233"/>
      <c r="C107" s="178" t="s">
        <v>369</v>
      </c>
      <c r="D107" s="145">
        <v>19804</v>
      </c>
      <c r="E107" s="71"/>
      <c r="F107" s="69"/>
    </row>
    <row r="108" spans="2:10" ht="15" customHeight="1" x14ac:dyDescent="0.2">
      <c r="B108" s="169"/>
      <c r="C108" s="178" t="s">
        <v>368</v>
      </c>
      <c r="D108" s="145">
        <v>161329</v>
      </c>
      <c r="E108" s="71"/>
      <c r="F108" s="69"/>
    </row>
    <row r="109" spans="2:10" ht="39.75" customHeight="1" thickBot="1" x14ac:dyDescent="0.25">
      <c r="B109" s="334" t="s">
        <v>378</v>
      </c>
      <c r="C109" s="335"/>
      <c r="D109" s="344"/>
      <c r="E109" s="110"/>
      <c r="F109" s="111"/>
      <c r="G109" s="66"/>
    </row>
    <row r="110" spans="2:10" ht="3.75" customHeight="1" x14ac:dyDescent="0.2"/>
    <row r="111" spans="2:10" ht="32.25" customHeight="1" x14ac:dyDescent="0.25">
      <c r="B111" s="343" t="s">
        <v>405</v>
      </c>
      <c r="C111" s="343"/>
      <c r="D111" s="343"/>
    </row>
    <row r="112" spans="2:10" x14ac:dyDescent="0.2">
      <c r="B112" s="300" t="s">
        <v>406</v>
      </c>
      <c r="C112" s="301"/>
      <c r="D112" s="302"/>
    </row>
  </sheetData>
  <mergeCells count="33">
    <mergeCell ref="B111:D111"/>
    <mergeCell ref="B104:D104"/>
    <mergeCell ref="B91:D91"/>
    <mergeCell ref="B94:B95"/>
    <mergeCell ref="B98:B99"/>
    <mergeCell ref="B96:D96"/>
    <mergeCell ref="B100:D100"/>
    <mergeCell ref="B93:D93"/>
    <mergeCell ref="B109:D109"/>
    <mergeCell ref="B35:E35"/>
    <mergeCell ref="C48:C49"/>
    <mergeCell ref="B46:E46"/>
    <mergeCell ref="B84:D84"/>
    <mergeCell ref="C60:C61"/>
    <mergeCell ref="C37:C38"/>
    <mergeCell ref="B47:F47"/>
    <mergeCell ref="C86:C87"/>
    <mergeCell ref="B76:D76"/>
    <mergeCell ref="B58:D58"/>
    <mergeCell ref="F7:F8"/>
    <mergeCell ref="B6:C8"/>
    <mergeCell ref="D7:D8"/>
    <mergeCell ref="C26:C27"/>
    <mergeCell ref="C67:C68"/>
    <mergeCell ref="C78:C79"/>
    <mergeCell ref="B65:D65"/>
    <mergeCell ref="F3:F4"/>
    <mergeCell ref="B23:E23"/>
    <mergeCell ref="B24:E24"/>
    <mergeCell ref="D3:D4"/>
    <mergeCell ref="E3:E4"/>
    <mergeCell ref="E7:E8"/>
    <mergeCell ref="C10:C11"/>
  </mergeCells>
  <phoneticPr fontId="0" type="noConversion"/>
  <conditionalFormatting sqref="F80:F83 F13:F22 F62:F64 F70:F76 F39:F45 F28:F34 F88:F90 F50:F57">
    <cfRule type="expression" dxfId="1" priority="1" stopIfTrue="1">
      <formula>ISERROR(F13)</formula>
    </cfRule>
  </conditionalFormatting>
  <hyperlinks>
    <hyperlink ref="B112" r:id="rId1"/>
  </hyperlinks>
  <printOptions horizontalCentered="1"/>
  <pageMargins left="0.75" right="0.75" top="0.75" bottom="0.75" header="0.5" footer="0.5"/>
  <pageSetup scale="60" orientation="portrait" r:id="rId2"/>
  <headerFooter alignWithMargins="0">
    <oddHeader>&amp;CMonday Morning Workload Report</oddHeader>
    <oddFooter>&amp;LPrepared by VBA Office of Performance Analysis &amp;&amp; Integrity&amp;C&amp;P</oddFooter>
  </headerFooter>
  <rowBreaks count="1" manualBreakCount="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zoomScale="80" zoomScaleNormal="75" zoomScaleSheetLayoutView="80" workbookViewId="0"/>
  </sheetViews>
  <sheetFormatPr defaultRowHeight="12.75" x14ac:dyDescent="0.2"/>
  <cols>
    <col min="1" max="1" width="1.7109375" style="73" customWidth="1"/>
    <col min="2" max="2" width="18" style="72" customWidth="1"/>
    <col min="3" max="4" width="10.42578125" style="76" customWidth="1"/>
    <col min="5" max="5" width="9.7109375" style="76" customWidth="1"/>
    <col min="6" max="8" width="10.42578125" style="76" customWidth="1"/>
    <col min="9" max="9" width="10.85546875" style="76" customWidth="1"/>
    <col min="10" max="10" width="9.85546875" style="76" customWidth="1"/>
    <col min="11" max="12" width="10.42578125" style="76" customWidth="1"/>
    <col min="13" max="14" width="9.7109375" style="76" customWidth="1"/>
    <col min="15" max="17" width="10.42578125" style="76" customWidth="1"/>
    <col min="18" max="16384" width="9.140625" style="73"/>
  </cols>
  <sheetData>
    <row r="1" spans="2:17" ht="32.25" customHeight="1" x14ac:dyDescent="0.4">
      <c r="C1" s="351" t="s">
        <v>372</v>
      </c>
      <c r="D1" s="352"/>
      <c r="E1" s="352"/>
      <c r="F1" s="352"/>
      <c r="G1" s="352"/>
      <c r="H1" s="352"/>
      <c r="I1" s="352"/>
      <c r="J1" s="352"/>
      <c r="K1" s="352"/>
      <c r="L1" s="352"/>
      <c r="M1" s="352"/>
      <c r="N1" s="352"/>
      <c r="O1" s="352"/>
      <c r="P1" s="352"/>
      <c r="Q1" s="352"/>
    </row>
    <row r="2" spans="2:17" ht="15.75" customHeight="1" x14ac:dyDescent="0.2">
      <c r="C2" s="359">
        <v>40463</v>
      </c>
      <c r="D2" s="360"/>
      <c r="E2" s="360"/>
      <c r="F2" s="360"/>
      <c r="G2" s="360"/>
      <c r="H2" s="360"/>
      <c r="I2" s="360"/>
      <c r="J2" s="360"/>
      <c r="K2" s="360"/>
      <c r="L2" s="360"/>
      <c r="M2" s="360"/>
      <c r="N2" s="360"/>
      <c r="O2" s="360"/>
      <c r="P2" s="360"/>
      <c r="Q2" s="360"/>
    </row>
    <row r="3" spans="2:17" x14ac:dyDescent="0.2">
      <c r="C3" s="353" t="s">
        <v>177</v>
      </c>
      <c r="D3" s="354"/>
      <c r="E3" s="355"/>
    </row>
    <row r="4" spans="2:17" ht="51" x14ac:dyDescent="0.2">
      <c r="C4" s="84" t="s">
        <v>184</v>
      </c>
      <c r="D4" s="84" t="s">
        <v>36</v>
      </c>
      <c r="E4" s="77" t="s">
        <v>37</v>
      </c>
      <c r="F4" s="356" t="s">
        <v>6</v>
      </c>
      <c r="G4" s="357"/>
      <c r="H4" s="357"/>
      <c r="I4" s="357"/>
      <c r="J4" s="357"/>
      <c r="K4" s="357"/>
      <c r="L4" s="357"/>
      <c r="M4" s="357"/>
      <c r="N4" s="357"/>
      <c r="O4" s="357"/>
      <c r="P4" s="357"/>
      <c r="Q4" s="357"/>
    </row>
    <row r="5" spans="2:17" x14ac:dyDescent="0.2">
      <c r="B5" s="78" t="s">
        <v>73</v>
      </c>
      <c r="C5" s="79">
        <v>565327</v>
      </c>
      <c r="D5" s="79">
        <v>198401</v>
      </c>
      <c r="E5" s="80">
        <v>0.35094909671747504</v>
      </c>
    </row>
    <row r="6" spans="2:17" ht="7.5" customHeight="1" x14ac:dyDescent="0.2"/>
    <row r="7" spans="2:17" ht="26.25" x14ac:dyDescent="0.4">
      <c r="C7" s="358" t="s">
        <v>276</v>
      </c>
      <c r="D7" s="358"/>
      <c r="E7" s="358"/>
      <c r="F7" s="358"/>
      <c r="G7" s="358"/>
      <c r="H7" s="358"/>
      <c r="I7" s="358"/>
      <c r="J7" s="358"/>
      <c r="K7" s="358"/>
      <c r="L7" s="358"/>
      <c r="M7" s="358"/>
      <c r="N7" s="358"/>
      <c r="O7" s="358"/>
      <c r="P7" s="358"/>
      <c r="Q7" s="358"/>
    </row>
    <row r="8" spans="2:17" x14ac:dyDescent="0.2">
      <c r="C8" s="353" t="s">
        <v>177</v>
      </c>
      <c r="D8" s="354"/>
      <c r="E8" s="355"/>
      <c r="F8" s="353" t="s">
        <v>178</v>
      </c>
      <c r="G8" s="354"/>
      <c r="H8" s="355"/>
      <c r="I8" s="353" t="s">
        <v>415</v>
      </c>
      <c r="J8" s="354"/>
      <c r="K8" s="355"/>
      <c r="L8" s="353" t="s">
        <v>417</v>
      </c>
      <c r="M8" s="354"/>
      <c r="N8" s="355"/>
      <c r="O8" s="75" t="s">
        <v>181</v>
      </c>
      <c r="P8" s="81" t="s">
        <v>182</v>
      </c>
      <c r="Q8" s="81" t="s">
        <v>183</v>
      </c>
    </row>
    <row r="9" spans="2:17" s="85" customFormat="1" ht="51" x14ac:dyDescent="0.2">
      <c r="B9" s="82"/>
      <c r="C9" s="84" t="s">
        <v>184</v>
      </c>
      <c r="D9" s="83" t="s">
        <v>36</v>
      </c>
      <c r="E9" s="83" t="s">
        <v>37</v>
      </c>
      <c r="F9" s="84" t="s">
        <v>187</v>
      </c>
      <c r="G9" s="84" t="s">
        <v>36</v>
      </c>
      <c r="H9" s="83" t="s">
        <v>37</v>
      </c>
      <c r="I9" s="84" t="s">
        <v>188</v>
      </c>
      <c r="J9" s="84" t="s">
        <v>36</v>
      </c>
      <c r="K9" s="83" t="s">
        <v>37</v>
      </c>
      <c r="L9" s="84" t="s">
        <v>187</v>
      </c>
      <c r="M9" s="84" t="s">
        <v>36</v>
      </c>
      <c r="N9" s="83" t="s">
        <v>37</v>
      </c>
      <c r="O9" s="83" t="s">
        <v>184</v>
      </c>
      <c r="P9" s="84" t="s">
        <v>184</v>
      </c>
      <c r="Q9" s="84" t="s">
        <v>188</v>
      </c>
    </row>
    <row r="10" spans="2:17" x14ac:dyDescent="0.2">
      <c r="B10" s="86" t="s">
        <v>73</v>
      </c>
      <c r="C10" s="229">
        <v>500976</v>
      </c>
      <c r="D10" s="229">
        <v>178171</v>
      </c>
      <c r="E10" s="230">
        <v>0.35564777554214172</v>
      </c>
      <c r="F10" s="229">
        <v>100610</v>
      </c>
      <c r="G10" s="229">
        <v>23007</v>
      </c>
      <c r="H10" s="230">
        <v>0.22867508199980122</v>
      </c>
      <c r="I10" s="229">
        <v>18601</v>
      </c>
      <c r="J10" s="229">
        <v>8068</v>
      </c>
      <c r="K10" s="230">
        <v>0.43374012149884417</v>
      </c>
      <c r="L10" s="229">
        <v>194455</v>
      </c>
      <c r="M10" s="229">
        <v>128163</v>
      </c>
      <c r="N10" s="230">
        <v>0.65908822092514974</v>
      </c>
      <c r="O10" s="229">
        <v>16658</v>
      </c>
      <c r="P10" s="229">
        <v>793</v>
      </c>
      <c r="Q10" s="231">
        <v>207389</v>
      </c>
    </row>
    <row r="11" spans="2:17" x14ac:dyDescent="0.2">
      <c r="B11" s="88" t="s">
        <v>277</v>
      </c>
      <c r="C11" s="89">
        <v>104564</v>
      </c>
      <c r="D11" s="89">
        <v>43989</v>
      </c>
      <c r="E11" s="90">
        <v>0.4206897211277304</v>
      </c>
      <c r="F11" s="89">
        <v>18790</v>
      </c>
      <c r="G11" s="89">
        <v>5636</v>
      </c>
      <c r="H11" s="90">
        <v>0.29994678020223525</v>
      </c>
      <c r="I11" s="89">
        <v>5102</v>
      </c>
      <c r="J11" s="89">
        <v>2157</v>
      </c>
      <c r="K11" s="90">
        <v>0.4227753822030576</v>
      </c>
      <c r="L11" s="89">
        <v>34119</v>
      </c>
      <c r="M11" s="89">
        <v>22435</v>
      </c>
      <c r="N11" s="90">
        <v>0.65755151088836128</v>
      </c>
      <c r="O11" s="89">
        <v>4284</v>
      </c>
      <c r="P11" s="198">
        <v>139</v>
      </c>
      <c r="Q11" s="193">
        <v>35832</v>
      </c>
    </row>
    <row r="12" spans="2:17" x14ac:dyDescent="0.2">
      <c r="B12" s="91" t="s">
        <v>193</v>
      </c>
      <c r="C12" s="92">
        <v>10996</v>
      </c>
      <c r="D12" s="92">
        <v>6302</v>
      </c>
      <c r="E12" s="93">
        <v>0.57311749727173522</v>
      </c>
      <c r="F12" s="92">
        <v>2456</v>
      </c>
      <c r="G12" s="92">
        <v>1111</v>
      </c>
      <c r="H12" s="93">
        <v>0.45236156351791529</v>
      </c>
      <c r="I12" s="92">
        <v>173</v>
      </c>
      <c r="J12" s="92">
        <v>137</v>
      </c>
      <c r="K12" s="93">
        <v>0.79190751445086704</v>
      </c>
      <c r="L12" s="92">
        <v>1561</v>
      </c>
      <c r="M12" s="92">
        <v>1082</v>
      </c>
      <c r="N12" s="93">
        <v>0.69314541960281872</v>
      </c>
      <c r="O12" s="92">
        <v>128</v>
      </c>
      <c r="P12" s="196">
        <v>7</v>
      </c>
      <c r="Q12" s="194">
        <v>2628</v>
      </c>
    </row>
    <row r="13" spans="2:17" x14ac:dyDescent="0.2">
      <c r="B13" s="91" t="s">
        <v>194</v>
      </c>
      <c r="C13" s="92">
        <v>5775</v>
      </c>
      <c r="D13" s="92">
        <v>2165</v>
      </c>
      <c r="E13" s="93">
        <v>0.37489177489177489</v>
      </c>
      <c r="F13" s="92">
        <v>1110</v>
      </c>
      <c r="G13" s="92">
        <v>296</v>
      </c>
      <c r="H13" s="93">
        <v>0.26666666666666666</v>
      </c>
      <c r="I13" s="92">
        <v>573</v>
      </c>
      <c r="J13" s="92">
        <v>349</v>
      </c>
      <c r="K13" s="93">
        <v>0.60907504363001741</v>
      </c>
      <c r="L13" s="92">
        <v>854</v>
      </c>
      <c r="M13" s="92">
        <v>565</v>
      </c>
      <c r="N13" s="93">
        <v>0.66159250585480089</v>
      </c>
      <c r="O13" s="92">
        <v>718</v>
      </c>
      <c r="P13" s="196">
        <v>8</v>
      </c>
      <c r="Q13" s="194">
        <v>2907</v>
      </c>
    </row>
    <row r="14" spans="2:17" x14ac:dyDescent="0.2">
      <c r="B14" s="91" t="s">
        <v>195</v>
      </c>
      <c r="C14" s="92">
        <v>5318</v>
      </c>
      <c r="D14" s="92">
        <v>2136</v>
      </c>
      <c r="E14" s="93">
        <v>0.40165475742760437</v>
      </c>
      <c r="F14" s="92">
        <v>1346</v>
      </c>
      <c r="G14" s="92">
        <v>442</v>
      </c>
      <c r="H14" s="93">
        <v>0.32838038632986627</v>
      </c>
      <c r="I14" s="92">
        <v>132</v>
      </c>
      <c r="J14" s="92">
        <v>83</v>
      </c>
      <c r="K14" s="93">
        <v>0.62878787878787878</v>
      </c>
      <c r="L14" s="92">
        <v>1107</v>
      </c>
      <c r="M14" s="92">
        <v>746</v>
      </c>
      <c r="N14" s="93">
        <v>0.67389340560072264</v>
      </c>
      <c r="O14" s="92">
        <v>301</v>
      </c>
      <c r="P14" s="196">
        <v>11</v>
      </c>
      <c r="Q14" s="194">
        <v>789</v>
      </c>
    </row>
    <row r="15" spans="2:17" x14ac:dyDescent="0.2">
      <c r="B15" s="91" t="s">
        <v>196</v>
      </c>
      <c r="C15" s="92">
        <v>13919</v>
      </c>
      <c r="D15" s="92">
        <v>4088</v>
      </c>
      <c r="E15" s="93">
        <v>0.29369926000431068</v>
      </c>
      <c r="F15" s="92">
        <v>1568</v>
      </c>
      <c r="G15" s="92">
        <v>269</v>
      </c>
      <c r="H15" s="93">
        <v>0.17155612244897958</v>
      </c>
      <c r="I15" s="92">
        <v>415</v>
      </c>
      <c r="J15" s="92">
        <v>74</v>
      </c>
      <c r="K15" s="93">
        <v>0.1783132530120482</v>
      </c>
      <c r="L15" s="92">
        <v>3753</v>
      </c>
      <c r="M15" s="92">
        <v>2290</v>
      </c>
      <c r="N15" s="93">
        <v>0.61017852384758864</v>
      </c>
      <c r="O15" s="92">
        <v>333</v>
      </c>
      <c r="P15" s="196">
        <v>19</v>
      </c>
      <c r="Q15" s="194">
        <v>6231</v>
      </c>
    </row>
    <row r="16" spans="2:17" x14ac:dyDescent="0.2">
      <c r="B16" s="91" t="s">
        <v>197</v>
      </c>
      <c r="C16" s="92">
        <v>14507</v>
      </c>
      <c r="D16" s="92">
        <v>7955</v>
      </c>
      <c r="E16" s="93">
        <v>0.5483559660853381</v>
      </c>
      <c r="F16" s="92">
        <v>1949</v>
      </c>
      <c r="G16" s="92">
        <v>437</v>
      </c>
      <c r="H16" s="93">
        <v>0.22421754746023601</v>
      </c>
      <c r="I16" s="92">
        <v>181</v>
      </c>
      <c r="J16" s="92">
        <v>98</v>
      </c>
      <c r="K16" s="93">
        <v>0.54143646408839774</v>
      </c>
      <c r="L16" s="92">
        <v>3397</v>
      </c>
      <c r="M16" s="92">
        <v>1939</v>
      </c>
      <c r="N16" s="93">
        <v>0.57079776273182214</v>
      </c>
      <c r="O16" s="92">
        <v>386</v>
      </c>
      <c r="P16" s="196">
        <v>26</v>
      </c>
      <c r="Q16" s="194">
        <v>4723</v>
      </c>
    </row>
    <row r="17" spans="2:17" x14ac:dyDescent="0.2">
      <c r="B17" s="91" t="s">
        <v>198</v>
      </c>
      <c r="C17" s="92">
        <v>1713</v>
      </c>
      <c r="D17" s="92">
        <v>152</v>
      </c>
      <c r="E17" s="93">
        <v>8.8733216579100993E-2</v>
      </c>
      <c r="F17" s="92">
        <v>435</v>
      </c>
      <c r="G17" s="92">
        <v>35</v>
      </c>
      <c r="H17" s="93">
        <v>8.0459770114942528E-2</v>
      </c>
      <c r="I17" s="92">
        <v>91</v>
      </c>
      <c r="J17" s="92">
        <v>22</v>
      </c>
      <c r="K17" s="93">
        <v>0.24175824175824176</v>
      </c>
      <c r="L17" s="92">
        <v>444</v>
      </c>
      <c r="M17" s="92">
        <v>259</v>
      </c>
      <c r="N17" s="93">
        <v>0.58333333333333337</v>
      </c>
      <c r="O17" s="92">
        <v>48</v>
      </c>
      <c r="P17" s="196">
        <v>3</v>
      </c>
      <c r="Q17" s="194">
        <v>878</v>
      </c>
    </row>
    <row r="18" spans="2:17" x14ac:dyDescent="0.2">
      <c r="B18" s="91" t="s">
        <v>199</v>
      </c>
      <c r="C18" s="92">
        <v>12554</v>
      </c>
      <c r="D18" s="92">
        <v>5539</v>
      </c>
      <c r="E18" s="93">
        <v>0.44121395571132704</v>
      </c>
      <c r="F18" s="92">
        <v>1662</v>
      </c>
      <c r="G18" s="92">
        <v>313</v>
      </c>
      <c r="H18" s="93">
        <v>0.18832731648616124</v>
      </c>
      <c r="I18" s="92">
        <v>257</v>
      </c>
      <c r="J18" s="92">
        <v>170</v>
      </c>
      <c r="K18" s="93">
        <v>0.66147859922178986</v>
      </c>
      <c r="L18" s="92">
        <v>2788</v>
      </c>
      <c r="M18" s="92">
        <v>1740</v>
      </c>
      <c r="N18" s="93">
        <v>0.62410329985652802</v>
      </c>
      <c r="O18" s="92">
        <v>370</v>
      </c>
      <c r="P18" s="196">
        <v>12</v>
      </c>
      <c r="Q18" s="194">
        <v>4012</v>
      </c>
    </row>
    <row r="19" spans="2:17" x14ac:dyDescent="0.2">
      <c r="B19" s="91" t="s">
        <v>200</v>
      </c>
      <c r="C19" s="92">
        <v>1599</v>
      </c>
      <c r="D19" s="92">
        <v>585</v>
      </c>
      <c r="E19" s="93">
        <v>0.36585365853658536</v>
      </c>
      <c r="F19" s="92">
        <v>403</v>
      </c>
      <c r="G19" s="92">
        <v>59</v>
      </c>
      <c r="H19" s="93">
        <v>0.14640198511166252</v>
      </c>
      <c r="I19" s="92">
        <v>44</v>
      </c>
      <c r="J19" s="92">
        <v>17</v>
      </c>
      <c r="K19" s="93">
        <v>0.38636363636363635</v>
      </c>
      <c r="L19" s="92">
        <v>313</v>
      </c>
      <c r="M19" s="92">
        <v>173</v>
      </c>
      <c r="N19" s="93">
        <v>0.55271565495207664</v>
      </c>
      <c r="O19" s="92">
        <v>86</v>
      </c>
      <c r="P19" s="196">
        <v>4</v>
      </c>
      <c r="Q19" s="194">
        <v>679</v>
      </c>
    </row>
    <row r="20" spans="2:17" x14ac:dyDescent="0.2">
      <c r="B20" s="91" t="s">
        <v>201</v>
      </c>
      <c r="C20" s="92">
        <v>9907</v>
      </c>
      <c r="D20" s="92">
        <v>4700</v>
      </c>
      <c r="E20" s="93">
        <v>0.47441203189663872</v>
      </c>
      <c r="F20" s="92">
        <v>1836</v>
      </c>
      <c r="G20" s="92">
        <v>397</v>
      </c>
      <c r="H20" s="93">
        <v>0.2162309368191721</v>
      </c>
      <c r="I20" s="92">
        <v>243</v>
      </c>
      <c r="J20" s="92">
        <v>150</v>
      </c>
      <c r="K20" s="93">
        <v>0.61728395061728392</v>
      </c>
      <c r="L20" s="92">
        <v>1929</v>
      </c>
      <c r="M20" s="92">
        <v>1470</v>
      </c>
      <c r="N20" s="93">
        <v>0.76205287713841363</v>
      </c>
      <c r="O20" s="92">
        <v>402</v>
      </c>
      <c r="P20" s="196">
        <v>20</v>
      </c>
      <c r="Q20" s="194">
        <v>3181</v>
      </c>
    </row>
    <row r="21" spans="2:17" x14ac:dyDescent="0.2">
      <c r="B21" s="91" t="s">
        <v>202</v>
      </c>
      <c r="C21" s="92">
        <v>3670</v>
      </c>
      <c r="D21" s="92">
        <v>1033</v>
      </c>
      <c r="E21" s="93">
        <v>0.28147138964577656</v>
      </c>
      <c r="F21" s="92">
        <v>612</v>
      </c>
      <c r="G21" s="92">
        <v>119</v>
      </c>
      <c r="H21" s="93">
        <v>0.19444444444444445</v>
      </c>
      <c r="I21" s="92">
        <v>79</v>
      </c>
      <c r="J21" s="92">
        <v>54</v>
      </c>
      <c r="K21" s="93">
        <v>0.68354430379746833</v>
      </c>
      <c r="L21" s="92">
        <v>998</v>
      </c>
      <c r="M21" s="92">
        <v>529</v>
      </c>
      <c r="N21" s="93">
        <v>0.53006012024048099</v>
      </c>
      <c r="O21" s="92">
        <v>136</v>
      </c>
      <c r="P21" s="196">
        <v>9</v>
      </c>
      <c r="Q21" s="194">
        <v>1562</v>
      </c>
    </row>
    <row r="22" spans="2:17" x14ac:dyDescent="0.2">
      <c r="B22" s="91" t="s">
        <v>203</v>
      </c>
      <c r="C22" s="92">
        <v>12218</v>
      </c>
      <c r="D22" s="92">
        <v>4931</v>
      </c>
      <c r="E22" s="93">
        <v>0.40358487477492222</v>
      </c>
      <c r="F22" s="92">
        <v>1593</v>
      </c>
      <c r="G22" s="92">
        <v>303</v>
      </c>
      <c r="H22" s="93">
        <v>0.19020715630885121</v>
      </c>
      <c r="I22" s="92">
        <v>1906</v>
      </c>
      <c r="J22" s="92">
        <v>399</v>
      </c>
      <c r="K22" s="93">
        <v>0.20933892969569778</v>
      </c>
      <c r="L22" s="92">
        <v>6999</v>
      </c>
      <c r="M22" s="92">
        <v>3746</v>
      </c>
      <c r="N22" s="93">
        <v>0.53521931704529213</v>
      </c>
      <c r="O22" s="92">
        <v>327</v>
      </c>
      <c r="P22" s="196" t="s">
        <v>3</v>
      </c>
      <c r="Q22" s="193">
        <v>3417</v>
      </c>
    </row>
    <row r="23" spans="2:17" x14ac:dyDescent="0.2">
      <c r="B23" s="91" t="s">
        <v>204</v>
      </c>
      <c r="C23" s="92">
        <v>5441</v>
      </c>
      <c r="D23" s="92">
        <v>2334</v>
      </c>
      <c r="E23" s="93">
        <v>0.42896526373828342</v>
      </c>
      <c r="F23" s="92">
        <v>2244</v>
      </c>
      <c r="G23" s="92">
        <v>1496</v>
      </c>
      <c r="H23" s="93">
        <v>0.66666666666666663</v>
      </c>
      <c r="I23" s="92">
        <v>591</v>
      </c>
      <c r="J23" s="92">
        <v>485</v>
      </c>
      <c r="K23" s="93">
        <v>0.82064297800338415</v>
      </c>
      <c r="L23" s="92">
        <v>1614</v>
      </c>
      <c r="M23" s="92">
        <v>1002</v>
      </c>
      <c r="N23" s="93">
        <v>0.620817843866171</v>
      </c>
      <c r="O23" s="92">
        <v>624</v>
      </c>
      <c r="P23" s="196">
        <v>17</v>
      </c>
      <c r="Q23" s="194">
        <v>2173</v>
      </c>
    </row>
    <row r="24" spans="2:17" x14ac:dyDescent="0.2">
      <c r="B24" s="91" t="s">
        <v>205</v>
      </c>
      <c r="C24" s="92">
        <v>1907</v>
      </c>
      <c r="D24" s="92">
        <v>349</v>
      </c>
      <c r="E24" s="93">
        <v>0.18300996329313057</v>
      </c>
      <c r="F24" s="92">
        <v>257</v>
      </c>
      <c r="G24" s="92">
        <v>21</v>
      </c>
      <c r="H24" s="93">
        <v>8.171206225680934E-2</v>
      </c>
      <c r="I24" s="92">
        <v>79</v>
      </c>
      <c r="J24" s="92">
        <v>5</v>
      </c>
      <c r="K24" s="93">
        <v>6.3291139240506333E-2</v>
      </c>
      <c r="L24" s="92">
        <v>435</v>
      </c>
      <c r="M24" s="92">
        <v>256</v>
      </c>
      <c r="N24" s="93">
        <v>0.58850574712643677</v>
      </c>
      <c r="O24" s="92">
        <v>66</v>
      </c>
      <c r="P24" s="196">
        <v>2</v>
      </c>
      <c r="Q24" s="194">
        <v>1266</v>
      </c>
    </row>
    <row r="25" spans="2:17" x14ac:dyDescent="0.2">
      <c r="B25" s="91" t="s">
        <v>206</v>
      </c>
      <c r="C25" s="92">
        <v>3107</v>
      </c>
      <c r="D25" s="92">
        <v>960</v>
      </c>
      <c r="E25" s="93">
        <v>0.30897972320566464</v>
      </c>
      <c r="F25" s="92">
        <v>881</v>
      </c>
      <c r="G25" s="92">
        <v>211</v>
      </c>
      <c r="H25" s="93">
        <v>0.23950056753688989</v>
      </c>
      <c r="I25" s="92">
        <v>290</v>
      </c>
      <c r="J25" s="92">
        <v>87</v>
      </c>
      <c r="K25" s="93">
        <v>0.3</v>
      </c>
      <c r="L25" s="92">
        <v>7560</v>
      </c>
      <c r="M25" s="92">
        <v>6441</v>
      </c>
      <c r="N25" s="93">
        <v>0.85198412698412695</v>
      </c>
      <c r="O25" s="92">
        <v>277</v>
      </c>
      <c r="P25" s="196">
        <v>0</v>
      </c>
      <c r="Q25" s="194">
        <v>659</v>
      </c>
    </row>
    <row r="26" spans="2:17" x14ac:dyDescent="0.2">
      <c r="B26" s="97" t="s">
        <v>339</v>
      </c>
      <c r="C26" s="92">
        <v>930</v>
      </c>
      <c r="D26" s="92">
        <v>489</v>
      </c>
      <c r="E26" s="93">
        <v>0.52580645161290318</v>
      </c>
      <c r="F26" s="92">
        <v>175</v>
      </c>
      <c r="G26" s="92">
        <v>58</v>
      </c>
      <c r="H26" s="93">
        <v>0.33142857142857141</v>
      </c>
      <c r="I26" s="92">
        <v>15</v>
      </c>
      <c r="J26" s="92">
        <v>14</v>
      </c>
      <c r="K26" s="93">
        <v>0.93333333333333335</v>
      </c>
      <c r="L26" s="92">
        <v>150</v>
      </c>
      <c r="M26" s="92">
        <v>94</v>
      </c>
      <c r="N26" s="93">
        <v>0.62666666666666671</v>
      </c>
      <c r="O26" s="92">
        <v>39</v>
      </c>
      <c r="P26" s="196">
        <v>1</v>
      </c>
      <c r="Q26" s="194">
        <v>299</v>
      </c>
    </row>
    <row r="27" spans="2:17" x14ac:dyDescent="0.2">
      <c r="B27" s="91" t="s">
        <v>208</v>
      </c>
      <c r="C27" s="94">
        <v>1003</v>
      </c>
      <c r="D27" s="94">
        <v>271</v>
      </c>
      <c r="E27" s="87">
        <v>0.27018943170488535</v>
      </c>
      <c r="F27" s="94">
        <v>263</v>
      </c>
      <c r="G27" s="94">
        <v>69</v>
      </c>
      <c r="H27" s="87">
        <v>0.26235741444866922</v>
      </c>
      <c r="I27" s="94">
        <v>33</v>
      </c>
      <c r="J27" s="94">
        <v>13</v>
      </c>
      <c r="K27" s="87">
        <v>0.39393939393939392</v>
      </c>
      <c r="L27" s="94">
        <v>217</v>
      </c>
      <c r="M27" s="94">
        <v>103</v>
      </c>
      <c r="N27" s="87">
        <v>0.47465437788018433</v>
      </c>
      <c r="O27" s="94">
        <v>43</v>
      </c>
      <c r="P27" s="197">
        <v>0</v>
      </c>
      <c r="Q27" s="195">
        <v>428</v>
      </c>
    </row>
    <row r="28" spans="2:17" x14ac:dyDescent="0.2">
      <c r="B28" s="88" t="s">
        <v>278</v>
      </c>
      <c r="C28" s="89">
        <v>162347</v>
      </c>
      <c r="D28" s="89">
        <v>55397</v>
      </c>
      <c r="E28" s="90">
        <v>0.34122589268665265</v>
      </c>
      <c r="F28" s="89">
        <v>33209</v>
      </c>
      <c r="G28" s="89">
        <v>6188</v>
      </c>
      <c r="H28" s="90">
        <v>0.18633502966063417</v>
      </c>
      <c r="I28" s="89">
        <v>6103</v>
      </c>
      <c r="J28" s="89">
        <v>3608</v>
      </c>
      <c r="K28" s="90">
        <v>0.59118466328035391</v>
      </c>
      <c r="L28" s="89">
        <v>55360</v>
      </c>
      <c r="M28" s="89">
        <v>39348</v>
      </c>
      <c r="N28" s="90">
        <v>0.71076589595375728</v>
      </c>
      <c r="O28" s="89">
        <v>4404</v>
      </c>
      <c r="P28" s="198">
        <v>283</v>
      </c>
      <c r="Q28" s="193">
        <v>60497</v>
      </c>
    </row>
    <row r="29" spans="2:17" x14ac:dyDescent="0.2">
      <c r="B29" s="91" t="s">
        <v>209</v>
      </c>
      <c r="C29" s="92">
        <v>22878</v>
      </c>
      <c r="D29" s="92">
        <v>8815</v>
      </c>
      <c r="E29" s="93">
        <v>0.38530465949820786</v>
      </c>
      <c r="F29" s="92">
        <v>3146</v>
      </c>
      <c r="G29" s="92">
        <v>575</v>
      </c>
      <c r="H29" s="93">
        <v>0.18277177368086459</v>
      </c>
      <c r="I29" s="92">
        <v>484</v>
      </c>
      <c r="J29" s="92">
        <v>301</v>
      </c>
      <c r="K29" s="93">
        <v>0.62190082644628097</v>
      </c>
      <c r="L29" s="92">
        <v>5379</v>
      </c>
      <c r="M29" s="92">
        <v>3290</v>
      </c>
      <c r="N29" s="93">
        <v>0.61163785090165457</v>
      </c>
      <c r="O29" s="92">
        <v>258</v>
      </c>
      <c r="P29" s="196">
        <v>33</v>
      </c>
      <c r="Q29" s="194">
        <v>7894</v>
      </c>
    </row>
    <row r="30" spans="2:17" x14ac:dyDescent="0.2">
      <c r="B30" s="91" t="s">
        <v>210</v>
      </c>
      <c r="C30" s="92">
        <v>12975</v>
      </c>
      <c r="D30" s="92">
        <v>4030</v>
      </c>
      <c r="E30" s="93">
        <v>0.31059730250481693</v>
      </c>
      <c r="F30" s="92">
        <v>1997</v>
      </c>
      <c r="G30" s="92">
        <v>303</v>
      </c>
      <c r="H30" s="93">
        <v>0.15172759138708061</v>
      </c>
      <c r="I30" s="92">
        <v>310</v>
      </c>
      <c r="J30" s="92">
        <v>181</v>
      </c>
      <c r="K30" s="93">
        <v>0.58387096774193548</v>
      </c>
      <c r="L30" s="92">
        <v>6520</v>
      </c>
      <c r="M30" s="92">
        <v>5105</v>
      </c>
      <c r="N30" s="93">
        <v>0.78297546012269936</v>
      </c>
      <c r="O30" s="92">
        <v>232</v>
      </c>
      <c r="P30" s="196">
        <v>33</v>
      </c>
      <c r="Q30" s="194">
        <v>4144</v>
      </c>
    </row>
    <row r="31" spans="2:17" x14ac:dyDescent="0.2">
      <c r="B31" s="91" t="s">
        <v>211</v>
      </c>
      <c r="C31" s="92">
        <v>4030</v>
      </c>
      <c r="D31" s="92">
        <v>817</v>
      </c>
      <c r="E31" s="93">
        <v>0.20272952853598014</v>
      </c>
      <c r="F31" s="92">
        <v>967</v>
      </c>
      <c r="G31" s="92">
        <v>210</v>
      </c>
      <c r="H31" s="93">
        <v>0.21716649431230611</v>
      </c>
      <c r="I31" s="92">
        <v>150</v>
      </c>
      <c r="J31" s="92">
        <v>71</v>
      </c>
      <c r="K31" s="93">
        <v>0.47333333333333333</v>
      </c>
      <c r="L31" s="92">
        <v>7612</v>
      </c>
      <c r="M31" s="92">
        <v>6455</v>
      </c>
      <c r="N31" s="93">
        <v>0.84800315291644768</v>
      </c>
      <c r="O31" s="92">
        <v>212</v>
      </c>
      <c r="P31" s="196">
        <v>9</v>
      </c>
      <c r="Q31" s="194">
        <v>2241</v>
      </c>
    </row>
    <row r="32" spans="2:17" x14ac:dyDescent="0.2">
      <c r="B32" s="91" t="s">
        <v>212</v>
      </c>
      <c r="C32" s="92">
        <v>7430</v>
      </c>
      <c r="D32" s="92">
        <v>3282</v>
      </c>
      <c r="E32" s="93">
        <v>0.44172274562584118</v>
      </c>
      <c r="F32" s="92">
        <v>1692</v>
      </c>
      <c r="G32" s="92">
        <v>350</v>
      </c>
      <c r="H32" s="93">
        <v>0.20685579196217493</v>
      </c>
      <c r="I32" s="92">
        <v>755</v>
      </c>
      <c r="J32" s="92">
        <v>576</v>
      </c>
      <c r="K32" s="93">
        <v>0.76291390728476827</v>
      </c>
      <c r="L32" s="92">
        <v>1213</v>
      </c>
      <c r="M32" s="92">
        <v>770</v>
      </c>
      <c r="N32" s="93">
        <v>0.63478977741137677</v>
      </c>
      <c r="O32" s="92">
        <v>444</v>
      </c>
      <c r="P32" s="196">
        <v>15</v>
      </c>
      <c r="Q32" s="194">
        <v>3212</v>
      </c>
    </row>
    <row r="33" spans="2:17" x14ac:dyDescent="0.2">
      <c r="B33" s="91" t="s">
        <v>213</v>
      </c>
      <c r="C33" s="92">
        <v>5137</v>
      </c>
      <c r="D33" s="92">
        <v>1057</v>
      </c>
      <c r="E33" s="93">
        <v>0.20576211796768543</v>
      </c>
      <c r="F33" s="92">
        <v>1814</v>
      </c>
      <c r="G33" s="92">
        <v>227</v>
      </c>
      <c r="H33" s="93">
        <v>0.12513781697905182</v>
      </c>
      <c r="I33" s="92">
        <v>570</v>
      </c>
      <c r="J33" s="92">
        <v>281</v>
      </c>
      <c r="K33" s="93">
        <v>0.49298245614035086</v>
      </c>
      <c r="L33" s="92">
        <v>1310</v>
      </c>
      <c r="M33" s="92">
        <v>817</v>
      </c>
      <c r="N33" s="93">
        <v>0.62366412213740463</v>
      </c>
      <c r="O33" s="92">
        <v>393</v>
      </c>
      <c r="P33" s="196">
        <v>6</v>
      </c>
      <c r="Q33" s="194">
        <v>1544</v>
      </c>
    </row>
    <row r="34" spans="2:17" x14ac:dyDescent="0.2">
      <c r="B34" s="91" t="s">
        <v>214</v>
      </c>
      <c r="C34" s="92">
        <v>11934</v>
      </c>
      <c r="D34" s="92">
        <v>4900</v>
      </c>
      <c r="E34" s="93">
        <v>0.4105915870621753</v>
      </c>
      <c r="F34" s="92">
        <v>3651</v>
      </c>
      <c r="G34" s="92">
        <v>816</v>
      </c>
      <c r="H34" s="93">
        <v>0.22350041084634348</v>
      </c>
      <c r="I34" s="92">
        <v>1608</v>
      </c>
      <c r="J34" s="92">
        <v>1143</v>
      </c>
      <c r="K34" s="93">
        <v>0.71082089552238803</v>
      </c>
      <c r="L34" s="92">
        <v>2894</v>
      </c>
      <c r="M34" s="92">
        <v>1851</v>
      </c>
      <c r="N34" s="93">
        <v>0.63959917069799588</v>
      </c>
      <c r="O34" s="92">
        <v>599</v>
      </c>
      <c r="P34" s="196">
        <v>33</v>
      </c>
      <c r="Q34" s="194">
        <v>8873</v>
      </c>
    </row>
    <row r="35" spans="2:17" x14ac:dyDescent="0.2">
      <c r="B35" s="91" t="s">
        <v>215</v>
      </c>
      <c r="C35" s="92">
        <v>8108</v>
      </c>
      <c r="D35" s="92">
        <v>1374</v>
      </c>
      <c r="E35" s="93">
        <v>0.16946225949679328</v>
      </c>
      <c r="F35" s="92">
        <v>1274</v>
      </c>
      <c r="G35" s="92">
        <v>54</v>
      </c>
      <c r="H35" s="93">
        <v>4.2386185243328101E-2</v>
      </c>
      <c r="I35" s="92">
        <v>216</v>
      </c>
      <c r="J35" s="92">
        <v>86</v>
      </c>
      <c r="K35" s="93">
        <v>0.39814814814814814</v>
      </c>
      <c r="L35" s="92">
        <v>2925</v>
      </c>
      <c r="M35" s="92">
        <v>1791</v>
      </c>
      <c r="N35" s="93">
        <v>0.61230769230769233</v>
      </c>
      <c r="O35" s="92">
        <v>190</v>
      </c>
      <c r="P35" s="196">
        <v>12</v>
      </c>
      <c r="Q35" s="194">
        <v>4466</v>
      </c>
    </row>
    <row r="36" spans="2:17" x14ac:dyDescent="0.2">
      <c r="B36" s="91" t="s">
        <v>216</v>
      </c>
      <c r="C36" s="92">
        <v>15204</v>
      </c>
      <c r="D36" s="92">
        <v>4457</v>
      </c>
      <c r="E36" s="93">
        <v>0.29314654038410942</v>
      </c>
      <c r="F36" s="92">
        <v>2510</v>
      </c>
      <c r="G36" s="92">
        <v>165</v>
      </c>
      <c r="H36" s="93">
        <v>6.5737051792828682E-2</v>
      </c>
      <c r="I36" s="92">
        <v>547</v>
      </c>
      <c r="J36" s="92">
        <v>94</v>
      </c>
      <c r="K36" s="93">
        <v>0.17184643510054845</v>
      </c>
      <c r="L36" s="92">
        <v>5473</v>
      </c>
      <c r="M36" s="92">
        <v>4386</v>
      </c>
      <c r="N36" s="93">
        <v>0.8013886351178513</v>
      </c>
      <c r="O36" s="92">
        <v>202</v>
      </c>
      <c r="P36" s="196">
        <v>29</v>
      </c>
      <c r="Q36" s="194">
        <v>5793</v>
      </c>
    </row>
    <row r="37" spans="2:17" x14ac:dyDescent="0.2">
      <c r="B37" s="91" t="s">
        <v>217</v>
      </c>
      <c r="C37" s="92">
        <v>4496</v>
      </c>
      <c r="D37" s="92">
        <v>1795</v>
      </c>
      <c r="E37" s="93">
        <v>0.39924377224199287</v>
      </c>
      <c r="F37" s="92">
        <v>953</v>
      </c>
      <c r="G37" s="92">
        <v>117</v>
      </c>
      <c r="H37" s="93">
        <v>0.12277019937040923</v>
      </c>
      <c r="I37" s="92">
        <v>49</v>
      </c>
      <c r="J37" s="92">
        <v>33</v>
      </c>
      <c r="K37" s="93">
        <v>0.67346938775510201</v>
      </c>
      <c r="L37" s="92">
        <v>813</v>
      </c>
      <c r="M37" s="92">
        <v>445</v>
      </c>
      <c r="N37" s="93">
        <v>0.54735547355473557</v>
      </c>
      <c r="O37" s="92">
        <v>325</v>
      </c>
      <c r="P37" s="196">
        <v>19</v>
      </c>
      <c r="Q37" s="194">
        <v>3819</v>
      </c>
    </row>
    <row r="38" spans="2:17" x14ac:dyDescent="0.2">
      <c r="B38" s="91" t="s">
        <v>218</v>
      </c>
      <c r="C38" s="92">
        <v>32052</v>
      </c>
      <c r="D38" s="92">
        <v>9919</v>
      </c>
      <c r="E38" s="93">
        <v>0.30946586796455761</v>
      </c>
      <c r="F38" s="92">
        <v>6206</v>
      </c>
      <c r="G38" s="92">
        <v>1021</v>
      </c>
      <c r="H38" s="93">
        <v>0.16451820818562682</v>
      </c>
      <c r="I38" s="92">
        <v>1227</v>
      </c>
      <c r="J38" s="92">
        <v>787</v>
      </c>
      <c r="K38" s="93">
        <v>0.64140179299103506</v>
      </c>
      <c r="L38" s="92">
        <v>16934</v>
      </c>
      <c r="M38" s="92">
        <v>12256</v>
      </c>
      <c r="N38" s="93">
        <v>0.72375103342388092</v>
      </c>
      <c r="O38" s="92">
        <v>1102</v>
      </c>
      <c r="P38" s="196">
        <v>74</v>
      </c>
      <c r="Q38" s="194">
        <v>12309</v>
      </c>
    </row>
    <row r="39" spans="2:17" x14ac:dyDescent="0.2">
      <c r="B39" s="91" t="s">
        <v>219</v>
      </c>
      <c r="C39" s="92">
        <v>41</v>
      </c>
      <c r="D39" s="92">
        <v>10</v>
      </c>
      <c r="E39" s="93">
        <v>0.24390243902439024</v>
      </c>
      <c r="F39" s="92">
        <v>18</v>
      </c>
      <c r="G39" s="92">
        <v>3</v>
      </c>
      <c r="H39" s="93">
        <v>0.16666666666666666</v>
      </c>
      <c r="I39" s="92">
        <v>2</v>
      </c>
      <c r="J39" s="92">
        <v>2</v>
      </c>
      <c r="K39" s="93">
        <v>1</v>
      </c>
      <c r="L39" s="92">
        <v>22</v>
      </c>
      <c r="M39" s="92">
        <v>22</v>
      </c>
      <c r="N39" s="93">
        <v>1</v>
      </c>
      <c r="O39" s="92">
        <v>13</v>
      </c>
      <c r="P39" s="196">
        <v>0</v>
      </c>
      <c r="Q39" s="194">
        <v>11</v>
      </c>
    </row>
    <row r="40" spans="2:17" ht="13.5" customHeight="1" x14ac:dyDescent="0.2">
      <c r="B40" s="95" t="s">
        <v>220</v>
      </c>
      <c r="C40" s="94">
        <v>38062</v>
      </c>
      <c r="D40" s="94">
        <v>14941</v>
      </c>
      <c r="E40" s="87">
        <v>0.39254374441700385</v>
      </c>
      <c r="F40" s="94">
        <v>8981</v>
      </c>
      <c r="G40" s="94">
        <v>2347</v>
      </c>
      <c r="H40" s="87">
        <v>0.26132947333259104</v>
      </c>
      <c r="I40" s="94">
        <v>185</v>
      </c>
      <c r="J40" s="94">
        <v>53</v>
      </c>
      <c r="K40" s="87">
        <v>0.2864864864864865</v>
      </c>
      <c r="L40" s="94">
        <v>4265</v>
      </c>
      <c r="M40" s="94">
        <v>2160</v>
      </c>
      <c r="N40" s="87">
        <v>0.50644783118405623</v>
      </c>
      <c r="O40" s="94">
        <v>434</v>
      </c>
      <c r="P40" s="197">
        <v>20</v>
      </c>
      <c r="Q40" s="195">
        <v>6191</v>
      </c>
    </row>
    <row r="41" spans="2:17" x14ac:dyDescent="0.2">
      <c r="B41" s="350" t="s">
        <v>419</v>
      </c>
      <c r="C41" s="350"/>
      <c r="D41" s="350"/>
      <c r="E41" s="350"/>
      <c r="F41" s="350"/>
      <c r="G41" s="350"/>
      <c r="H41" s="350"/>
      <c r="I41" s="350"/>
      <c r="J41" s="350"/>
      <c r="K41" s="350"/>
      <c r="L41" s="350"/>
      <c r="M41" s="350"/>
      <c r="N41" s="350"/>
      <c r="O41" s="350"/>
      <c r="P41" s="350"/>
      <c r="Q41" s="350"/>
    </row>
    <row r="42" spans="2:17" ht="23.25" customHeight="1" x14ac:dyDescent="0.4">
      <c r="B42" s="96"/>
      <c r="C42" s="358" t="s">
        <v>276</v>
      </c>
      <c r="D42" s="358"/>
      <c r="E42" s="358"/>
      <c r="F42" s="358"/>
      <c r="G42" s="358"/>
      <c r="H42" s="358"/>
      <c r="I42" s="358"/>
      <c r="J42" s="358"/>
      <c r="K42" s="358"/>
      <c r="L42" s="358"/>
      <c r="M42" s="358"/>
      <c r="N42" s="358"/>
      <c r="O42" s="358"/>
      <c r="P42" s="358"/>
      <c r="Q42" s="358"/>
    </row>
    <row r="43" spans="2:17" x14ac:dyDescent="0.2">
      <c r="B43" s="150"/>
      <c r="C43" s="354" t="s">
        <v>177</v>
      </c>
      <c r="D43" s="354"/>
      <c r="E43" s="355"/>
      <c r="F43" s="353" t="s">
        <v>178</v>
      </c>
      <c r="G43" s="354"/>
      <c r="H43" s="355"/>
      <c r="I43" s="353" t="s">
        <v>415</v>
      </c>
      <c r="J43" s="354"/>
      <c r="K43" s="355"/>
      <c r="L43" s="353" t="s">
        <v>417</v>
      </c>
      <c r="M43" s="354"/>
      <c r="N43" s="355"/>
      <c r="O43" s="81" t="s">
        <v>181</v>
      </c>
      <c r="P43" s="75" t="s">
        <v>182</v>
      </c>
      <c r="Q43" s="81" t="s">
        <v>183</v>
      </c>
    </row>
    <row r="44" spans="2:17" s="85" customFormat="1" ht="51" x14ac:dyDescent="0.2">
      <c r="B44" s="151"/>
      <c r="C44" s="84" t="s">
        <v>184</v>
      </c>
      <c r="D44" s="84" t="s">
        <v>36</v>
      </c>
      <c r="E44" s="83" t="s">
        <v>37</v>
      </c>
      <c r="F44" s="84" t="s">
        <v>187</v>
      </c>
      <c r="G44" s="84" t="s">
        <v>36</v>
      </c>
      <c r="H44" s="83" t="s">
        <v>37</v>
      </c>
      <c r="I44" s="84" t="s">
        <v>188</v>
      </c>
      <c r="J44" s="84" t="s">
        <v>36</v>
      </c>
      <c r="K44" s="83" t="s">
        <v>37</v>
      </c>
      <c r="L44" s="84" t="s">
        <v>187</v>
      </c>
      <c r="M44" s="84" t="s">
        <v>36</v>
      </c>
      <c r="N44" s="83" t="s">
        <v>37</v>
      </c>
      <c r="O44" s="84" t="s">
        <v>184</v>
      </c>
      <c r="P44" s="83" t="s">
        <v>184</v>
      </c>
      <c r="Q44" s="84" t="s">
        <v>188</v>
      </c>
    </row>
    <row r="45" spans="2:17" x14ac:dyDescent="0.2">
      <c r="B45" s="88" t="s">
        <v>280</v>
      </c>
      <c r="C45" s="89">
        <v>120069</v>
      </c>
      <c r="D45" s="89">
        <v>40132</v>
      </c>
      <c r="E45" s="90">
        <v>0.33424114467514515</v>
      </c>
      <c r="F45" s="89">
        <v>22701</v>
      </c>
      <c r="G45" s="89">
        <v>3635</v>
      </c>
      <c r="H45" s="90">
        <v>0.16012510462094182</v>
      </c>
      <c r="I45" s="89">
        <v>3381</v>
      </c>
      <c r="J45" s="89">
        <v>1105</v>
      </c>
      <c r="K45" s="90">
        <v>0.32682638272700387</v>
      </c>
      <c r="L45" s="89">
        <v>57829</v>
      </c>
      <c r="M45" s="89">
        <v>38777</v>
      </c>
      <c r="N45" s="90">
        <v>0.6705459198671947</v>
      </c>
      <c r="O45" s="89">
        <v>5051</v>
      </c>
      <c r="P45" s="89">
        <v>148</v>
      </c>
      <c r="Q45" s="193">
        <v>49969</v>
      </c>
    </row>
    <row r="46" spans="2:17" x14ac:dyDescent="0.2">
      <c r="B46" s="91" t="s">
        <v>221</v>
      </c>
      <c r="C46" s="92">
        <v>11997</v>
      </c>
      <c r="D46" s="92">
        <v>4929</v>
      </c>
      <c r="E46" s="93">
        <v>0.41085271317829458</v>
      </c>
      <c r="F46" s="92">
        <v>1746</v>
      </c>
      <c r="G46" s="92">
        <v>371</v>
      </c>
      <c r="H46" s="93">
        <v>0.2124856815578465</v>
      </c>
      <c r="I46" s="92">
        <v>645</v>
      </c>
      <c r="J46" s="92">
        <v>276</v>
      </c>
      <c r="K46" s="93">
        <v>0.42790697674418604</v>
      </c>
      <c r="L46" s="92">
        <v>3118</v>
      </c>
      <c r="M46" s="92">
        <v>2200</v>
      </c>
      <c r="N46" s="93">
        <v>0.7055805003207184</v>
      </c>
      <c r="O46" s="92">
        <v>390</v>
      </c>
      <c r="P46" s="196">
        <v>16</v>
      </c>
      <c r="Q46" s="194">
        <v>6235</v>
      </c>
    </row>
    <row r="47" spans="2:17" x14ac:dyDescent="0.2">
      <c r="B47" s="91" t="s">
        <v>267</v>
      </c>
      <c r="C47" s="92">
        <v>3773</v>
      </c>
      <c r="D47" s="92">
        <v>1075</v>
      </c>
      <c r="E47" s="93">
        <v>0.2849191624701829</v>
      </c>
      <c r="F47" s="92">
        <v>624</v>
      </c>
      <c r="G47" s="92">
        <v>84</v>
      </c>
      <c r="H47" s="93">
        <v>0.13461538461538461</v>
      </c>
      <c r="I47" s="92">
        <v>102</v>
      </c>
      <c r="J47" s="92">
        <v>27</v>
      </c>
      <c r="K47" s="93">
        <v>0.26470588235294118</v>
      </c>
      <c r="L47" s="92">
        <v>1013</v>
      </c>
      <c r="M47" s="92">
        <v>563</v>
      </c>
      <c r="N47" s="93">
        <v>0.55577492596248768</v>
      </c>
      <c r="O47" s="92">
        <v>54</v>
      </c>
      <c r="P47" s="196">
        <v>10</v>
      </c>
      <c r="Q47" s="194">
        <v>1652</v>
      </c>
    </row>
    <row r="48" spans="2:17" x14ac:dyDescent="0.2">
      <c r="B48" s="91" t="s">
        <v>268</v>
      </c>
      <c r="C48" s="92">
        <v>1075</v>
      </c>
      <c r="D48" s="92">
        <v>144</v>
      </c>
      <c r="E48" s="93">
        <v>0.13395348837209303</v>
      </c>
      <c r="F48" s="92">
        <v>196</v>
      </c>
      <c r="G48" s="92">
        <v>14</v>
      </c>
      <c r="H48" s="93">
        <v>7.1428571428571425E-2</v>
      </c>
      <c r="I48" s="92">
        <v>53</v>
      </c>
      <c r="J48" s="92">
        <v>3</v>
      </c>
      <c r="K48" s="93">
        <v>5.6603773584905662E-2</v>
      </c>
      <c r="L48" s="92">
        <v>520</v>
      </c>
      <c r="M48" s="92">
        <v>386</v>
      </c>
      <c r="N48" s="93">
        <v>0.74230769230769234</v>
      </c>
      <c r="O48" s="92">
        <v>45</v>
      </c>
      <c r="P48" s="196">
        <v>1</v>
      </c>
      <c r="Q48" s="194">
        <v>317</v>
      </c>
    </row>
    <row r="49" spans="2:17" x14ac:dyDescent="0.2">
      <c r="B49" s="91" t="s">
        <v>269</v>
      </c>
      <c r="C49" s="92">
        <v>24792</v>
      </c>
      <c r="D49" s="92">
        <v>11784</v>
      </c>
      <c r="E49" s="93">
        <v>0.47531461761858662</v>
      </c>
      <c r="F49" s="92">
        <v>7251</v>
      </c>
      <c r="G49" s="92">
        <v>1784</v>
      </c>
      <c r="H49" s="93">
        <v>0.24603502965108262</v>
      </c>
      <c r="I49" s="92">
        <v>335</v>
      </c>
      <c r="J49" s="92">
        <v>222</v>
      </c>
      <c r="K49" s="93">
        <v>0.66268656716417906</v>
      </c>
      <c r="L49" s="92">
        <v>7745</v>
      </c>
      <c r="M49" s="92">
        <v>5831</v>
      </c>
      <c r="N49" s="93">
        <v>0.75287282117495158</v>
      </c>
      <c r="O49" s="92">
        <v>539</v>
      </c>
      <c r="P49" s="196">
        <v>21</v>
      </c>
      <c r="Q49" s="194">
        <v>12309</v>
      </c>
    </row>
    <row r="50" spans="2:17" x14ac:dyDescent="0.2">
      <c r="B50" s="91" t="s">
        <v>270</v>
      </c>
      <c r="C50" s="92">
        <v>2967</v>
      </c>
      <c r="D50" s="92">
        <v>339</v>
      </c>
      <c r="E50" s="93">
        <v>0.11425682507583418</v>
      </c>
      <c r="F50" s="92">
        <v>499</v>
      </c>
      <c r="G50" s="92">
        <v>16</v>
      </c>
      <c r="H50" s="93">
        <v>3.2064128256513023E-2</v>
      </c>
      <c r="I50" s="92">
        <v>90</v>
      </c>
      <c r="J50" s="92">
        <v>7</v>
      </c>
      <c r="K50" s="93">
        <v>7.7777777777777779E-2</v>
      </c>
      <c r="L50" s="92">
        <v>6436</v>
      </c>
      <c r="M50" s="92">
        <v>5218</v>
      </c>
      <c r="N50" s="93">
        <v>0.81075201988812928</v>
      </c>
      <c r="O50" s="92">
        <v>56</v>
      </c>
      <c r="P50" s="196">
        <v>22</v>
      </c>
      <c r="Q50" s="194">
        <v>1303</v>
      </c>
    </row>
    <row r="51" spans="2:17" x14ac:dyDescent="0.2">
      <c r="B51" s="91" t="s">
        <v>271</v>
      </c>
      <c r="C51" s="92">
        <v>6025</v>
      </c>
      <c r="D51" s="92">
        <v>1550</v>
      </c>
      <c r="E51" s="93">
        <v>0.25726141078838172</v>
      </c>
      <c r="F51" s="92">
        <v>1471</v>
      </c>
      <c r="G51" s="92">
        <v>257</v>
      </c>
      <c r="H51" s="93">
        <v>0.17471108089734874</v>
      </c>
      <c r="I51" s="92">
        <v>269</v>
      </c>
      <c r="J51" s="92">
        <v>142</v>
      </c>
      <c r="K51" s="93">
        <v>0.52788104089219334</v>
      </c>
      <c r="L51" s="92">
        <v>1735</v>
      </c>
      <c r="M51" s="92">
        <v>1095</v>
      </c>
      <c r="N51" s="93">
        <v>0.63112391930835732</v>
      </c>
      <c r="O51" s="92">
        <v>259</v>
      </c>
      <c r="P51" s="196">
        <v>8</v>
      </c>
      <c r="Q51" s="194">
        <v>2894</v>
      </c>
    </row>
    <row r="52" spans="2:17" x14ac:dyDescent="0.2">
      <c r="B52" s="91" t="s">
        <v>299</v>
      </c>
      <c r="C52" s="92">
        <v>9142</v>
      </c>
      <c r="D52" s="92">
        <v>3388</v>
      </c>
      <c r="E52" s="93">
        <v>0.37059724349157736</v>
      </c>
      <c r="F52" s="92">
        <v>1055</v>
      </c>
      <c r="G52" s="92">
        <v>63</v>
      </c>
      <c r="H52" s="93">
        <v>5.9715639810426539E-2</v>
      </c>
      <c r="I52" s="92">
        <v>130</v>
      </c>
      <c r="J52" s="92">
        <v>32</v>
      </c>
      <c r="K52" s="93">
        <v>0.24615384615384617</v>
      </c>
      <c r="L52" s="92">
        <v>3282</v>
      </c>
      <c r="M52" s="92">
        <v>2226</v>
      </c>
      <c r="N52" s="93">
        <v>0.67824497257769656</v>
      </c>
      <c r="O52" s="92">
        <v>2241</v>
      </c>
      <c r="P52" s="196">
        <v>0</v>
      </c>
      <c r="Q52" s="193">
        <v>2012</v>
      </c>
    </row>
    <row r="53" spans="2:17" x14ac:dyDescent="0.2">
      <c r="B53" s="91" t="s">
        <v>300</v>
      </c>
      <c r="C53" s="92">
        <v>8919</v>
      </c>
      <c r="D53" s="92">
        <v>2274</v>
      </c>
      <c r="E53" s="93">
        <v>0.25496131853346787</v>
      </c>
      <c r="F53" s="92">
        <v>1469</v>
      </c>
      <c r="G53" s="92">
        <v>94</v>
      </c>
      <c r="H53" s="93">
        <v>6.3989108236895853E-2</v>
      </c>
      <c r="I53" s="92">
        <v>573</v>
      </c>
      <c r="J53" s="92">
        <v>75</v>
      </c>
      <c r="K53" s="93">
        <v>0.13089005235602094</v>
      </c>
      <c r="L53" s="92">
        <v>7663</v>
      </c>
      <c r="M53" s="92">
        <v>6257</v>
      </c>
      <c r="N53" s="93">
        <v>0.81652094479968684</v>
      </c>
      <c r="O53" s="92">
        <v>30</v>
      </c>
      <c r="P53" s="196">
        <v>12</v>
      </c>
      <c r="Q53" s="194">
        <v>3120</v>
      </c>
    </row>
    <row r="54" spans="2:17" x14ac:dyDescent="0.2">
      <c r="B54" s="91" t="s">
        <v>301</v>
      </c>
      <c r="C54" s="92">
        <v>6732</v>
      </c>
      <c r="D54" s="92">
        <v>1481</v>
      </c>
      <c r="E54" s="93">
        <v>0.21999405822935234</v>
      </c>
      <c r="F54" s="92">
        <v>1107</v>
      </c>
      <c r="G54" s="92">
        <v>102</v>
      </c>
      <c r="H54" s="93">
        <v>9.2140921409214094E-2</v>
      </c>
      <c r="I54" s="92">
        <v>93</v>
      </c>
      <c r="J54" s="92">
        <v>7</v>
      </c>
      <c r="K54" s="93">
        <v>7.5268817204301078E-2</v>
      </c>
      <c r="L54" s="92">
        <v>1391</v>
      </c>
      <c r="M54" s="92">
        <v>887</v>
      </c>
      <c r="N54" s="93">
        <v>0.6376707404744788</v>
      </c>
      <c r="O54" s="92">
        <v>194</v>
      </c>
      <c r="P54" s="196">
        <v>5</v>
      </c>
      <c r="Q54" s="194">
        <v>3582</v>
      </c>
    </row>
    <row r="55" spans="2:17" x14ac:dyDescent="0.2">
      <c r="B55" s="91" t="s">
        <v>302</v>
      </c>
      <c r="C55" s="92">
        <v>945</v>
      </c>
      <c r="D55" s="92">
        <v>124</v>
      </c>
      <c r="E55" s="93">
        <v>0.1312169312169312</v>
      </c>
      <c r="F55" s="92">
        <v>250</v>
      </c>
      <c r="G55" s="92">
        <v>32</v>
      </c>
      <c r="H55" s="93">
        <v>0.128</v>
      </c>
      <c r="I55" s="92">
        <v>145</v>
      </c>
      <c r="J55" s="92">
        <v>25</v>
      </c>
      <c r="K55" s="93">
        <v>0.17241379310344829</v>
      </c>
      <c r="L55" s="92">
        <v>375</v>
      </c>
      <c r="M55" s="92">
        <v>218</v>
      </c>
      <c r="N55" s="93">
        <v>0.58133333333333337</v>
      </c>
      <c r="O55" s="92">
        <v>33</v>
      </c>
      <c r="P55" s="196">
        <v>1</v>
      </c>
      <c r="Q55" s="194">
        <v>228</v>
      </c>
    </row>
    <row r="56" spans="2:17" x14ac:dyDescent="0.2">
      <c r="B56" s="91" t="s">
        <v>303</v>
      </c>
      <c r="C56" s="92">
        <v>9477</v>
      </c>
      <c r="D56" s="92">
        <v>2234</v>
      </c>
      <c r="E56" s="93">
        <v>0.23572860609897647</v>
      </c>
      <c r="F56" s="92">
        <v>1961</v>
      </c>
      <c r="G56" s="92">
        <v>438</v>
      </c>
      <c r="H56" s="93">
        <v>0.22335543090260071</v>
      </c>
      <c r="I56" s="92">
        <v>293</v>
      </c>
      <c r="J56" s="92">
        <v>124</v>
      </c>
      <c r="K56" s="93">
        <v>0.42320819112627989</v>
      </c>
      <c r="L56" s="92">
        <v>5288</v>
      </c>
      <c r="M56" s="92">
        <v>4242</v>
      </c>
      <c r="N56" s="93">
        <v>0.8021936459909228</v>
      </c>
      <c r="O56" s="92">
        <v>445</v>
      </c>
      <c r="P56" s="196">
        <v>24</v>
      </c>
      <c r="Q56" s="194">
        <v>4547</v>
      </c>
    </row>
    <row r="57" spans="2:17" x14ac:dyDescent="0.2">
      <c r="B57" s="91" t="s">
        <v>304</v>
      </c>
      <c r="C57" s="92">
        <v>7190</v>
      </c>
      <c r="D57" s="92">
        <v>1287</v>
      </c>
      <c r="E57" s="93">
        <v>0.17899860917941585</v>
      </c>
      <c r="F57" s="92">
        <v>1081</v>
      </c>
      <c r="G57" s="92">
        <v>78</v>
      </c>
      <c r="H57" s="93">
        <v>7.2155411655874191E-2</v>
      </c>
      <c r="I57" s="92">
        <v>85</v>
      </c>
      <c r="J57" s="92">
        <v>54</v>
      </c>
      <c r="K57" s="93">
        <v>0.63529411764705879</v>
      </c>
      <c r="L57" s="92">
        <v>3376</v>
      </c>
      <c r="M57" s="92">
        <v>2727</v>
      </c>
      <c r="N57" s="93">
        <v>0.80776066350710896</v>
      </c>
      <c r="O57" s="92">
        <v>124</v>
      </c>
      <c r="P57" s="196">
        <v>0</v>
      </c>
      <c r="Q57" s="193">
        <v>1191</v>
      </c>
    </row>
    <row r="58" spans="2:17" x14ac:dyDescent="0.2">
      <c r="B58" s="91" t="s">
        <v>305</v>
      </c>
      <c r="C58" s="92">
        <v>23094</v>
      </c>
      <c r="D58" s="92">
        <v>7943</v>
      </c>
      <c r="E58" s="93">
        <v>0.34394214947605439</v>
      </c>
      <c r="F58" s="92">
        <v>3458</v>
      </c>
      <c r="G58" s="92">
        <v>239</v>
      </c>
      <c r="H58" s="93">
        <v>6.9115095430884899E-2</v>
      </c>
      <c r="I58" s="92">
        <v>481</v>
      </c>
      <c r="J58" s="92">
        <v>40</v>
      </c>
      <c r="K58" s="93">
        <v>8.3160083160083165E-2</v>
      </c>
      <c r="L58" s="92">
        <v>15019</v>
      </c>
      <c r="M58" s="92">
        <v>6368</v>
      </c>
      <c r="N58" s="93">
        <v>0.42399627138957319</v>
      </c>
      <c r="O58" s="92">
        <v>633</v>
      </c>
      <c r="P58" s="196">
        <v>27</v>
      </c>
      <c r="Q58" s="194">
        <v>9773</v>
      </c>
    </row>
    <row r="59" spans="2:17" x14ac:dyDescent="0.2">
      <c r="B59" s="95" t="s">
        <v>306</v>
      </c>
      <c r="C59" s="94">
        <v>3941</v>
      </c>
      <c r="D59" s="94">
        <v>1580</v>
      </c>
      <c r="E59" s="87">
        <v>0.40091347373763003</v>
      </c>
      <c r="F59" s="94">
        <v>533</v>
      </c>
      <c r="G59" s="94">
        <v>63</v>
      </c>
      <c r="H59" s="87">
        <v>0.11819887429643527</v>
      </c>
      <c r="I59" s="94">
        <v>87</v>
      </c>
      <c r="J59" s="94">
        <v>71</v>
      </c>
      <c r="K59" s="87">
        <v>0.81609195402298851</v>
      </c>
      <c r="L59" s="94">
        <v>868</v>
      </c>
      <c r="M59" s="94">
        <v>559</v>
      </c>
      <c r="N59" s="87">
        <v>0.64400921658986177</v>
      </c>
      <c r="O59" s="94">
        <v>8</v>
      </c>
      <c r="P59" s="197">
        <v>1</v>
      </c>
      <c r="Q59" s="195">
        <v>806</v>
      </c>
    </row>
    <row r="60" spans="2:17" x14ac:dyDescent="0.2">
      <c r="B60" s="88" t="s">
        <v>281</v>
      </c>
      <c r="C60" s="89">
        <v>113995</v>
      </c>
      <c r="D60" s="89">
        <v>38653</v>
      </c>
      <c r="E60" s="90">
        <v>0.33907627527523138</v>
      </c>
      <c r="F60" s="89">
        <v>25889</v>
      </c>
      <c r="G60" s="89">
        <v>7544</v>
      </c>
      <c r="H60" s="90">
        <v>0.29139789099617597</v>
      </c>
      <c r="I60" s="89">
        <v>4015</v>
      </c>
      <c r="J60" s="89">
        <v>1198</v>
      </c>
      <c r="K60" s="90">
        <v>0.29838107098381073</v>
      </c>
      <c r="L60" s="89">
        <v>46382</v>
      </c>
      <c r="M60" s="89">
        <v>27582</v>
      </c>
      <c r="N60" s="90">
        <v>0.59467034625501269</v>
      </c>
      <c r="O60" s="89">
        <v>2917</v>
      </c>
      <c r="P60" s="198">
        <v>218</v>
      </c>
      <c r="Q60" s="193">
        <v>40121</v>
      </c>
    </row>
    <row r="61" spans="2:17" x14ac:dyDescent="0.2">
      <c r="B61" s="91" t="s">
        <v>307</v>
      </c>
      <c r="C61" s="92">
        <v>3656</v>
      </c>
      <c r="D61" s="92">
        <v>1219</v>
      </c>
      <c r="E61" s="93">
        <v>0.33342450765864334</v>
      </c>
      <c r="F61" s="92">
        <v>472</v>
      </c>
      <c r="G61" s="92">
        <v>38</v>
      </c>
      <c r="H61" s="93">
        <v>8.050847457627118E-2</v>
      </c>
      <c r="I61" s="92">
        <v>120</v>
      </c>
      <c r="J61" s="92">
        <v>61</v>
      </c>
      <c r="K61" s="93">
        <v>0.5083333333333333</v>
      </c>
      <c r="L61" s="92">
        <v>390</v>
      </c>
      <c r="M61" s="92">
        <v>421</v>
      </c>
      <c r="N61" s="93">
        <v>1.0794871794871794</v>
      </c>
      <c r="O61" s="92">
        <v>137</v>
      </c>
      <c r="P61" s="196">
        <v>2</v>
      </c>
      <c r="Q61" s="194">
        <v>1994</v>
      </c>
    </row>
    <row r="62" spans="2:17" x14ac:dyDescent="0.2">
      <c r="B62" s="91" t="s">
        <v>308</v>
      </c>
      <c r="C62" s="92">
        <v>1112</v>
      </c>
      <c r="D62" s="92">
        <v>339</v>
      </c>
      <c r="E62" s="93">
        <v>0.30485611510791366</v>
      </c>
      <c r="F62" s="92">
        <v>280</v>
      </c>
      <c r="G62" s="92">
        <v>43</v>
      </c>
      <c r="H62" s="93">
        <v>0.15357142857142858</v>
      </c>
      <c r="I62" s="92">
        <v>56</v>
      </c>
      <c r="J62" s="92">
        <v>18</v>
      </c>
      <c r="K62" s="93">
        <v>0.32142857142857145</v>
      </c>
      <c r="L62" s="92">
        <v>140</v>
      </c>
      <c r="M62" s="92">
        <v>169</v>
      </c>
      <c r="N62" s="93">
        <v>1.2071428571428571</v>
      </c>
      <c r="O62" s="92">
        <v>30</v>
      </c>
      <c r="P62" s="196">
        <v>2</v>
      </c>
      <c r="Q62" s="194">
        <v>213</v>
      </c>
    </row>
    <row r="63" spans="2:17" x14ac:dyDescent="0.2">
      <c r="B63" s="91" t="s">
        <v>309</v>
      </c>
      <c r="C63" s="92">
        <v>1706</v>
      </c>
      <c r="D63" s="92">
        <v>223</v>
      </c>
      <c r="E63" s="93">
        <v>0.13071512309495897</v>
      </c>
      <c r="F63" s="92">
        <v>541</v>
      </c>
      <c r="G63" s="92">
        <v>39</v>
      </c>
      <c r="H63" s="93">
        <v>7.2088724584103508E-2</v>
      </c>
      <c r="I63" s="92">
        <v>93</v>
      </c>
      <c r="J63" s="92">
        <v>19</v>
      </c>
      <c r="K63" s="93">
        <v>0.20430107526881722</v>
      </c>
      <c r="L63" s="92">
        <v>145</v>
      </c>
      <c r="M63" s="92">
        <v>252</v>
      </c>
      <c r="N63" s="93">
        <v>1.7379310344827585</v>
      </c>
      <c r="O63" s="92">
        <v>69</v>
      </c>
      <c r="P63" s="196">
        <v>5</v>
      </c>
      <c r="Q63" s="194">
        <v>640</v>
      </c>
    </row>
    <row r="64" spans="2:17" x14ac:dyDescent="0.2">
      <c r="B64" s="91" t="s">
        <v>310</v>
      </c>
      <c r="C64" s="92">
        <v>7369</v>
      </c>
      <c r="D64" s="92">
        <v>1690</v>
      </c>
      <c r="E64" s="93">
        <v>0.22933912335459355</v>
      </c>
      <c r="F64" s="92">
        <v>1753</v>
      </c>
      <c r="G64" s="92">
        <v>220</v>
      </c>
      <c r="H64" s="93">
        <v>0.12549914432401596</v>
      </c>
      <c r="I64" s="92">
        <v>312</v>
      </c>
      <c r="J64" s="92">
        <v>135</v>
      </c>
      <c r="K64" s="93">
        <v>0.43269230769230771</v>
      </c>
      <c r="L64" s="92">
        <v>1362</v>
      </c>
      <c r="M64" s="92">
        <v>724</v>
      </c>
      <c r="N64" s="93">
        <v>0.53157121879588842</v>
      </c>
      <c r="O64" s="92">
        <v>256</v>
      </c>
      <c r="P64" s="196">
        <v>12</v>
      </c>
      <c r="Q64" s="194">
        <v>3164</v>
      </c>
    </row>
    <row r="65" spans="2:17" x14ac:dyDescent="0.2">
      <c r="B65" s="91" t="s">
        <v>396</v>
      </c>
      <c r="C65" s="92">
        <v>877</v>
      </c>
      <c r="D65" s="92">
        <v>254</v>
      </c>
      <c r="E65" s="93">
        <v>0.2896237172177879</v>
      </c>
      <c r="F65" s="92">
        <v>235</v>
      </c>
      <c r="G65" s="92">
        <v>68</v>
      </c>
      <c r="H65" s="93">
        <v>0.28936170212765955</v>
      </c>
      <c r="I65" s="92">
        <v>87</v>
      </c>
      <c r="J65" s="92">
        <v>79</v>
      </c>
      <c r="K65" s="93">
        <v>0.90804597701149425</v>
      </c>
      <c r="L65" s="92">
        <v>266</v>
      </c>
      <c r="M65" s="92">
        <v>127</v>
      </c>
      <c r="N65" s="93">
        <v>0.47744360902255639</v>
      </c>
      <c r="O65" s="92">
        <v>54</v>
      </c>
      <c r="P65" s="196">
        <v>4</v>
      </c>
      <c r="Q65" s="194">
        <v>185</v>
      </c>
    </row>
    <row r="66" spans="2:17" x14ac:dyDescent="0.2">
      <c r="B66" s="91" t="s">
        <v>311</v>
      </c>
      <c r="C66" s="92">
        <v>1367</v>
      </c>
      <c r="D66" s="92">
        <v>146</v>
      </c>
      <c r="E66" s="93">
        <v>0.10680321872713973</v>
      </c>
      <c r="F66" s="92">
        <v>329</v>
      </c>
      <c r="G66" s="92">
        <v>11</v>
      </c>
      <c r="H66" s="93">
        <v>3.3434650455927049E-2</v>
      </c>
      <c r="I66" s="92">
        <v>69</v>
      </c>
      <c r="J66" s="92">
        <v>9</v>
      </c>
      <c r="K66" s="93">
        <v>0.13043478260869565</v>
      </c>
      <c r="L66" s="92">
        <v>502</v>
      </c>
      <c r="M66" s="92">
        <v>231</v>
      </c>
      <c r="N66" s="93">
        <v>0.46015936254980078</v>
      </c>
      <c r="O66" s="92">
        <v>52</v>
      </c>
      <c r="P66" s="196">
        <v>11</v>
      </c>
      <c r="Q66" s="194">
        <v>260</v>
      </c>
    </row>
    <row r="67" spans="2:17" x14ac:dyDescent="0.2">
      <c r="B67" s="91" t="s">
        <v>312</v>
      </c>
      <c r="C67" s="92">
        <v>4043</v>
      </c>
      <c r="D67" s="92">
        <v>1980</v>
      </c>
      <c r="E67" s="93">
        <v>0.48973534504081129</v>
      </c>
      <c r="F67" s="92">
        <v>421</v>
      </c>
      <c r="G67" s="92">
        <v>60</v>
      </c>
      <c r="H67" s="93">
        <v>0.14251781472684086</v>
      </c>
      <c r="I67" s="92">
        <v>88</v>
      </c>
      <c r="J67" s="92">
        <v>47</v>
      </c>
      <c r="K67" s="93">
        <v>0.53409090909090906</v>
      </c>
      <c r="L67" s="92">
        <v>799</v>
      </c>
      <c r="M67" s="92">
        <v>593</v>
      </c>
      <c r="N67" s="93">
        <v>0.74217772215269084</v>
      </c>
      <c r="O67" s="92">
        <v>60</v>
      </c>
      <c r="P67" s="196">
        <v>2</v>
      </c>
      <c r="Q67" s="194">
        <v>676</v>
      </c>
    </row>
    <row r="68" spans="2:17" x14ac:dyDescent="0.2">
      <c r="B68" s="91" t="s">
        <v>313</v>
      </c>
      <c r="C68" s="92">
        <v>11754</v>
      </c>
      <c r="D68" s="92">
        <v>4654</v>
      </c>
      <c r="E68" s="93">
        <v>0.39595031478645565</v>
      </c>
      <c r="F68" s="92">
        <v>2605</v>
      </c>
      <c r="G68" s="92">
        <v>809</v>
      </c>
      <c r="H68" s="93">
        <v>0.31055662188099808</v>
      </c>
      <c r="I68" s="92">
        <v>78</v>
      </c>
      <c r="J68" s="92">
        <v>73</v>
      </c>
      <c r="K68" s="93">
        <v>0.9358974358974359</v>
      </c>
      <c r="L68" s="92">
        <v>1867</v>
      </c>
      <c r="M68" s="92">
        <v>1254</v>
      </c>
      <c r="N68" s="93">
        <v>0.67166577396893412</v>
      </c>
      <c r="O68" s="92">
        <v>226</v>
      </c>
      <c r="P68" s="196">
        <v>16</v>
      </c>
      <c r="Q68" s="194">
        <v>6333</v>
      </c>
    </row>
    <row r="69" spans="2:17" x14ac:dyDescent="0.2">
      <c r="B69" s="97" t="s">
        <v>314</v>
      </c>
      <c r="C69" s="92">
        <v>1412</v>
      </c>
      <c r="D69" s="92">
        <v>345</v>
      </c>
      <c r="E69" s="93">
        <v>0.24433427762039661</v>
      </c>
      <c r="F69" s="92">
        <v>3160</v>
      </c>
      <c r="G69" s="92">
        <v>2016</v>
      </c>
      <c r="H69" s="93">
        <v>0.63797468354430376</v>
      </c>
      <c r="I69" s="92">
        <v>49</v>
      </c>
      <c r="J69" s="92">
        <v>38</v>
      </c>
      <c r="K69" s="93">
        <v>0.77551020408163263</v>
      </c>
      <c r="L69" s="92">
        <v>660</v>
      </c>
      <c r="M69" s="92">
        <v>318</v>
      </c>
      <c r="N69" s="93">
        <v>0.48181818181818181</v>
      </c>
      <c r="O69" s="92">
        <v>306</v>
      </c>
      <c r="P69" s="196">
        <v>71</v>
      </c>
      <c r="Q69" s="194">
        <v>2377</v>
      </c>
    </row>
    <row r="70" spans="2:17" x14ac:dyDescent="0.2">
      <c r="B70" s="91" t="s">
        <v>315</v>
      </c>
      <c r="C70" s="92">
        <v>17056</v>
      </c>
      <c r="D70" s="92">
        <v>6999</v>
      </c>
      <c r="E70" s="93">
        <v>0.41035412757973733</v>
      </c>
      <c r="F70" s="92">
        <v>3024</v>
      </c>
      <c r="G70" s="92">
        <v>851</v>
      </c>
      <c r="H70" s="93">
        <v>0.2814153439153439</v>
      </c>
      <c r="I70" s="92">
        <v>726</v>
      </c>
      <c r="J70" s="92">
        <v>196</v>
      </c>
      <c r="K70" s="93">
        <v>0.26997245179063362</v>
      </c>
      <c r="L70" s="92">
        <v>3036</v>
      </c>
      <c r="M70" s="92">
        <v>1908</v>
      </c>
      <c r="N70" s="93">
        <v>0.62845849802371545</v>
      </c>
      <c r="O70" s="92">
        <v>424</v>
      </c>
      <c r="P70" s="196">
        <v>21</v>
      </c>
      <c r="Q70" s="194">
        <v>5825</v>
      </c>
    </row>
    <row r="71" spans="2:17" x14ac:dyDescent="0.2">
      <c r="B71" s="91" t="s">
        <v>316</v>
      </c>
      <c r="C71" s="92">
        <v>11028</v>
      </c>
      <c r="D71" s="92">
        <v>3522</v>
      </c>
      <c r="E71" s="93">
        <v>0.31936887921653972</v>
      </c>
      <c r="F71" s="92">
        <v>1217</v>
      </c>
      <c r="G71" s="92">
        <v>54</v>
      </c>
      <c r="H71" s="93">
        <v>4.4371405094494658E-2</v>
      </c>
      <c r="I71" s="92">
        <v>276</v>
      </c>
      <c r="J71" s="92">
        <v>45</v>
      </c>
      <c r="K71" s="93">
        <v>0.16304347826086957</v>
      </c>
      <c r="L71" s="92">
        <v>6905</v>
      </c>
      <c r="M71" s="92">
        <v>5766</v>
      </c>
      <c r="N71" s="93">
        <v>0.83504706734250544</v>
      </c>
      <c r="O71" s="92">
        <v>191</v>
      </c>
      <c r="P71" s="196">
        <v>8</v>
      </c>
      <c r="Q71" s="194">
        <v>3560</v>
      </c>
    </row>
    <row r="72" spans="2:17" x14ac:dyDescent="0.2">
      <c r="B72" s="91" t="s">
        <v>317</v>
      </c>
      <c r="C72" s="92">
        <v>7482</v>
      </c>
      <c r="D72" s="92">
        <v>1858</v>
      </c>
      <c r="E72" s="93">
        <v>0.24832932371023791</v>
      </c>
      <c r="F72" s="92">
        <v>2106</v>
      </c>
      <c r="G72" s="92">
        <v>533</v>
      </c>
      <c r="H72" s="93">
        <v>0.25308641975308643</v>
      </c>
      <c r="I72" s="92">
        <v>551</v>
      </c>
      <c r="J72" s="92">
        <v>92</v>
      </c>
      <c r="K72" s="93">
        <v>0.16696914700544466</v>
      </c>
      <c r="L72" s="92">
        <v>1691</v>
      </c>
      <c r="M72" s="92">
        <v>943</v>
      </c>
      <c r="N72" s="93">
        <v>0.55765819041986986</v>
      </c>
      <c r="O72" s="92">
        <v>209</v>
      </c>
      <c r="P72" s="196">
        <v>20</v>
      </c>
      <c r="Q72" s="194">
        <v>4197</v>
      </c>
    </row>
    <row r="73" spans="2:17" x14ac:dyDescent="0.2">
      <c r="B73" s="91" t="s">
        <v>318</v>
      </c>
      <c r="C73" s="92">
        <v>5437</v>
      </c>
      <c r="D73" s="92">
        <v>2404</v>
      </c>
      <c r="E73" s="93">
        <v>0.44215560051498987</v>
      </c>
      <c r="F73" s="92">
        <v>895</v>
      </c>
      <c r="G73" s="92">
        <v>137</v>
      </c>
      <c r="H73" s="93">
        <v>0.15307262569832403</v>
      </c>
      <c r="I73" s="92">
        <v>122</v>
      </c>
      <c r="J73" s="92">
        <v>60</v>
      </c>
      <c r="K73" s="93">
        <v>0.49180327868852458</v>
      </c>
      <c r="L73" s="92">
        <v>735</v>
      </c>
      <c r="M73" s="92">
        <v>420</v>
      </c>
      <c r="N73" s="93">
        <v>0.5714285714285714</v>
      </c>
      <c r="O73" s="92">
        <v>82</v>
      </c>
      <c r="P73" s="196">
        <v>8</v>
      </c>
      <c r="Q73" s="194">
        <v>1013</v>
      </c>
    </row>
    <row r="74" spans="2:17" ht="13.5" customHeight="1" x14ac:dyDescent="0.2">
      <c r="B74" s="91" t="s">
        <v>319</v>
      </c>
      <c r="C74" s="92">
        <v>7109</v>
      </c>
      <c r="D74" s="92">
        <v>934</v>
      </c>
      <c r="E74" s="93">
        <v>0.13138275425516951</v>
      </c>
      <c r="F74" s="92">
        <v>1539</v>
      </c>
      <c r="G74" s="92">
        <v>153</v>
      </c>
      <c r="H74" s="93">
        <v>9.9415204678362568E-2</v>
      </c>
      <c r="I74" s="92">
        <v>375</v>
      </c>
      <c r="J74" s="92">
        <v>5</v>
      </c>
      <c r="K74" s="93">
        <v>1.3333333333333334E-2</v>
      </c>
      <c r="L74" s="92">
        <v>1077</v>
      </c>
      <c r="M74" s="92">
        <v>395</v>
      </c>
      <c r="N74" s="93">
        <v>0.36675951717734445</v>
      </c>
      <c r="O74" s="92">
        <v>61</v>
      </c>
      <c r="P74" s="196">
        <v>1</v>
      </c>
      <c r="Q74" s="194">
        <v>1704</v>
      </c>
    </row>
    <row r="75" spans="2:17" x14ac:dyDescent="0.2">
      <c r="B75" s="91" t="s">
        <v>320</v>
      </c>
      <c r="C75" s="92">
        <v>20085</v>
      </c>
      <c r="D75" s="92">
        <v>6638</v>
      </c>
      <c r="E75" s="93">
        <v>0.33049539457306448</v>
      </c>
      <c r="F75" s="92">
        <v>1668</v>
      </c>
      <c r="G75" s="92">
        <v>154</v>
      </c>
      <c r="H75" s="93">
        <v>9.2326139088729012E-2</v>
      </c>
      <c r="I75" s="92">
        <v>637</v>
      </c>
      <c r="J75" s="92">
        <v>147</v>
      </c>
      <c r="K75" s="93">
        <v>0.23076923076923078</v>
      </c>
      <c r="L75" s="92">
        <v>6405</v>
      </c>
      <c r="M75" s="92">
        <v>5293</v>
      </c>
      <c r="N75" s="93">
        <v>0.8263856362217018</v>
      </c>
      <c r="O75" s="92">
        <v>109</v>
      </c>
      <c r="P75" s="196">
        <v>8</v>
      </c>
      <c r="Q75" s="194">
        <v>3322</v>
      </c>
    </row>
    <row r="76" spans="2:17" x14ac:dyDescent="0.2">
      <c r="B76" s="95" t="s">
        <v>321</v>
      </c>
      <c r="C76" s="94">
        <v>12502</v>
      </c>
      <c r="D76" s="94">
        <v>5448</v>
      </c>
      <c r="E76" s="87">
        <v>0.43577027675571911</v>
      </c>
      <c r="F76" s="94">
        <v>5644</v>
      </c>
      <c r="G76" s="94">
        <v>2358</v>
      </c>
      <c r="H76" s="87">
        <v>0.41778880226789511</v>
      </c>
      <c r="I76" s="94">
        <v>376</v>
      </c>
      <c r="J76" s="94">
        <v>174</v>
      </c>
      <c r="K76" s="87">
        <v>0.46276595744680848</v>
      </c>
      <c r="L76" s="94">
        <v>20402</v>
      </c>
      <c r="M76" s="94">
        <v>8768</v>
      </c>
      <c r="N76" s="87">
        <v>0.4297617880599941</v>
      </c>
      <c r="O76" s="94">
        <v>651</v>
      </c>
      <c r="P76" s="197">
        <v>27</v>
      </c>
      <c r="Q76" s="195">
        <v>4658</v>
      </c>
    </row>
    <row r="77" spans="2:17" x14ac:dyDescent="0.2">
      <c r="B77" s="95" t="s">
        <v>180</v>
      </c>
      <c r="C77" s="94">
        <v>1</v>
      </c>
      <c r="D77" s="94">
        <v>0</v>
      </c>
      <c r="E77" s="87">
        <v>0</v>
      </c>
      <c r="F77" s="94">
        <v>21</v>
      </c>
      <c r="G77" s="94">
        <v>4</v>
      </c>
      <c r="H77" s="87">
        <v>0.19047619047619047</v>
      </c>
      <c r="I77" s="94">
        <v>0</v>
      </c>
      <c r="J77" s="94">
        <v>0</v>
      </c>
      <c r="K77" s="87" t="e">
        <v>#DIV/0!</v>
      </c>
      <c r="L77" s="94">
        <v>765</v>
      </c>
      <c r="M77" s="94">
        <v>21</v>
      </c>
      <c r="N77" s="87">
        <v>2.7450980392156862E-2</v>
      </c>
      <c r="O77" s="94">
        <v>2</v>
      </c>
      <c r="P77" s="94">
        <v>5</v>
      </c>
      <c r="Q77" s="195">
        <v>20970</v>
      </c>
    </row>
    <row r="78" spans="2:17" ht="17.25" customHeight="1" x14ac:dyDescent="0.2">
      <c r="B78" s="350" t="s">
        <v>419</v>
      </c>
      <c r="C78" s="350"/>
      <c r="D78" s="350"/>
      <c r="E78" s="350"/>
      <c r="F78" s="350"/>
      <c r="G78" s="350"/>
      <c r="H78" s="350"/>
      <c r="I78" s="350"/>
      <c r="J78" s="350"/>
      <c r="K78" s="350"/>
      <c r="L78" s="350"/>
      <c r="M78" s="350"/>
      <c r="N78" s="350"/>
      <c r="O78" s="350"/>
      <c r="P78" s="350"/>
      <c r="Q78" s="350"/>
    </row>
    <row r="79" spans="2:17" ht="39" customHeight="1" x14ac:dyDescent="0.4">
      <c r="B79" s="98"/>
      <c r="C79" s="358" t="s">
        <v>282</v>
      </c>
      <c r="D79" s="358"/>
      <c r="E79" s="358"/>
      <c r="F79" s="358"/>
      <c r="G79" s="358"/>
      <c r="H79" s="358"/>
      <c r="I79" s="358"/>
      <c r="J79" s="358"/>
      <c r="K79" s="358"/>
      <c r="L79" s="358"/>
      <c r="M79" s="358"/>
      <c r="N79" s="358"/>
      <c r="O79" s="358"/>
      <c r="P79" s="358"/>
      <c r="Q79" s="358"/>
    </row>
    <row r="80" spans="2:17" x14ac:dyDescent="0.2">
      <c r="B80" s="152"/>
      <c r="C80" s="353" t="s">
        <v>177</v>
      </c>
      <c r="D80" s="354"/>
      <c r="E80" s="355"/>
      <c r="F80" s="353" t="s">
        <v>178</v>
      </c>
      <c r="G80" s="354"/>
      <c r="H80" s="355"/>
      <c r="I80" s="353" t="s">
        <v>179</v>
      </c>
      <c r="J80" s="354"/>
      <c r="K80" s="355"/>
      <c r="L80" s="353" t="s">
        <v>180</v>
      </c>
      <c r="M80" s="354"/>
      <c r="N80" s="355"/>
      <c r="O80" s="81" t="s">
        <v>181</v>
      </c>
      <c r="P80" s="74" t="s">
        <v>182</v>
      </c>
      <c r="Q80" s="81" t="s">
        <v>183</v>
      </c>
    </row>
    <row r="81" spans="1:17" s="85" customFormat="1" ht="53.25" customHeight="1" x14ac:dyDescent="0.2">
      <c r="B81" s="151"/>
      <c r="C81" s="188" t="s">
        <v>184</v>
      </c>
      <c r="D81" s="84" t="s">
        <v>36</v>
      </c>
      <c r="E81" s="83" t="s">
        <v>37</v>
      </c>
      <c r="F81" s="188" t="s">
        <v>187</v>
      </c>
      <c r="G81" s="84" t="s">
        <v>36</v>
      </c>
      <c r="H81" s="83" t="s">
        <v>37</v>
      </c>
      <c r="I81" s="188" t="s">
        <v>188</v>
      </c>
      <c r="J81" s="84" t="s">
        <v>36</v>
      </c>
      <c r="K81" s="83" t="s">
        <v>37</v>
      </c>
      <c r="L81" s="188" t="s">
        <v>187</v>
      </c>
      <c r="M81" s="84" t="s">
        <v>36</v>
      </c>
      <c r="N81" s="83" t="s">
        <v>37</v>
      </c>
      <c r="O81" s="188" t="s">
        <v>184</v>
      </c>
      <c r="P81" s="188" t="s">
        <v>184</v>
      </c>
      <c r="Q81" s="99" t="s">
        <v>188</v>
      </c>
    </row>
    <row r="82" spans="1:17" s="85" customFormat="1" ht="25.5" hidden="1" x14ac:dyDescent="0.2">
      <c r="B82" s="153"/>
      <c r="C82" s="361" t="s">
        <v>251</v>
      </c>
      <c r="D82" s="362"/>
      <c r="E82" s="363"/>
      <c r="F82" s="361" t="s">
        <v>322</v>
      </c>
      <c r="G82" s="362"/>
      <c r="H82" s="363"/>
      <c r="I82" s="368" t="s">
        <v>39</v>
      </c>
      <c r="J82" s="362"/>
      <c r="K82" s="363"/>
      <c r="L82" s="361" t="s">
        <v>38</v>
      </c>
      <c r="M82" s="362"/>
      <c r="N82" s="363"/>
      <c r="O82" s="100" t="s">
        <v>249</v>
      </c>
      <c r="P82" s="100" t="s">
        <v>40</v>
      </c>
      <c r="Q82" s="101" t="s">
        <v>41</v>
      </c>
    </row>
    <row r="83" spans="1:17" x14ac:dyDescent="0.2">
      <c r="B83" s="86" t="s">
        <v>272</v>
      </c>
      <c r="C83" s="232">
        <v>64351</v>
      </c>
      <c r="D83" s="232">
        <v>20230</v>
      </c>
      <c r="E83" s="228">
        <v>0.3143696290655934</v>
      </c>
      <c r="F83" s="232">
        <v>78046</v>
      </c>
      <c r="G83" s="232">
        <v>36610</v>
      </c>
      <c r="H83" s="228">
        <v>0.46908233605822208</v>
      </c>
      <c r="I83" s="232">
        <v>10565</v>
      </c>
      <c r="J83" s="232">
        <v>9755</v>
      </c>
      <c r="K83" s="228">
        <v>0.92333175579744442</v>
      </c>
      <c r="L83" s="232">
        <v>3376</v>
      </c>
      <c r="M83" s="232">
        <v>2017</v>
      </c>
      <c r="N83" s="228">
        <v>0.59745260663507105</v>
      </c>
      <c r="O83" s="232">
        <v>9180</v>
      </c>
      <c r="P83" s="232">
        <v>2751</v>
      </c>
      <c r="Q83" s="232">
        <v>2469</v>
      </c>
    </row>
    <row r="84" spans="1:17" x14ac:dyDescent="0.2">
      <c r="B84" s="104" t="s">
        <v>203</v>
      </c>
      <c r="C84" s="102">
        <v>21328</v>
      </c>
      <c r="D84" s="102">
        <v>8520</v>
      </c>
      <c r="E84" s="103">
        <v>0.3994748687171793</v>
      </c>
      <c r="F84" s="102">
        <v>39467</v>
      </c>
      <c r="G84" s="102">
        <v>21937</v>
      </c>
      <c r="H84" s="103">
        <v>0.55583145412623203</v>
      </c>
      <c r="I84" s="102">
        <v>1066</v>
      </c>
      <c r="J84" s="102">
        <v>1063</v>
      </c>
      <c r="K84" s="103">
        <v>0.99718574108818014</v>
      </c>
      <c r="L84" s="102">
        <v>1131</v>
      </c>
      <c r="M84" s="102">
        <v>550</v>
      </c>
      <c r="N84" s="103">
        <v>0.48629531388152075</v>
      </c>
      <c r="O84" s="102">
        <v>5316</v>
      </c>
      <c r="P84" s="102">
        <v>1858</v>
      </c>
      <c r="Q84" s="102">
        <v>779</v>
      </c>
    </row>
    <row r="85" spans="1:17" x14ac:dyDescent="0.2">
      <c r="A85" s="105"/>
      <c r="B85" s="104" t="s">
        <v>299</v>
      </c>
      <c r="C85" s="102">
        <v>15814</v>
      </c>
      <c r="D85" s="102">
        <v>5761</v>
      </c>
      <c r="E85" s="103">
        <v>0.36429745794865309</v>
      </c>
      <c r="F85" s="102">
        <v>16966</v>
      </c>
      <c r="G85" s="102">
        <v>6811</v>
      </c>
      <c r="H85" s="103">
        <v>0.40144995874101141</v>
      </c>
      <c r="I85" s="102">
        <v>2396</v>
      </c>
      <c r="J85" s="102">
        <v>2396</v>
      </c>
      <c r="K85" s="103">
        <v>1</v>
      </c>
      <c r="L85" s="102">
        <v>460</v>
      </c>
      <c r="M85" s="102">
        <v>274</v>
      </c>
      <c r="N85" s="103">
        <v>0.59565217391304348</v>
      </c>
      <c r="O85" s="102">
        <v>1104</v>
      </c>
      <c r="P85" s="102">
        <v>499</v>
      </c>
      <c r="Q85" s="102">
        <v>842</v>
      </c>
    </row>
    <row r="86" spans="1:17" x14ac:dyDescent="0.2">
      <c r="B86" s="107" t="s">
        <v>304</v>
      </c>
      <c r="C86" s="102">
        <v>14179</v>
      </c>
      <c r="D86" s="102">
        <v>5333</v>
      </c>
      <c r="E86" s="103">
        <v>0.37611961351294165</v>
      </c>
      <c r="F86" s="102">
        <v>20899</v>
      </c>
      <c r="G86" s="102">
        <v>7597</v>
      </c>
      <c r="H86" s="103">
        <v>0.36351021579979903</v>
      </c>
      <c r="I86" s="102">
        <v>7047</v>
      </c>
      <c r="J86" s="102">
        <v>6241</v>
      </c>
      <c r="K86" s="103">
        <v>0.88562508869022283</v>
      </c>
      <c r="L86" s="102">
        <v>1290</v>
      </c>
      <c r="M86" s="102">
        <v>913</v>
      </c>
      <c r="N86" s="103">
        <v>0.70775193798449609</v>
      </c>
      <c r="O86" s="102">
        <v>2678</v>
      </c>
      <c r="P86" s="102">
        <v>394</v>
      </c>
      <c r="Q86" s="102">
        <v>848</v>
      </c>
    </row>
    <row r="87" spans="1:17" x14ac:dyDescent="0.2">
      <c r="B87" s="107" t="s">
        <v>338</v>
      </c>
      <c r="C87" s="102">
        <v>13030</v>
      </c>
      <c r="D87" s="102">
        <v>616</v>
      </c>
      <c r="E87" s="103">
        <v>4.7275518035303145E-2</v>
      </c>
      <c r="F87" s="102">
        <v>714</v>
      </c>
      <c r="G87" s="102">
        <v>265</v>
      </c>
      <c r="H87" s="103">
        <v>0.37114845938375352</v>
      </c>
      <c r="I87" s="102">
        <v>56</v>
      </c>
      <c r="J87" s="102">
        <v>55</v>
      </c>
      <c r="K87" s="103">
        <v>0.9821428571428571</v>
      </c>
      <c r="L87" s="102">
        <v>495</v>
      </c>
      <c r="M87" s="102">
        <v>280</v>
      </c>
      <c r="N87" s="103">
        <v>0.56565656565656564</v>
      </c>
      <c r="O87" s="102">
        <v>82</v>
      </c>
      <c r="P87" s="108" t="s">
        <v>351</v>
      </c>
      <c r="Q87" s="108" t="s">
        <v>351</v>
      </c>
    </row>
    <row r="88" spans="1:17" ht="51.75" customHeight="1" x14ac:dyDescent="0.2">
      <c r="B88" s="106"/>
      <c r="C88" s="106"/>
      <c r="D88" s="106"/>
      <c r="E88" s="106"/>
      <c r="F88" s="106"/>
      <c r="G88" s="106"/>
      <c r="H88" s="106"/>
      <c r="I88" s="106"/>
      <c r="J88" s="106"/>
      <c r="K88" s="106"/>
      <c r="L88" s="106"/>
      <c r="M88" s="106"/>
      <c r="N88" s="106"/>
      <c r="O88" s="109"/>
      <c r="P88" s="106"/>
      <c r="Q88" s="106"/>
    </row>
    <row r="89" spans="1:17" ht="26.25" x14ac:dyDescent="0.4">
      <c r="B89" s="106"/>
      <c r="C89" s="369" t="s">
        <v>364</v>
      </c>
      <c r="D89" s="369"/>
      <c r="E89" s="369"/>
      <c r="F89" s="369"/>
      <c r="G89" s="369"/>
      <c r="H89" s="369"/>
      <c r="I89" s="369"/>
      <c r="J89" s="369"/>
    </row>
    <row r="90" spans="1:17" x14ac:dyDescent="0.2">
      <c r="B90" s="106"/>
      <c r="C90" s="353" t="s">
        <v>355</v>
      </c>
      <c r="D90" s="354"/>
      <c r="E90" s="354"/>
      <c r="F90" s="354"/>
      <c r="G90" s="353" t="s">
        <v>371</v>
      </c>
      <c r="H90" s="354"/>
      <c r="I90" s="354"/>
      <c r="J90" s="355"/>
    </row>
    <row r="91" spans="1:17" ht="52.5" customHeight="1" x14ac:dyDescent="0.2">
      <c r="B91" s="106"/>
      <c r="C91" s="188" t="s">
        <v>360</v>
      </c>
      <c r="D91" s="188" t="s">
        <v>361</v>
      </c>
      <c r="E91" s="188" t="s">
        <v>363</v>
      </c>
      <c r="F91" s="188" t="s">
        <v>366</v>
      </c>
      <c r="G91" s="99" t="s">
        <v>360</v>
      </c>
      <c r="H91" s="188" t="s">
        <v>361</v>
      </c>
      <c r="I91" s="188" t="s">
        <v>363</v>
      </c>
      <c r="J91" s="188" t="s">
        <v>366</v>
      </c>
    </row>
    <row r="92" spans="1:17" x14ac:dyDescent="0.2">
      <c r="B92" s="294" t="s">
        <v>365</v>
      </c>
      <c r="C92" s="315">
        <v>19804</v>
      </c>
      <c r="D92" s="227">
        <v>20270</v>
      </c>
      <c r="E92" s="227">
        <v>-466</v>
      </c>
      <c r="F92" s="228">
        <v>-2.2989639861864825E-2</v>
      </c>
      <c r="G92" s="315">
        <v>161329</v>
      </c>
      <c r="H92" s="227">
        <v>175023</v>
      </c>
      <c r="I92" s="227">
        <v>-13694</v>
      </c>
      <c r="J92" s="228">
        <v>-7.8241145449455221E-2</v>
      </c>
    </row>
    <row r="93" spans="1:17" x14ac:dyDescent="0.2">
      <c r="B93" s="295" t="s">
        <v>356</v>
      </c>
      <c r="C93" s="316">
        <v>4221</v>
      </c>
      <c r="D93" s="234">
        <v>4807</v>
      </c>
      <c r="E93" s="234">
        <v>-586</v>
      </c>
      <c r="F93" s="103">
        <v>-0.12190555439983358</v>
      </c>
      <c r="G93" s="316">
        <v>43624</v>
      </c>
      <c r="H93" s="234">
        <v>43677</v>
      </c>
      <c r="I93" s="234">
        <v>-53</v>
      </c>
      <c r="J93" s="103">
        <v>-1.213453304943105E-3</v>
      </c>
    </row>
    <row r="94" spans="1:17" x14ac:dyDescent="0.2">
      <c r="B94" s="296" t="s">
        <v>357</v>
      </c>
      <c r="C94" s="316">
        <v>3685</v>
      </c>
      <c r="D94" s="234">
        <v>3740</v>
      </c>
      <c r="E94" s="234">
        <v>-55</v>
      </c>
      <c r="F94" s="103">
        <v>-1.4705882352941176E-2</v>
      </c>
      <c r="G94" s="316">
        <v>30524</v>
      </c>
      <c r="H94" s="234">
        <v>32798</v>
      </c>
      <c r="I94" s="234">
        <v>-2274</v>
      </c>
      <c r="J94" s="103">
        <v>-6.9333495944874687E-2</v>
      </c>
    </row>
    <row r="95" spans="1:17" x14ac:dyDescent="0.2">
      <c r="B95" s="295" t="s">
        <v>358</v>
      </c>
      <c r="C95" s="316">
        <v>4302</v>
      </c>
      <c r="D95" s="234">
        <v>4773</v>
      </c>
      <c r="E95" s="234">
        <v>-471</v>
      </c>
      <c r="F95" s="103">
        <v>-9.8680075424261465E-2</v>
      </c>
      <c r="G95" s="316">
        <v>34716</v>
      </c>
      <c r="H95" s="234">
        <v>37146</v>
      </c>
      <c r="I95" s="234">
        <v>-2430</v>
      </c>
      <c r="J95" s="103">
        <v>-6.5417541592634465E-2</v>
      </c>
    </row>
    <row r="96" spans="1:17" x14ac:dyDescent="0.2">
      <c r="B96" s="297" t="s">
        <v>359</v>
      </c>
      <c r="C96" s="316">
        <v>7596</v>
      </c>
      <c r="D96" s="234">
        <v>6950</v>
      </c>
      <c r="E96" s="234">
        <v>646</v>
      </c>
      <c r="F96" s="103">
        <v>9.294964028776978E-2</v>
      </c>
      <c r="G96" s="316">
        <v>52465</v>
      </c>
      <c r="H96" s="234">
        <v>61402</v>
      </c>
      <c r="I96" s="234">
        <v>-8937</v>
      </c>
      <c r="J96" s="103">
        <v>-0.14554900491840655</v>
      </c>
    </row>
    <row r="97" spans="2:10" ht="31.5" customHeight="1" x14ac:dyDescent="0.2">
      <c r="B97" s="364" t="s">
        <v>379</v>
      </c>
      <c r="C97" s="365"/>
      <c r="D97" s="365"/>
      <c r="E97" s="366"/>
      <c r="F97" s="366"/>
      <c r="G97" s="366"/>
      <c r="H97" s="366"/>
      <c r="I97" s="366"/>
      <c r="J97" s="367"/>
    </row>
    <row r="99" spans="2:10" ht="30" customHeight="1" x14ac:dyDescent="0.25">
      <c r="B99" s="343" t="s">
        <v>405</v>
      </c>
      <c r="C99" s="343"/>
      <c r="D99" s="343"/>
      <c r="E99" s="343"/>
      <c r="F99" s="343"/>
      <c r="G99" s="343"/>
      <c r="H99" s="343"/>
      <c r="I99" s="343"/>
      <c r="J99" s="343"/>
    </row>
    <row r="100" spans="2:10" ht="15" x14ac:dyDescent="0.2">
      <c r="B100" s="300" t="s">
        <v>406</v>
      </c>
      <c r="C100" s="301"/>
      <c r="D100" s="302"/>
    </row>
  </sheetData>
  <mergeCells count="30">
    <mergeCell ref="B99:J99"/>
    <mergeCell ref="B97:J97"/>
    <mergeCell ref="C82:E82"/>
    <mergeCell ref="F82:H82"/>
    <mergeCell ref="I82:K82"/>
    <mergeCell ref="C90:F90"/>
    <mergeCell ref="G90:J90"/>
    <mergeCell ref="C89:J89"/>
    <mergeCell ref="L82:N82"/>
    <mergeCell ref="C79:Q79"/>
    <mergeCell ref="C80:E80"/>
    <mergeCell ref="F80:H80"/>
    <mergeCell ref="I80:K80"/>
    <mergeCell ref="L80:N80"/>
    <mergeCell ref="F43:H43"/>
    <mergeCell ref="I43:K43"/>
    <mergeCell ref="L43:N43"/>
    <mergeCell ref="C8:E8"/>
    <mergeCell ref="F8:H8"/>
    <mergeCell ref="I8:K8"/>
    <mergeCell ref="B78:Q78"/>
    <mergeCell ref="B41:Q41"/>
    <mergeCell ref="C1:Q1"/>
    <mergeCell ref="C3:E3"/>
    <mergeCell ref="F4:Q4"/>
    <mergeCell ref="C7:Q7"/>
    <mergeCell ref="C2:Q2"/>
    <mergeCell ref="L8:N8"/>
    <mergeCell ref="C42:Q42"/>
    <mergeCell ref="C43:E43"/>
  </mergeCells>
  <phoneticPr fontId="0" type="noConversion"/>
  <conditionalFormatting sqref="J82:K82 L79:L82 D82:E82 M42:N43 F79:F82 G82:H82 I44 G79:H80 B79:C87 D42:E43 J79:K80 M79:N80 O79:Q82 D83:Q87 L42:L44 I42:K42 F42:F44 B42:C77 M82:N82 D45:N77 D79:E80 O42:Q77 I79:I82 B10:Q40 G42:H43">
    <cfRule type="expression" dxfId="0" priority="1" stopIfTrue="1">
      <formula>ISERROR(B10)</formula>
    </cfRule>
  </conditionalFormatting>
  <hyperlinks>
    <hyperlink ref="B100" r:id="rId1"/>
  </hyperlinks>
  <pageMargins left="0.75" right="0.75" top="1" bottom="1" header="0.5" footer="0.5"/>
  <pageSetup scale="65" orientation="landscape" r:id="rId2"/>
  <headerFooter alignWithMargins="0">
    <oddHeader>&amp;CMonday Morning Workload Report</oddHeader>
    <oddFooter>&amp;LPrepared by VBA Office of Performance Analysis &amp;&amp; Integrity&amp;C&amp;P</oddFooter>
  </headerFooter>
  <rowBreaks count="2" manualBreakCount="2">
    <brk id="41" max="16383" man="1"/>
    <brk id="7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3"/>
  <sheetViews>
    <sheetView zoomScale="90" zoomScaleNormal="90" zoomScaleSheetLayoutView="90" workbookViewId="0">
      <selection activeCell="B87" sqref="B87"/>
    </sheetView>
  </sheetViews>
  <sheetFormatPr defaultRowHeight="12.75" x14ac:dyDescent="0.2"/>
  <cols>
    <col min="1" max="1" width="16" customWidth="1"/>
    <col min="2" max="2" width="10" customWidth="1"/>
    <col min="3" max="3" width="11" customWidth="1"/>
    <col min="4" max="4" width="9.7109375" customWidth="1"/>
    <col min="5" max="5" width="9.85546875" customWidth="1"/>
    <col min="6" max="6" width="10.140625" customWidth="1"/>
    <col min="7" max="7" width="10.5703125" customWidth="1"/>
    <col min="8" max="8" width="11.5703125" customWidth="1"/>
    <col min="9" max="9" width="9.42578125" customWidth="1"/>
    <col min="10" max="10" width="8" customWidth="1"/>
    <col min="11" max="11" width="8.28515625" customWidth="1"/>
    <col min="12" max="12" width="8.140625" customWidth="1"/>
    <col min="13" max="13" width="9.5703125" bestFit="1" customWidth="1"/>
    <col min="14" max="14" width="9.7109375" customWidth="1"/>
    <col min="15" max="15" width="8" customWidth="1"/>
    <col min="16" max="16" width="10" customWidth="1"/>
  </cols>
  <sheetData>
    <row r="1" spans="1:18" s="3" customFormat="1" ht="26.25" customHeight="1" x14ac:dyDescent="0.4">
      <c r="B1" s="4"/>
      <c r="C1" s="223" t="s">
        <v>353</v>
      </c>
      <c r="D1" s="223"/>
      <c r="E1" s="223"/>
      <c r="F1" s="223"/>
      <c r="G1" s="223"/>
      <c r="H1" s="223"/>
      <c r="I1" s="223"/>
      <c r="J1" s="223"/>
      <c r="K1" s="223"/>
      <c r="L1" s="223"/>
      <c r="M1" s="223"/>
      <c r="N1" s="223"/>
      <c r="O1" s="223"/>
      <c r="P1" s="223"/>
      <c r="Q1" s="223"/>
    </row>
    <row r="2" spans="1:18" s="3" customFormat="1" ht="15" x14ac:dyDescent="0.3">
      <c r="B2" s="4"/>
      <c r="C2" s="370" t="s">
        <v>177</v>
      </c>
      <c r="D2" s="371"/>
      <c r="E2" s="372"/>
      <c r="F2" s="41"/>
      <c r="G2" s="41"/>
      <c r="H2" s="41"/>
      <c r="I2" s="41"/>
      <c r="J2" s="41"/>
      <c r="K2" s="41"/>
      <c r="L2" s="41"/>
      <c r="M2" s="41"/>
      <c r="N2" s="41"/>
      <c r="O2" s="41"/>
      <c r="P2" s="41"/>
      <c r="Q2" s="41"/>
    </row>
    <row r="3" spans="1:18" s="3" customFormat="1" ht="54" customHeight="1" x14ac:dyDescent="0.25">
      <c r="B3" s="4"/>
      <c r="C3" s="42" t="s">
        <v>184</v>
      </c>
      <c r="D3" s="43" t="s">
        <v>36</v>
      </c>
      <c r="E3" s="44" t="s">
        <v>186</v>
      </c>
      <c r="F3" s="378" t="s">
        <v>275</v>
      </c>
      <c r="G3" s="379"/>
      <c r="H3" s="379"/>
      <c r="I3" s="379"/>
      <c r="J3" s="379"/>
      <c r="K3" s="379"/>
      <c r="L3" s="379"/>
      <c r="M3" s="379"/>
      <c r="N3" s="379"/>
      <c r="O3" s="379"/>
      <c r="P3" s="379"/>
      <c r="Q3" s="49"/>
    </row>
    <row r="4" spans="1:18" s="3" customFormat="1" ht="15" x14ac:dyDescent="0.3">
      <c r="B4" s="45" t="s">
        <v>73</v>
      </c>
      <c r="C4" s="46">
        <f>B11+B76</f>
        <v>565327</v>
      </c>
      <c r="D4" s="47">
        <f>C11+C76</f>
        <v>198401</v>
      </c>
      <c r="E4" s="48">
        <f>D4/C4</f>
        <v>0.35094909671747504</v>
      </c>
      <c r="F4" s="41"/>
      <c r="G4" s="41"/>
      <c r="H4" s="41"/>
      <c r="I4" s="41"/>
      <c r="J4" s="41"/>
      <c r="K4" s="41"/>
      <c r="L4" s="41"/>
      <c r="M4" s="41"/>
      <c r="N4" s="41"/>
      <c r="O4" s="41"/>
      <c r="P4" s="41"/>
      <c r="Q4" s="41"/>
    </row>
    <row r="6" spans="1:18" ht="20.25" customHeight="1" x14ac:dyDescent="0.3">
      <c r="B6" s="381" t="s">
        <v>190</v>
      </c>
      <c r="C6" s="381"/>
      <c r="D6" s="381"/>
      <c r="E6" s="381"/>
      <c r="F6" s="381"/>
      <c r="G6" s="381"/>
      <c r="H6" s="381"/>
      <c r="I6" s="381"/>
      <c r="J6" s="381"/>
      <c r="K6" s="381"/>
      <c r="L6" s="381"/>
      <c r="M6" s="381"/>
      <c r="N6" s="381"/>
      <c r="O6" s="381"/>
      <c r="P6" s="381"/>
    </row>
    <row r="7" spans="1:18" s="3" customFormat="1" ht="15" x14ac:dyDescent="0.3">
      <c r="A7" s="4"/>
      <c r="B7" s="370" t="s">
        <v>177</v>
      </c>
      <c r="C7" s="371"/>
      <c r="D7" s="372"/>
      <c r="E7" s="370" t="s">
        <v>178</v>
      </c>
      <c r="F7" s="371"/>
      <c r="G7" s="372"/>
      <c r="H7" s="370" t="s">
        <v>179</v>
      </c>
      <c r="I7" s="371"/>
      <c r="J7" s="372"/>
      <c r="K7" s="370" t="s">
        <v>180</v>
      </c>
      <c r="L7" s="371"/>
      <c r="M7" s="372"/>
      <c r="N7" s="13" t="s">
        <v>181</v>
      </c>
      <c r="O7" s="11" t="s">
        <v>182</v>
      </c>
      <c r="P7" s="13" t="s">
        <v>183</v>
      </c>
    </row>
    <row r="8" spans="1:18" s="5" customFormat="1" ht="59.25" customHeight="1" x14ac:dyDescent="0.2">
      <c r="A8" s="6"/>
      <c r="B8" s="7" t="s">
        <v>184</v>
      </c>
      <c r="C8" s="8" t="s">
        <v>36</v>
      </c>
      <c r="D8" s="9" t="s">
        <v>37</v>
      </c>
      <c r="E8" s="7" t="s">
        <v>187</v>
      </c>
      <c r="F8" s="8" t="s">
        <v>36</v>
      </c>
      <c r="G8" s="9" t="s">
        <v>37</v>
      </c>
      <c r="H8" s="7" t="s">
        <v>188</v>
      </c>
      <c r="I8" s="8" t="s">
        <v>36</v>
      </c>
      <c r="J8" s="9" t="s">
        <v>37</v>
      </c>
      <c r="K8" s="7" t="s">
        <v>187</v>
      </c>
      <c r="L8" s="8" t="s">
        <v>36</v>
      </c>
      <c r="M8" s="9" t="s">
        <v>37</v>
      </c>
      <c r="N8" s="7" t="s">
        <v>184</v>
      </c>
      <c r="O8" s="8" t="s">
        <v>184</v>
      </c>
      <c r="P8" s="10" t="s">
        <v>188</v>
      </c>
    </row>
    <row r="9" spans="1:18" s="2" customFormat="1" ht="41.25" customHeight="1" x14ac:dyDescent="0.2">
      <c r="B9" s="382" t="s">
        <v>191</v>
      </c>
      <c r="C9" s="383"/>
      <c r="D9" s="384"/>
      <c r="E9" s="382" t="s">
        <v>337</v>
      </c>
      <c r="F9" s="383"/>
      <c r="G9" s="384"/>
      <c r="H9" s="385" t="s">
        <v>377</v>
      </c>
      <c r="I9" s="383"/>
      <c r="J9" s="384"/>
      <c r="K9" s="382" t="s">
        <v>410</v>
      </c>
      <c r="L9" s="383"/>
      <c r="M9" s="384"/>
      <c r="N9" s="12" t="s">
        <v>26</v>
      </c>
      <c r="O9" s="12" t="s">
        <v>273</v>
      </c>
      <c r="P9" s="17" t="s">
        <v>274</v>
      </c>
    </row>
    <row r="10" spans="1:18" x14ac:dyDescent="0.2">
      <c r="K10" s="1"/>
    </row>
    <row r="11" spans="1:18" ht="15" x14ac:dyDescent="0.2">
      <c r="A11" s="50" t="s">
        <v>73</v>
      </c>
      <c r="B11" s="52">
        <f>SUM('VOR Summary'!B6:G6)+'SB Calculation'!B6+'SB Calculation'!B7</f>
        <v>500976</v>
      </c>
      <c r="C11" s="52">
        <f>SUM('VOR Summary'!AV6:BA6)+'SB Calculation'!E6+'SB Calculation'!E7</f>
        <v>178171</v>
      </c>
      <c r="D11" s="51">
        <f>C11/B11</f>
        <v>0.35564777554214172</v>
      </c>
      <c r="E11" s="52">
        <f>SUM('VOR Summary'!H6:L6)+'VOR Summary'!AD6-'VOR Summary'!AD17-'VOR Summary'!AD41-'VOR Summary'!AD46-'VOR Summary'!AE6-'VOR Summary'!AH6-'VOR Summary'!AI6+'SB Calculation'!B8</f>
        <v>100610</v>
      </c>
      <c r="F11" s="52">
        <f>SUM(F12:F70)</f>
        <v>23007</v>
      </c>
      <c r="G11" s="51">
        <f>F11/E11</f>
        <v>0.22867508199980122</v>
      </c>
      <c r="H11" s="52">
        <f>'VOR Summary'!M6+'VOR Summary'!N6+'VOR Summary'!O6+'VOR Summary'!Q6+'VOR Summary'!R6+'VOR Summary'!S6-'VOR Summary'!AL6+'VOR Summary'!P6</f>
        <v>18601</v>
      </c>
      <c r="I11" s="52">
        <f>'VOR Summary'!BG6+'VOR Summary'!BH6+'VOR Summary'!BI6+'VOR Summary'!BK6+'VOR Summary'!BL6+'VOR Summary'!BM6-'VOR Summary'!CF6+'VOR Summary'!BJ6</f>
        <v>8068</v>
      </c>
      <c r="J11" s="51">
        <f>I11/H11</f>
        <v>0.43374012149884417</v>
      </c>
      <c r="K11" s="52">
        <f>'VOR Summary'!T6+'VOR Summary'!U6+'VOR Summary'!V6+'VOR Summary'!W6+'VOR Summary'!X6+'VOR Summary'!Y6-'VOR Summary'!AM6-'VOR Summary'!AN6-'VOR Summary'!AO6-'VOR Summary'!AP6+'VOR Summary'!AT6+'VOR Summary'!AU6</f>
        <v>194455</v>
      </c>
      <c r="L11" s="52">
        <f>'VOR Summary'!BN6+'VOR Summary'!BO6+'VOR Summary'!BP6+'VOR Summary'!BQ6+'VOR Summary'!BR6+'VOR Summary'!BS6-'VOR Summary'!CG6-'VOR Summary'!CH6-'VOR Summary'!CI6-'VOR Summary'!CJ6+'VOR Summary'!CN6+'VOR Summary'!CO6</f>
        <v>128163</v>
      </c>
      <c r="M11" s="51">
        <f>L11/K11</f>
        <v>0.65908822092514974</v>
      </c>
      <c r="N11" s="52">
        <f>SUM(N12:N70)</f>
        <v>16658</v>
      </c>
      <c r="O11" s="52">
        <f>SUM(O12:O70)</f>
        <v>793</v>
      </c>
      <c r="P11" s="52">
        <f>SUM(P12:P70)</f>
        <v>207389</v>
      </c>
      <c r="R11" s="1"/>
    </row>
    <row r="12" spans="1:18" ht="12" customHeight="1" x14ac:dyDescent="0.2">
      <c r="A12" s="15" t="s">
        <v>193</v>
      </c>
      <c r="B12" s="236">
        <f>SUM('VOR Summary'!B7:G7)</f>
        <v>10996</v>
      </c>
      <c r="C12" s="1">
        <f>SUM('VOR Summary'!AV7:BA7)</f>
        <v>6302</v>
      </c>
      <c r="D12" s="27">
        <f t="shared" ref="D12:D70" si="0">C12/B12</f>
        <v>0.57311749727173522</v>
      </c>
      <c r="E12" s="1">
        <f>'VOR Summary'!H7+'VOR Summary'!I7+'VOR Summary'!AD7+'VOR Summary'!J7+'VOR Summary'!K7+'VOR Summary'!L7-'VOR Summary'!AE7-'VOR Summary'!AH7-'VOR Summary'!AI7</f>
        <v>2456</v>
      </c>
      <c r="F12" s="1">
        <f>'VOR Summary'!BB7+'VOR Summary'!BC7+'VOR Summary'!BX7+'VOR Summary'!BD7+'VOR Summary'!BE7+'VOR Summary'!BF7-'VOR Summary'!BY7-'VOR Summary'!CB7-'VOR Summary'!CC7</f>
        <v>1111</v>
      </c>
      <c r="G12" s="27">
        <f t="shared" ref="G12:G70" si="1">F12/E12</f>
        <v>0.45236156351791529</v>
      </c>
      <c r="H12" s="236">
        <f>'VOR Summary'!M7+'VOR Summary'!N7+'VOR Summary'!O7+'VOR Summary'!Q7+'VOR Summary'!R7+'VOR Summary'!S7-'VOR Summary'!AL7+'VOR Summary'!P7</f>
        <v>173</v>
      </c>
      <c r="I12" s="1">
        <f>'VOR Summary'!BG7+'VOR Summary'!BH7+'VOR Summary'!BI7+'VOR Summary'!BK7+'VOR Summary'!BL7+'VOR Summary'!BM7-'VOR Summary'!CF7+'VOR Summary'!BJ7</f>
        <v>137</v>
      </c>
      <c r="J12" s="27">
        <f t="shared" ref="J12:J70" si="2">I12/H12</f>
        <v>0.79190751445086704</v>
      </c>
      <c r="K12" s="313">
        <f>'VOR Summary'!T7+'VOR Summary'!U7+'VOR Summary'!V7+'VOR Summary'!W7+'VOR Summary'!X7+'VOR Summary'!Y7-'VOR Summary'!AM7-'VOR Summary'!AN7-'VOR Summary'!AO7-'VOR Summary'!AP7+'VOR Summary'!AT7+'VOR Summary'!AU7</f>
        <v>1561</v>
      </c>
      <c r="L12" s="313">
        <f>'VOR Summary'!BN7+'VOR Summary'!BO7+'VOR Summary'!BP7+'VOR Summary'!BQ7+'VOR Summary'!BR7+'VOR Summary'!BS7-'VOR Summary'!CG7-'VOR Summary'!CH7-'VOR Summary'!CI7-'VOR Summary'!CJ7+'VOR Summary'!CN7+'VOR Summary'!CO7</f>
        <v>1082</v>
      </c>
      <c r="M12" s="27">
        <f t="shared" ref="M12:M70" si="3">L12/K12</f>
        <v>0.69314541960281872</v>
      </c>
      <c r="N12" s="1">
        <f>'VOR Summary'!AQ7-'VOR Summary'!AS7</f>
        <v>128</v>
      </c>
      <c r="O12" s="1">
        <f>'VOR Summary'!AR7</f>
        <v>7</v>
      </c>
      <c r="P12" s="1">
        <v>2628</v>
      </c>
      <c r="Q12" s="1"/>
    </row>
    <row r="13" spans="1:18" ht="12" customHeight="1" x14ac:dyDescent="0.2">
      <c r="A13" s="15" t="s">
        <v>194</v>
      </c>
      <c r="B13" s="1">
        <f>SUM('VOR Summary'!B8:G8)</f>
        <v>5775</v>
      </c>
      <c r="C13" s="1">
        <f>SUM('VOR Summary'!AV8:BA8)</f>
        <v>2165</v>
      </c>
      <c r="D13" s="27">
        <f t="shared" si="0"/>
        <v>0.37489177489177489</v>
      </c>
      <c r="E13" s="1">
        <f>'VOR Summary'!H8+'VOR Summary'!I8+'VOR Summary'!AD8+'VOR Summary'!J8+'VOR Summary'!K8+'VOR Summary'!L8-'VOR Summary'!AE8-'VOR Summary'!AH8-'VOR Summary'!AI8</f>
        <v>1110</v>
      </c>
      <c r="F13" s="1">
        <f>'VOR Summary'!BB8+'VOR Summary'!BC8+'VOR Summary'!BX8+'VOR Summary'!BD8+'VOR Summary'!BE8+'VOR Summary'!BF8-'VOR Summary'!BY8-'VOR Summary'!CB8-'VOR Summary'!CC8</f>
        <v>296</v>
      </c>
      <c r="G13" s="27">
        <f t="shared" si="1"/>
        <v>0.26666666666666666</v>
      </c>
      <c r="H13" s="1">
        <f>'VOR Summary'!M8+'VOR Summary'!N8+'VOR Summary'!O8+'VOR Summary'!Q8+'VOR Summary'!R8+'VOR Summary'!S8-'VOR Summary'!AL8+'VOR Summary'!P8</f>
        <v>573</v>
      </c>
      <c r="I13" s="1">
        <f>'VOR Summary'!BG8+'VOR Summary'!BH8+'VOR Summary'!BI8+'VOR Summary'!BK8+'VOR Summary'!BL8+'VOR Summary'!BM8-'VOR Summary'!CF8+'VOR Summary'!BJ8</f>
        <v>349</v>
      </c>
      <c r="J13" s="27">
        <f t="shared" si="2"/>
        <v>0.60907504363001741</v>
      </c>
      <c r="K13" s="1">
        <f>'VOR Summary'!T8+'VOR Summary'!U8+'VOR Summary'!V8+'VOR Summary'!W8+'VOR Summary'!X8+'VOR Summary'!Y8-'VOR Summary'!AM8-'VOR Summary'!AN8-'VOR Summary'!AO8-'VOR Summary'!AP8+'VOR Summary'!AT8+'VOR Summary'!AU8</f>
        <v>854</v>
      </c>
      <c r="L13" s="1">
        <f>'VOR Summary'!BN8+'VOR Summary'!BO8+'VOR Summary'!BP8+'VOR Summary'!BQ8+'VOR Summary'!BR8+'VOR Summary'!BS8-'VOR Summary'!CG8-'VOR Summary'!CH8-'VOR Summary'!CI8-'VOR Summary'!CJ8+'VOR Summary'!CN8+'VOR Summary'!CO8</f>
        <v>565</v>
      </c>
      <c r="M13" s="27">
        <f t="shared" si="3"/>
        <v>0.66159250585480089</v>
      </c>
      <c r="N13" s="1">
        <f>'VOR Summary'!AQ8-'VOR Summary'!AS8</f>
        <v>718</v>
      </c>
      <c r="O13" s="1">
        <f>'VOR Summary'!AR8</f>
        <v>8</v>
      </c>
      <c r="P13" s="1">
        <v>2907</v>
      </c>
      <c r="Q13" s="1"/>
    </row>
    <row r="14" spans="1:18" ht="12" customHeight="1" x14ac:dyDescent="0.2">
      <c r="A14" s="15" t="s">
        <v>195</v>
      </c>
      <c r="B14" s="1">
        <f>SUM('VOR Summary'!B9:G9)</f>
        <v>5318</v>
      </c>
      <c r="C14" s="1">
        <f>SUM('VOR Summary'!AV9:BA9)</f>
        <v>2136</v>
      </c>
      <c r="D14" s="27">
        <f t="shared" si="0"/>
        <v>0.40165475742760437</v>
      </c>
      <c r="E14" s="1">
        <f>'VOR Summary'!H9+'VOR Summary'!I9+'VOR Summary'!AD9+'VOR Summary'!J9+'VOR Summary'!K9+'VOR Summary'!L9-'VOR Summary'!AE9-'VOR Summary'!AH9-'VOR Summary'!AI9</f>
        <v>1346</v>
      </c>
      <c r="F14" s="1">
        <f>'VOR Summary'!BB9+'VOR Summary'!BC9+'VOR Summary'!BX9+'VOR Summary'!BD9+'VOR Summary'!BE9+'VOR Summary'!BF9-'VOR Summary'!BY9-'VOR Summary'!CB9-'VOR Summary'!CC9</f>
        <v>442</v>
      </c>
      <c r="G14" s="27">
        <f t="shared" si="1"/>
        <v>0.32838038632986627</v>
      </c>
      <c r="H14" s="1">
        <f>'VOR Summary'!M9+'VOR Summary'!N9+'VOR Summary'!O9+'VOR Summary'!Q9+'VOR Summary'!R9+'VOR Summary'!S9-'VOR Summary'!AL9+'VOR Summary'!P9</f>
        <v>132</v>
      </c>
      <c r="I14" s="1">
        <f>'VOR Summary'!BG9+'VOR Summary'!BH9+'VOR Summary'!BI9+'VOR Summary'!BK9+'VOR Summary'!BL9+'VOR Summary'!BM9-'VOR Summary'!CF9+'VOR Summary'!BJ9</f>
        <v>83</v>
      </c>
      <c r="J14" s="27">
        <f t="shared" si="2"/>
        <v>0.62878787878787878</v>
      </c>
      <c r="K14" s="1">
        <f>'VOR Summary'!T9+'VOR Summary'!U9+'VOR Summary'!V9+'VOR Summary'!W9+'VOR Summary'!X9+'VOR Summary'!Y9-'VOR Summary'!AM9-'VOR Summary'!AN9-'VOR Summary'!AO9-'VOR Summary'!AP9+'VOR Summary'!AT9+'VOR Summary'!AU9</f>
        <v>1107</v>
      </c>
      <c r="L14" s="1">
        <f>'VOR Summary'!BN9+'VOR Summary'!BO9+'VOR Summary'!BP9+'VOR Summary'!BQ9+'VOR Summary'!BR9+'VOR Summary'!BS9-'VOR Summary'!CG9-'VOR Summary'!CH9-'VOR Summary'!CI9-'VOR Summary'!CJ9+'VOR Summary'!CN9+'VOR Summary'!CO9</f>
        <v>746</v>
      </c>
      <c r="M14" s="27">
        <f t="shared" si="3"/>
        <v>0.67389340560072264</v>
      </c>
      <c r="N14" s="1">
        <f>'VOR Summary'!AQ9-'VOR Summary'!AS9</f>
        <v>301</v>
      </c>
      <c r="O14" s="1">
        <f>'VOR Summary'!AR9</f>
        <v>11</v>
      </c>
      <c r="P14" s="1">
        <v>789</v>
      </c>
      <c r="Q14" s="1"/>
    </row>
    <row r="15" spans="1:18" ht="12" customHeight="1" x14ac:dyDescent="0.2">
      <c r="A15" s="15" t="s">
        <v>196</v>
      </c>
      <c r="B15" s="236">
        <f>SUM('VOR Summary'!B10:G10)</f>
        <v>13919</v>
      </c>
      <c r="C15" s="1">
        <f>SUM('VOR Summary'!AV10:BA10)</f>
        <v>4088</v>
      </c>
      <c r="D15" s="27">
        <f t="shared" si="0"/>
        <v>0.29369926000431068</v>
      </c>
      <c r="E15" s="1">
        <f>'VOR Summary'!H10+'VOR Summary'!I10+'VOR Summary'!AD10+'VOR Summary'!J10+'VOR Summary'!K10+'VOR Summary'!L10-'VOR Summary'!AE10-'VOR Summary'!AH10-'VOR Summary'!AI10</f>
        <v>1568</v>
      </c>
      <c r="F15" s="1">
        <f>'VOR Summary'!BB10+'VOR Summary'!BC10+'VOR Summary'!BX10+'VOR Summary'!BD10+'VOR Summary'!BE10+'VOR Summary'!BF10-'VOR Summary'!BY10-'VOR Summary'!CB10-'VOR Summary'!CC10</f>
        <v>269</v>
      </c>
      <c r="G15" s="27">
        <f t="shared" si="1"/>
        <v>0.17155612244897958</v>
      </c>
      <c r="H15" s="1">
        <f>'VOR Summary'!M10+'VOR Summary'!N10+'VOR Summary'!O10+'VOR Summary'!Q10+'VOR Summary'!R10+'VOR Summary'!S10-'VOR Summary'!AL10+'VOR Summary'!P10</f>
        <v>415</v>
      </c>
      <c r="I15" s="1">
        <f>'VOR Summary'!BG10+'VOR Summary'!BH10+'VOR Summary'!BI10+'VOR Summary'!BK10+'VOR Summary'!BL10+'VOR Summary'!BM10-'VOR Summary'!CF10+'VOR Summary'!BJ10</f>
        <v>74</v>
      </c>
      <c r="J15" s="27">
        <f t="shared" si="2"/>
        <v>0.1783132530120482</v>
      </c>
      <c r="K15" s="1">
        <f>'VOR Summary'!T10+'VOR Summary'!U10+'VOR Summary'!V10+'VOR Summary'!W10+'VOR Summary'!X10+'VOR Summary'!Y10-'VOR Summary'!AM10-'VOR Summary'!AN10-'VOR Summary'!AO10-'VOR Summary'!AP10+'VOR Summary'!AT10+'VOR Summary'!AU10</f>
        <v>3753</v>
      </c>
      <c r="L15" s="1">
        <f>'VOR Summary'!BN10+'VOR Summary'!BO10+'VOR Summary'!BP10+'VOR Summary'!BQ10+'VOR Summary'!BR10+'VOR Summary'!BS10-'VOR Summary'!CG10-'VOR Summary'!CH10-'VOR Summary'!CI10-'VOR Summary'!CJ10+'VOR Summary'!CN10+'VOR Summary'!CO10</f>
        <v>2290</v>
      </c>
      <c r="M15" s="27">
        <f t="shared" si="3"/>
        <v>0.61017852384758864</v>
      </c>
      <c r="N15" s="1">
        <f>'VOR Summary'!AQ10-'VOR Summary'!AS10</f>
        <v>333</v>
      </c>
      <c r="O15" s="1">
        <f>'VOR Summary'!AR10</f>
        <v>19</v>
      </c>
      <c r="P15" s="1">
        <v>6231</v>
      </c>
      <c r="Q15" s="1"/>
    </row>
    <row r="16" spans="1:18" ht="12" customHeight="1" x14ac:dyDescent="0.2">
      <c r="A16" s="15" t="s">
        <v>197</v>
      </c>
      <c r="B16" s="1">
        <f>SUM('VOR Summary'!B11:G11)</f>
        <v>14507</v>
      </c>
      <c r="C16" s="1">
        <f>SUM('VOR Summary'!AV11:BA11)</f>
        <v>7955</v>
      </c>
      <c r="D16" s="27">
        <f t="shared" si="0"/>
        <v>0.5483559660853381</v>
      </c>
      <c r="E16" s="1">
        <f>'VOR Summary'!H11+'VOR Summary'!I11+'VOR Summary'!AD11+'VOR Summary'!J11+'VOR Summary'!K11+'VOR Summary'!L11-'VOR Summary'!AE11-'VOR Summary'!AH11-'VOR Summary'!AI11</f>
        <v>1949</v>
      </c>
      <c r="F16" s="1">
        <f>'VOR Summary'!BB11+'VOR Summary'!BC11+'VOR Summary'!BX11+'VOR Summary'!BD11+'VOR Summary'!BE11+'VOR Summary'!BF11-'VOR Summary'!BY11-'VOR Summary'!CB11-'VOR Summary'!CC11</f>
        <v>437</v>
      </c>
      <c r="G16" s="27">
        <f t="shared" si="1"/>
        <v>0.22421754746023601</v>
      </c>
      <c r="H16" s="1">
        <f>'VOR Summary'!M11+'VOR Summary'!N11+'VOR Summary'!O11+'VOR Summary'!Q11+'VOR Summary'!R11+'VOR Summary'!S11-'VOR Summary'!AL11+'VOR Summary'!P11</f>
        <v>181</v>
      </c>
      <c r="I16" s="1">
        <f>'VOR Summary'!BG11+'VOR Summary'!BH11+'VOR Summary'!BI11+'VOR Summary'!BK11+'VOR Summary'!BL11+'VOR Summary'!BM11-'VOR Summary'!CF11+'VOR Summary'!BJ11</f>
        <v>98</v>
      </c>
      <c r="J16" s="27">
        <f t="shared" si="2"/>
        <v>0.54143646408839774</v>
      </c>
      <c r="K16" s="1">
        <f>'VOR Summary'!T11+'VOR Summary'!U11+'VOR Summary'!V11+'VOR Summary'!W11+'VOR Summary'!X11+'VOR Summary'!Y11-'VOR Summary'!AM11-'VOR Summary'!AN11-'VOR Summary'!AO11-'VOR Summary'!AP11+'VOR Summary'!AT11+'VOR Summary'!AU11</f>
        <v>3397</v>
      </c>
      <c r="L16" s="1">
        <f>'VOR Summary'!BN11+'VOR Summary'!BO11+'VOR Summary'!BP11+'VOR Summary'!BQ11+'VOR Summary'!BR11+'VOR Summary'!BS11-'VOR Summary'!CG11-'VOR Summary'!CH11-'VOR Summary'!CI11-'VOR Summary'!CJ11+'VOR Summary'!CN11+'VOR Summary'!CO11</f>
        <v>1939</v>
      </c>
      <c r="M16" s="27">
        <f t="shared" si="3"/>
        <v>0.57079776273182214</v>
      </c>
      <c r="N16" s="1">
        <f>'VOR Summary'!AQ11-'VOR Summary'!AS11</f>
        <v>386</v>
      </c>
      <c r="O16" s="1">
        <f>'VOR Summary'!AR11</f>
        <v>26</v>
      </c>
      <c r="P16" s="1">
        <v>4723</v>
      </c>
      <c r="Q16" s="1"/>
    </row>
    <row r="17" spans="1:17" ht="12" customHeight="1" x14ac:dyDescent="0.2">
      <c r="A17" s="15" t="s">
        <v>198</v>
      </c>
      <c r="B17" s="1">
        <f>SUM('VOR Summary'!B12:G12)</f>
        <v>1713</v>
      </c>
      <c r="C17" s="1">
        <f>SUM('VOR Summary'!AV12:BA12)</f>
        <v>152</v>
      </c>
      <c r="D17" s="27">
        <f t="shared" si="0"/>
        <v>8.8733216579100993E-2</v>
      </c>
      <c r="E17" s="236">
        <f>'VOR Summary'!H12+'VOR Summary'!I12+'VOR Summary'!AD12+'VOR Summary'!J12+'VOR Summary'!K12+'VOR Summary'!L12-'VOR Summary'!AE12-'VOR Summary'!AH12-'VOR Summary'!AI12</f>
        <v>435</v>
      </c>
      <c r="F17" s="1">
        <f>'VOR Summary'!BB12+'VOR Summary'!BC12+'VOR Summary'!BX12+'VOR Summary'!BD12+'VOR Summary'!BE12+'VOR Summary'!BF12-'VOR Summary'!BY12-'VOR Summary'!CB12-'VOR Summary'!CC12</f>
        <v>35</v>
      </c>
      <c r="G17" s="27">
        <f t="shared" si="1"/>
        <v>8.0459770114942528E-2</v>
      </c>
      <c r="H17" s="1">
        <f>'VOR Summary'!M12+'VOR Summary'!N12+'VOR Summary'!O12+'VOR Summary'!Q12+'VOR Summary'!R12+'VOR Summary'!S12-'VOR Summary'!AL12+'VOR Summary'!P12</f>
        <v>91</v>
      </c>
      <c r="I17" s="1">
        <f>'VOR Summary'!BG12+'VOR Summary'!BH12+'VOR Summary'!BI12+'VOR Summary'!BK12+'VOR Summary'!BL12+'VOR Summary'!BM12-'VOR Summary'!CF12+'VOR Summary'!BJ12</f>
        <v>22</v>
      </c>
      <c r="J17" s="27">
        <f t="shared" si="2"/>
        <v>0.24175824175824176</v>
      </c>
      <c r="K17" s="1">
        <f>'VOR Summary'!T12+'VOR Summary'!U12+'VOR Summary'!V12+'VOR Summary'!W12+'VOR Summary'!X12+'VOR Summary'!Y12-'VOR Summary'!AM12-'VOR Summary'!AN12-'VOR Summary'!AO12-'VOR Summary'!AP12+'VOR Summary'!AT12+'VOR Summary'!AU12</f>
        <v>444</v>
      </c>
      <c r="L17" s="1">
        <f>'VOR Summary'!BN12+'VOR Summary'!BO12+'VOR Summary'!BP12+'VOR Summary'!BQ12+'VOR Summary'!BR12+'VOR Summary'!BS12-'VOR Summary'!CG12-'VOR Summary'!CH12-'VOR Summary'!CI12-'VOR Summary'!CJ12+'VOR Summary'!CN12+'VOR Summary'!CO12</f>
        <v>259</v>
      </c>
      <c r="M17" s="27">
        <f t="shared" si="3"/>
        <v>0.58333333333333337</v>
      </c>
      <c r="N17" s="1">
        <f>'VOR Summary'!AQ12-'VOR Summary'!AS12</f>
        <v>48</v>
      </c>
      <c r="O17" s="1">
        <f>'VOR Summary'!AR12</f>
        <v>3</v>
      </c>
      <c r="P17" s="1">
        <v>878</v>
      </c>
      <c r="Q17" s="1"/>
    </row>
    <row r="18" spans="1:17" ht="12" customHeight="1" x14ac:dyDescent="0.2">
      <c r="A18" s="15" t="s">
        <v>199</v>
      </c>
      <c r="B18" s="1">
        <f>SUM('VOR Summary'!B13:G13)</f>
        <v>12554</v>
      </c>
      <c r="C18" s="1">
        <f>SUM('VOR Summary'!AV13:BA13)</f>
        <v>5539</v>
      </c>
      <c r="D18" s="27">
        <f t="shared" si="0"/>
        <v>0.44121395571132704</v>
      </c>
      <c r="E18" s="1">
        <f>'VOR Summary'!H13+'VOR Summary'!I13+'VOR Summary'!AD13+'VOR Summary'!J13+'VOR Summary'!K13+'VOR Summary'!L13-'VOR Summary'!AE13-'VOR Summary'!AH13-'VOR Summary'!AI13</f>
        <v>1662</v>
      </c>
      <c r="F18" s="1">
        <f>'VOR Summary'!BB13+'VOR Summary'!BC13+'VOR Summary'!BX13+'VOR Summary'!BD13+'VOR Summary'!BE13+'VOR Summary'!BF13-'VOR Summary'!BY13-'VOR Summary'!CB13-'VOR Summary'!CC13</f>
        <v>313</v>
      </c>
      <c r="G18" s="27">
        <f t="shared" si="1"/>
        <v>0.18832731648616124</v>
      </c>
      <c r="H18" s="1">
        <f>'VOR Summary'!M13+'VOR Summary'!N13+'VOR Summary'!O13+'VOR Summary'!Q13+'VOR Summary'!R13+'VOR Summary'!S13-'VOR Summary'!AL13+'VOR Summary'!P13</f>
        <v>257</v>
      </c>
      <c r="I18" s="1">
        <f>'VOR Summary'!BG13+'VOR Summary'!BH13+'VOR Summary'!BI13+'VOR Summary'!BK13+'VOR Summary'!BL13+'VOR Summary'!BM13-'VOR Summary'!CF13+'VOR Summary'!BJ13</f>
        <v>170</v>
      </c>
      <c r="J18" s="27">
        <f t="shared" si="2"/>
        <v>0.66147859922178986</v>
      </c>
      <c r="K18" s="1">
        <f>'VOR Summary'!T13+'VOR Summary'!U13+'VOR Summary'!V13+'VOR Summary'!W13+'VOR Summary'!X13+'VOR Summary'!Y13-'VOR Summary'!AM13-'VOR Summary'!AN13-'VOR Summary'!AO13-'VOR Summary'!AP13+'VOR Summary'!AT13+'VOR Summary'!AU13</f>
        <v>2788</v>
      </c>
      <c r="L18" s="1">
        <f>'VOR Summary'!BN13+'VOR Summary'!BO13+'VOR Summary'!BP13+'VOR Summary'!BQ13+'VOR Summary'!BR13+'VOR Summary'!BS13-'VOR Summary'!CG13-'VOR Summary'!CH13-'VOR Summary'!CI13-'VOR Summary'!CJ13+'VOR Summary'!CN13+'VOR Summary'!CO13</f>
        <v>1740</v>
      </c>
      <c r="M18" s="27">
        <f t="shared" si="3"/>
        <v>0.62410329985652802</v>
      </c>
      <c r="N18" s="1">
        <f>'VOR Summary'!AQ13-'VOR Summary'!AS13</f>
        <v>370</v>
      </c>
      <c r="O18" s="1">
        <f>'VOR Summary'!AR13</f>
        <v>12</v>
      </c>
      <c r="P18" s="1">
        <v>4012</v>
      </c>
      <c r="Q18" s="1"/>
    </row>
    <row r="19" spans="1:17" ht="12" customHeight="1" x14ac:dyDescent="0.2">
      <c r="A19" s="15" t="s">
        <v>200</v>
      </c>
      <c r="B19" s="1">
        <f>SUM('VOR Summary'!B14:G14)</f>
        <v>1599</v>
      </c>
      <c r="C19" s="1">
        <f>SUM('VOR Summary'!AV14:BA14)</f>
        <v>585</v>
      </c>
      <c r="D19" s="27">
        <f t="shared" si="0"/>
        <v>0.36585365853658536</v>
      </c>
      <c r="E19" s="1">
        <f>'VOR Summary'!H14+'VOR Summary'!I14+'VOR Summary'!AD14+'VOR Summary'!J14+'VOR Summary'!K14+'VOR Summary'!L14-'VOR Summary'!AE14-'VOR Summary'!AH14-'VOR Summary'!AI14</f>
        <v>403</v>
      </c>
      <c r="F19" s="1">
        <f>'VOR Summary'!BB14+'VOR Summary'!BC14+'VOR Summary'!BX14+'VOR Summary'!BD14+'VOR Summary'!BE14+'VOR Summary'!BF14-'VOR Summary'!BY14-'VOR Summary'!CB14-'VOR Summary'!CC14</f>
        <v>59</v>
      </c>
      <c r="G19" s="27">
        <f t="shared" si="1"/>
        <v>0.14640198511166252</v>
      </c>
      <c r="H19" s="1">
        <f>'VOR Summary'!M14+'VOR Summary'!N14+'VOR Summary'!O14+'VOR Summary'!Q14+'VOR Summary'!R14+'VOR Summary'!S14-'VOR Summary'!AL14+'VOR Summary'!P14</f>
        <v>44</v>
      </c>
      <c r="I19" s="1">
        <f>'VOR Summary'!BG14+'VOR Summary'!BH14+'VOR Summary'!BI14+'VOR Summary'!BK14+'VOR Summary'!BL14+'VOR Summary'!BM14-'VOR Summary'!CF14+'VOR Summary'!BJ14</f>
        <v>17</v>
      </c>
      <c r="J19" s="27">
        <f t="shared" si="2"/>
        <v>0.38636363636363635</v>
      </c>
      <c r="K19" s="1">
        <f>'VOR Summary'!T14+'VOR Summary'!U14+'VOR Summary'!V14+'VOR Summary'!W14+'VOR Summary'!X14+'VOR Summary'!Y14-'VOR Summary'!AM14-'VOR Summary'!AN14-'VOR Summary'!AO14-'VOR Summary'!AP14+'VOR Summary'!AT14+'VOR Summary'!AU14</f>
        <v>313</v>
      </c>
      <c r="L19" s="1">
        <f>'VOR Summary'!BN14+'VOR Summary'!BO14+'VOR Summary'!BP14+'VOR Summary'!BQ14+'VOR Summary'!BR14+'VOR Summary'!BS14-'VOR Summary'!CG14-'VOR Summary'!CH14-'VOR Summary'!CI14-'VOR Summary'!CJ14+'VOR Summary'!CN14+'VOR Summary'!CO14</f>
        <v>173</v>
      </c>
      <c r="M19" s="27">
        <f t="shared" si="3"/>
        <v>0.55271565495207664</v>
      </c>
      <c r="N19" s="1">
        <f>'VOR Summary'!AQ14-'VOR Summary'!AS14</f>
        <v>86</v>
      </c>
      <c r="O19" s="1">
        <f>'VOR Summary'!AR14</f>
        <v>4</v>
      </c>
      <c r="P19" s="1">
        <v>679</v>
      </c>
      <c r="Q19" s="1"/>
    </row>
    <row r="20" spans="1:17" ht="12" customHeight="1" x14ac:dyDescent="0.2">
      <c r="A20" s="15" t="s">
        <v>201</v>
      </c>
      <c r="B20" s="1">
        <f>SUM('VOR Summary'!B15:G15)</f>
        <v>9907</v>
      </c>
      <c r="C20" s="1">
        <f>SUM('VOR Summary'!AV15:BA15)</f>
        <v>4700</v>
      </c>
      <c r="D20" s="27">
        <f t="shared" si="0"/>
        <v>0.47441203189663872</v>
      </c>
      <c r="E20" s="1">
        <f>'VOR Summary'!H15+'VOR Summary'!I15+'VOR Summary'!AD15+'VOR Summary'!J15+'VOR Summary'!K15+'VOR Summary'!L15-'VOR Summary'!AE15-'VOR Summary'!AH15-'VOR Summary'!AI15</f>
        <v>1836</v>
      </c>
      <c r="F20" s="1">
        <f>'VOR Summary'!BB15+'VOR Summary'!BC15+'VOR Summary'!BX15+'VOR Summary'!BD15+'VOR Summary'!BE15+'VOR Summary'!BF15-'VOR Summary'!BY15-'VOR Summary'!CB15-'VOR Summary'!CC15</f>
        <v>397</v>
      </c>
      <c r="G20" s="27">
        <f t="shared" si="1"/>
        <v>0.2162309368191721</v>
      </c>
      <c r="H20" s="1">
        <f>'VOR Summary'!M15+'VOR Summary'!N15+'VOR Summary'!O15+'VOR Summary'!Q15+'VOR Summary'!R15+'VOR Summary'!S15-'VOR Summary'!AL15+'VOR Summary'!P15</f>
        <v>243</v>
      </c>
      <c r="I20" s="1">
        <f>'VOR Summary'!BG15+'VOR Summary'!BH15+'VOR Summary'!BI15+'VOR Summary'!BK15+'VOR Summary'!BL15+'VOR Summary'!BM15-'VOR Summary'!CF15+'VOR Summary'!BJ15</f>
        <v>150</v>
      </c>
      <c r="J20" s="27">
        <f t="shared" si="2"/>
        <v>0.61728395061728392</v>
      </c>
      <c r="K20" s="1">
        <f>'VOR Summary'!T15+'VOR Summary'!U15+'VOR Summary'!V15+'VOR Summary'!W15+'VOR Summary'!X15+'VOR Summary'!Y15-'VOR Summary'!AM15-'VOR Summary'!AN15-'VOR Summary'!AO15-'VOR Summary'!AP15+'VOR Summary'!AT15+'VOR Summary'!AU15</f>
        <v>1929</v>
      </c>
      <c r="L20" s="1">
        <f>'VOR Summary'!BN15+'VOR Summary'!BO15+'VOR Summary'!BP15+'VOR Summary'!BQ15+'VOR Summary'!BR15+'VOR Summary'!BS15-'VOR Summary'!CG15-'VOR Summary'!CH15-'VOR Summary'!CI15-'VOR Summary'!CJ15+'VOR Summary'!CN15+'VOR Summary'!CO15</f>
        <v>1470</v>
      </c>
      <c r="M20" s="27">
        <f t="shared" si="3"/>
        <v>0.76205287713841363</v>
      </c>
      <c r="N20" s="1">
        <f>'VOR Summary'!AQ15-'VOR Summary'!AS15</f>
        <v>402</v>
      </c>
      <c r="O20" s="1">
        <f>'VOR Summary'!AR15</f>
        <v>20</v>
      </c>
      <c r="P20" s="1">
        <v>3181</v>
      </c>
      <c r="Q20" s="1"/>
    </row>
    <row r="21" spans="1:17" ht="12" customHeight="1" x14ac:dyDescent="0.2">
      <c r="A21" s="15" t="s">
        <v>202</v>
      </c>
      <c r="B21" s="1">
        <f>SUM('VOR Summary'!B16:G16)</f>
        <v>3670</v>
      </c>
      <c r="C21" s="1">
        <f>SUM('VOR Summary'!AV16:BA16)</f>
        <v>1033</v>
      </c>
      <c r="D21" s="27">
        <f t="shared" si="0"/>
        <v>0.28147138964577656</v>
      </c>
      <c r="E21" s="1">
        <f>'VOR Summary'!H16+'VOR Summary'!I16+'VOR Summary'!AD16+'VOR Summary'!J16+'VOR Summary'!K16+'VOR Summary'!L16-'VOR Summary'!AE16-'VOR Summary'!AH16-'VOR Summary'!AI16</f>
        <v>612</v>
      </c>
      <c r="F21" s="1">
        <f>'VOR Summary'!BB16+'VOR Summary'!BC16+'VOR Summary'!BX16+'VOR Summary'!BD16+'VOR Summary'!BE16+'VOR Summary'!BF16-'VOR Summary'!BY16-'VOR Summary'!CB16-'VOR Summary'!CC16</f>
        <v>119</v>
      </c>
      <c r="G21" s="27">
        <f t="shared" si="1"/>
        <v>0.19444444444444445</v>
      </c>
      <c r="H21" s="1">
        <f>'VOR Summary'!M16+'VOR Summary'!N16+'VOR Summary'!O16+'VOR Summary'!Q16+'VOR Summary'!R16+'VOR Summary'!S16-'VOR Summary'!AL16+'VOR Summary'!P16</f>
        <v>79</v>
      </c>
      <c r="I21" s="1">
        <f>'VOR Summary'!BG16+'VOR Summary'!BH16+'VOR Summary'!BI16+'VOR Summary'!BK16+'VOR Summary'!BL16+'VOR Summary'!BM16-'VOR Summary'!CF16+'VOR Summary'!BJ16</f>
        <v>54</v>
      </c>
      <c r="J21" s="27">
        <f t="shared" si="2"/>
        <v>0.68354430379746833</v>
      </c>
      <c r="K21" s="1">
        <f>'VOR Summary'!T16+'VOR Summary'!U16+'VOR Summary'!V16+'VOR Summary'!W16+'VOR Summary'!X16+'VOR Summary'!Y16-'VOR Summary'!AM16-'VOR Summary'!AN16-'VOR Summary'!AO16-'VOR Summary'!AP16+'VOR Summary'!AT16+'VOR Summary'!AU16</f>
        <v>998</v>
      </c>
      <c r="L21" s="1">
        <f>'VOR Summary'!BN16+'VOR Summary'!BO16+'VOR Summary'!BP16+'VOR Summary'!BQ16+'VOR Summary'!BR16+'VOR Summary'!BS16-'VOR Summary'!CG16-'VOR Summary'!CH16-'VOR Summary'!CI16-'VOR Summary'!CJ16+'VOR Summary'!CN16+'VOR Summary'!CO16</f>
        <v>529</v>
      </c>
      <c r="M21" s="27">
        <f t="shared" si="3"/>
        <v>0.53006012024048099</v>
      </c>
      <c r="N21" s="1">
        <f>'VOR Summary'!AQ16-'VOR Summary'!AS16</f>
        <v>136</v>
      </c>
      <c r="O21" s="1">
        <f>'VOR Summary'!AR16</f>
        <v>9</v>
      </c>
      <c r="P21" s="1">
        <v>1562</v>
      </c>
      <c r="Q21" s="1"/>
    </row>
    <row r="22" spans="1:17" ht="12" customHeight="1" x14ac:dyDescent="0.2">
      <c r="A22" s="38" t="s">
        <v>336</v>
      </c>
      <c r="B22" s="40">
        <f>SUM('VOR Summary'!B17:G17)</f>
        <v>12218</v>
      </c>
      <c r="C22" s="40">
        <f>SUM('VOR Summary'!AV17:BA17)</f>
        <v>4931</v>
      </c>
      <c r="D22" s="39">
        <f t="shared" si="0"/>
        <v>0.40358487477492222</v>
      </c>
      <c r="E22" s="40">
        <f>'VOR Summary'!H17+'VOR Summary'!I17+'VOR Summary'!J17+'VOR Summary'!K17+'VOR Summary'!L17-'VOR Summary'!AE17-'VOR Summary'!AH17-'VOR Summary'!AI17</f>
        <v>1593</v>
      </c>
      <c r="F22" s="40">
        <f>'VOR Summary'!BB17+'VOR Summary'!BC17+'VOR Summary'!BD17+'VOR Summary'!BE17+'VOR Summary'!BF17-'VOR Summary'!BY17-'VOR Summary'!CB17-'VOR Summary'!CC17</f>
        <v>303</v>
      </c>
      <c r="G22" s="39">
        <f t="shared" si="1"/>
        <v>0.19020715630885121</v>
      </c>
      <c r="H22" s="40">
        <f>'VOR Summary'!M17+'VOR Summary'!N17+'VOR Summary'!O17+'VOR Summary'!Q17+'VOR Summary'!R17+'VOR Summary'!S17-'VOR Summary'!AL17+'VOR Summary'!P17</f>
        <v>1906</v>
      </c>
      <c r="I22" s="40">
        <f>'VOR Summary'!BG17+'VOR Summary'!BH17+'VOR Summary'!BI17+'VOR Summary'!BK17+'VOR Summary'!BL17+'VOR Summary'!BM17-'VOR Summary'!CF17+'VOR Summary'!BJ17</f>
        <v>399</v>
      </c>
      <c r="J22" s="39">
        <f t="shared" si="2"/>
        <v>0.20933892969569778</v>
      </c>
      <c r="K22" s="40">
        <f>'VOR Summary'!T17+'VOR Summary'!U17+'VOR Summary'!V17+'VOR Summary'!W17+'VOR Summary'!X17+'VOR Summary'!Y17-'VOR Summary'!AM17-'VOR Summary'!AN17-'VOR Summary'!AO17-'VOR Summary'!AP17+'VOR Summary'!AT17+'VOR Summary'!AU17</f>
        <v>6999</v>
      </c>
      <c r="L22" s="40">
        <f>'VOR Summary'!BN17+'VOR Summary'!BO17+'VOR Summary'!BP17+'VOR Summary'!BQ17+'VOR Summary'!BR17+'VOR Summary'!BS17-'VOR Summary'!CG17-'VOR Summary'!CH17-'VOR Summary'!CI17-'VOR Summary'!CJ17+'VOR Summary'!CN17+'VOR Summary'!CO17</f>
        <v>3746</v>
      </c>
      <c r="M22" s="39">
        <f t="shared" si="3"/>
        <v>0.53521931704529213</v>
      </c>
      <c r="N22" s="40">
        <f>'VOR Summary'!AQ17-'VOR Summary'!AS17</f>
        <v>327</v>
      </c>
      <c r="O22" s="181" t="s">
        <v>3</v>
      </c>
      <c r="P22" s="1">
        <v>3417</v>
      </c>
      <c r="Q22" s="317"/>
    </row>
    <row r="23" spans="1:17" ht="12" customHeight="1" x14ac:dyDescent="0.2">
      <c r="A23" s="15" t="s">
        <v>204</v>
      </c>
      <c r="B23" s="1">
        <f>SUM('VOR Summary'!B18:G18)</f>
        <v>5441</v>
      </c>
      <c r="C23" s="1">
        <f>SUM('VOR Summary'!AV18:BA18)</f>
        <v>2334</v>
      </c>
      <c r="D23" s="27">
        <f t="shared" si="0"/>
        <v>0.42896526373828342</v>
      </c>
      <c r="E23" s="1">
        <f>'VOR Summary'!H18+'VOR Summary'!I18+'VOR Summary'!AD18+'VOR Summary'!J18+'VOR Summary'!K18+'VOR Summary'!L18-'VOR Summary'!AE18-'VOR Summary'!AH18-'VOR Summary'!AI18</f>
        <v>2244</v>
      </c>
      <c r="F23" s="1">
        <f>'VOR Summary'!BB18+'VOR Summary'!BC18+'VOR Summary'!BX18+'VOR Summary'!BD18+'VOR Summary'!BE18+'VOR Summary'!BF18-'VOR Summary'!BY18-'VOR Summary'!CB18-'VOR Summary'!CC18</f>
        <v>1496</v>
      </c>
      <c r="G23" s="27">
        <f t="shared" si="1"/>
        <v>0.66666666666666663</v>
      </c>
      <c r="H23" s="1">
        <f>'VOR Summary'!M18+'VOR Summary'!N18+'VOR Summary'!O18+'VOR Summary'!Q18+'VOR Summary'!R18+'VOR Summary'!S18-'VOR Summary'!AL18+'VOR Summary'!P18</f>
        <v>591</v>
      </c>
      <c r="I23" s="1">
        <f>'VOR Summary'!BG18+'VOR Summary'!BH18+'VOR Summary'!BI18+'VOR Summary'!BK18+'VOR Summary'!BL18+'VOR Summary'!BM18-'VOR Summary'!CF18+'VOR Summary'!BJ18</f>
        <v>485</v>
      </c>
      <c r="J23" s="27">
        <f t="shared" si="2"/>
        <v>0.82064297800338415</v>
      </c>
      <c r="K23" s="290">
        <f>'VOR Summary'!T18+'VOR Summary'!U18+'VOR Summary'!V18+'VOR Summary'!W18+'VOR Summary'!X18+'VOR Summary'!Y18-'VOR Summary'!AM18-'VOR Summary'!AN18-'VOR Summary'!AO18-'VOR Summary'!AP18+'VOR Summary'!AT18+'VOR Summary'!AU18</f>
        <v>1614</v>
      </c>
      <c r="L23" s="290">
        <f>'VOR Summary'!BN18+'VOR Summary'!BO18+'VOR Summary'!BP18+'VOR Summary'!BQ18+'VOR Summary'!BR18+'VOR Summary'!BS18-'VOR Summary'!CG18-'VOR Summary'!CH18-'VOR Summary'!CI18-'VOR Summary'!CJ18+'VOR Summary'!CN18+'VOR Summary'!CO18</f>
        <v>1002</v>
      </c>
      <c r="M23" s="27">
        <f t="shared" si="3"/>
        <v>0.620817843866171</v>
      </c>
      <c r="N23" s="1">
        <f>'VOR Summary'!AQ18-'VOR Summary'!AS18</f>
        <v>624</v>
      </c>
      <c r="O23" s="1">
        <f>'VOR Summary'!AR18</f>
        <v>17</v>
      </c>
      <c r="P23" s="1">
        <v>2173</v>
      </c>
      <c r="Q23" s="1"/>
    </row>
    <row r="24" spans="1:17" ht="12" customHeight="1" x14ac:dyDescent="0.2">
      <c r="A24" s="15" t="s">
        <v>205</v>
      </c>
      <c r="B24" s="1">
        <f>SUM('VOR Summary'!B19:G19)</f>
        <v>1907</v>
      </c>
      <c r="C24" s="1">
        <f>SUM('VOR Summary'!AV19:BA19)</f>
        <v>349</v>
      </c>
      <c r="D24" s="27">
        <f t="shared" si="0"/>
        <v>0.18300996329313057</v>
      </c>
      <c r="E24" s="1">
        <f>'VOR Summary'!H19+'VOR Summary'!I19+'VOR Summary'!AD19+'VOR Summary'!J19+'VOR Summary'!K19+'VOR Summary'!L19-'VOR Summary'!AE19-'VOR Summary'!AH19-'VOR Summary'!AI19</f>
        <v>257</v>
      </c>
      <c r="F24" s="1">
        <f>'VOR Summary'!BB19+'VOR Summary'!BC19+'VOR Summary'!BX19+'VOR Summary'!BD19+'VOR Summary'!BE19+'VOR Summary'!BF19-'VOR Summary'!BY19-'VOR Summary'!CB19-'VOR Summary'!CC19</f>
        <v>21</v>
      </c>
      <c r="G24" s="27">
        <f t="shared" si="1"/>
        <v>8.171206225680934E-2</v>
      </c>
      <c r="H24" s="1">
        <f>'VOR Summary'!M19+'VOR Summary'!N19+'VOR Summary'!O19+'VOR Summary'!Q19+'VOR Summary'!R19+'VOR Summary'!S19-'VOR Summary'!AL19+'VOR Summary'!P19</f>
        <v>79</v>
      </c>
      <c r="I24" s="1">
        <f>'VOR Summary'!BG19+'VOR Summary'!BH19+'VOR Summary'!BI19+'VOR Summary'!BK19+'VOR Summary'!BL19+'VOR Summary'!BM19-'VOR Summary'!CF19+'VOR Summary'!BJ19</f>
        <v>5</v>
      </c>
      <c r="J24" s="27">
        <f t="shared" si="2"/>
        <v>6.3291139240506333E-2</v>
      </c>
      <c r="K24" s="290">
        <f>'VOR Summary'!T19+'VOR Summary'!U19+'VOR Summary'!V19+'VOR Summary'!W19+'VOR Summary'!X19+'VOR Summary'!Y19-'VOR Summary'!AM19-'VOR Summary'!AN19-'VOR Summary'!AO19-'VOR Summary'!AP19+'VOR Summary'!AT19+'VOR Summary'!AU19</f>
        <v>435</v>
      </c>
      <c r="L24" s="290">
        <f>'VOR Summary'!BN19+'VOR Summary'!BO19+'VOR Summary'!BP19+'VOR Summary'!BQ19+'VOR Summary'!BR19+'VOR Summary'!BS19-'VOR Summary'!CG19-'VOR Summary'!CH19-'VOR Summary'!CI19-'VOR Summary'!CJ19+'VOR Summary'!CN19+'VOR Summary'!CO19</f>
        <v>256</v>
      </c>
      <c r="M24" s="27">
        <f t="shared" si="3"/>
        <v>0.58850574712643677</v>
      </c>
      <c r="N24" s="1">
        <f>'VOR Summary'!AQ19-'VOR Summary'!AS19</f>
        <v>66</v>
      </c>
      <c r="O24" s="1">
        <f>'VOR Summary'!AR19</f>
        <v>2</v>
      </c>
      <c r="P24" s="1">
        <v>1266</v>
      </c>
      <c r="Q24" s="1"/>
    </row>
    <row r="25" spans="1:17" ht="12" customHeight="1" x14ac:dyDescent="0.2">
      <c r="A25" s="15" t="s">
        <v>206</v>
      </c>
      <c r="B25" s="1">
        <f>SUM('VOR Summary'!B20:G20)</f>
        <v>3107</v>
      </c>
      <c r="C25" s="1">
        <f>SUM('VOR Summary'!AV20:BA20)</f>
        <v>960</v>
      </c>
      <c r="D25" s="27">
        <f t="shared" si="0"/>
        <v>0.30897972320566464</v>
      </c>
      <c r="E25" s="1">
        <f>'VOR Summary'!H20+'VOR Summary'!I20+'VOR Summary'!AD20+'VOR Summary'!J20+'VOR Summary'!K20+'VOR Summary'!L20-'VOR Summary'!AE20-'VOR Summary'!AH20-'VOR Summary'!AI20</f>
        <v>881</v>
      </c>
      <c r="F25" s="1">
        <f>'VOR Summary'!BB20+'VOR Summary'!BC20+'VOR Summary'!BX20+'VOR Summary'!BD20+'VOR Summary'!BE20+'VOR Summary'!BF20-'VOR Summary'!BY20-'VOR Summary'!CB20-'VOR Summary'!CC20</f>
        <v>211</v>
      </c>
      <c r="G25" s="27">
        <f t="shared" si="1"/>
        <v>0.23950056753688989</v>
      </c>
      <c r="H25" s="1">
        <f>'VOR Summary'!M20+'VOR Summary'!N20+'VOR Summary'!O20+'VOR Summary'!Q20+'VOR Summary'!R20+'VOR Summary'!S20-'VOR Summary'!AL20+'VOR Summary'!P20</f>
        <v>290</v>
      </c>
      <c r="I25" s="1">
        <f>'VOR Summary'!BG20+'VOR Summary'!BH20+'VOR Summary'!BI20+'VOR Summary'!BK20+'VOR Summary'!BL20+'VOR Summary'!BM20-'VOR Summary'!CF20+'VOR Summary'!BJ20</f>
        <v>87</v>
      </c>
      <c r="J25" s="27">
        <f t="shared" si="2"/>
        <v>0.3</v>
      </c>
      <c r="K25" s="290">
        <f>'VOR Summary'!T20+'VOR Summary'!U20+'VOR Summary'!V20+'VOR Summary'!W20+'VOR Summary'!X20+'VOR Summary'!Y20-'VOR Summary'!AM20-'VOR Summary'!AN20-'VOR Summary'!AO20-'VOR Summary'!AP20+'VOR Summary'!AT20+'VOR Summary'!AU20</f>
        <v>7560</v>
      </c>
      <c r="L25" s="290">
        <f>'VOR Summary'!BN20+'VOR Summary'!BO20+'VOR Summary'!BP20+'VOR Summary'!BQ20+'VOR Summary'!BR20+'VOR Summary'!BS20-'VOR Summary'!CG20-'VOR Summary'!CH20-'VOR Summary'!CI20-'VOR Summary'!CJ20+'VOR Summary'!CN20+'VOR Summary'!CO20</f>
        <v>6441</v>
      </c>
      <c r="M25" s="27">
        <f t="shared" si="3"/>
        <v>0.85198412698412695</v>
      </c>
      <c r="N25" s="1">
        <f>'VOR Summary'!AQ20-'VOR Summary'!AS20</f>
        <v>277</v>
      </c>
      <c r="O25" s="1">
        <f>'VOR Summary'!AR20</f>
        <v>0</v>
      </c>
      <c r="P25" s="1">
        <v>659</v>
      </c>
      <c r="Q25" s="1"/>
    </row>
    <row r="26" spans="1:17" ht="12" customHeight="1" x14ac:dyDescent="0.2">
      <c r="A26" s="15" t="s">
        <v>207</v>
      </c>
      <c r="B26" s="1">
        <f>SUM('VOR Summary'!B21:G21)</f>
        <v>930</v>
      </c>
      <c r="C26" s="1">
        <f>SUM('VOR Summary'!AV21:BA21)</f>
        <v>489</v>
      </c>
      <c r="D26" s="27">
        <f t="shared" si="0"/>
        <v>0.52580645161290318</v>
      </c>
      <c r="E26" s="1">
        <f>'VOR Summary'!H21+'VOR Summary'!I21+'VOR Summary'!AD21+'VOR Summary'!J21+'VOR Summary'!K21+'VOR Summary'!L21-'VOR Summary'!AE21-'VOR Summary'!AH21-'VOR Summary'!AI21</f>
        <v>175</v>
      </c>
      <c r="F26" s="1">
        <f>'VOR Summary'!BB21+'VOR Summary'!BC21+'VOR Summary'!BX21+'VOR Summary'!BD21+'VOR Summary'!BE21+'VOR Summary'!BF21-'VOR Summary'!BY21-'VOR Summary'!CB21-'VOR Summary'!CC21</f>
        <v>58</v>
      </c>
      <c r="G26" s="27">
        <f t="shared" si="1"/>
        <v>0.33142857142857141</v>
      </c>
      <c r="H26" s="1">
        <f>'VOR Summary'!M21+'VOR Summary'!N21+'VOR Summary'!O21+'VOR Summary'!Q21+'VOR Summary'!R21+'VOR Summary'!S21-'VOR Summary'!AL21+'VOR Summary'!P21</f>
        <v>15</v>
      </c>
      <c r="I26" s="1">
        <f>'VOR Summary'!BG21+'VOR Summary'!BH21+'VOR Summary'!BI21+'VOR Summary'!BK21+'VOR Summary'!BL21+'VOR Summary'!BM21-'VOR Summary'!CF21+'VOR Summary'!BJ21</f>
        <v>14</v>
      </c>
      <c r="J26" s="27">
        <f t="shared" si="2"/>
        <v>0.93333333333333335</v>
      </c>
      <c r="K26" s="290">
        <f>'VOR Summary'!T21+'VOR Summary'!U21+'VOR Summary'!V21+'VOR Summary'!W21+'VOR Summary'!X21+'VOR Summary'!Y21-'VOR Summary'!AM21-'VOR Summary'!AN21-'VOR Summary'!AO21-'VOR Summary'!AP21+'VOR Summary'!AT21+'VOR Summary'!AU21</f>
        <v>150</v>
      </c>
      <c r="L26" s="290">
        <f>'VOR Summary'!BN21+'VOR Summary'!BO21+'VOR Summary'!BP21+'VOR Summary'!BQ21+'VOR Summary'!BR21+'VOR Summary'!BS21-'VOR Summary'!CG21-'VOR Summary'!CH21-'VOR Summary'!CI21-'VOR Summary'!CJ21+'VOR Summary'!CN21+'VOR Summary'!CO21</f>
        <v>94</v>
      </c>
      <c r="M26" s="27">
        <f t="shared" si="3"/>
        <v>0.62666666666666671</v>
      </c>
      <c r="N26" s="1">
        <f>'VOR Summary'!AQ21-'VOR Summary'!AS21</f>
        <v>39</v>
      </c>
      <c r="O26" s="1">
        <f>'VOR Summary'!AR21</f>
        <v>1</v>
      </c>
      <c r="P26" s="1">
        <v>299</v>
      </c>
      <c r="Q26" s="1"/>
    </row>
    <row r="27" spans="1:17" ht="12" customHeight="1" x14ac:dyDescent="0.2">
      <c r="A27" s="187" t="s">
        <v>208</v>
      </c>
      <c r="B27" s="37">
        <f>SUM('VOR Summary'!B22:G22)</f>
        <v>1003</v>
      </c>
      <c r="C27" s="37">
        <f>SUM('VOR Summary'!AV22:BA22)</f>
        <v>271</v>
      </c>
      <c r="D27" s="36">
        <f t="shared" si="0"/>
        <v>0.27018943170488535</v>
      </c>
      <c r="E27" s="37">
        <f>'VOR Summary'!H22+'VOR Summary'!I22+'VOR Summary'!AD22+'VOR Summary'!J22+'VOR Summary'!K22+'VOR Summary'!L22-'VOR Summary'!AE22-'VOR Summary'!AH22-'VOR Summary'!AI22</f>
        <v>263</v>
      </c>
      <c r="F27" s="37">
        <f>'VOR Summary'!BB22+'VOR Summary'!BC22+'VOR Summary'!BX22+'VOR Summary'!BD22+'VOR Summary'!BE22+'VOR Summary'!BF22-'VOR Summary'!BY22-'VOR Summary'!CB22-'VOR Summary'!CC22</f>
        <v>69</v>
      </c>
      <c r="G27" s="36">
        <f t="shared" si="1"/>
        <v>0.26235741444866922</v>
      </c>
      <c r="H27" s="37">
        <f>'VOR Summary'!M22+'VOR Summary'!N22+'VOR Summary'!O22+'VOR Summary'!Q22+'VOR Summary'!R22+'VOR Summary'!S22-'VOR Summary'!AL22+'VOR Summary'!P22</f>
        <v>33</v>
      </c>
      <c r="I27" s="37">
        <f>'VOR Summary'!BG22+'VOR Summary'!BH22+'VOR Summary'!BI22+'VOR Summary'!BK22+'VOR Summary'!BL22+'VOR Summary'!BM22-'VOR Summary'!CF22+'VOR Summary'!BJ22</f>
        <v>13</v>
      </c>
      <c r="J27" s="36">
        <f t="shared" si="2"/>
        <v>0.39393939393939392</v>
      </c>
      <c r="K27" s="292">
        <f>'VOR Summary'!T22+'VOR Summary'!U22+'VOR Summary'!V22+'VOR Summary'!W22+'VOR Summary'!X22+'VOR Summary'!Y22-'VOR Summary'!AM22-'VOR Summary'!AN22-'VOR Summary'!AO22-'VOR Summary'!AP22+'VOR Summary'!AT22+'VOR Summary'!AU22</f>
        <v>217</v>
      </c>
      <c r="L27" s="292">
        <f>'VOR Summary'!BN22+'VOR Summary'!BO22+'VOR Summary'!BP22+'VOR Summary'!BQ22+'VOR Summary'!BR22+'VOR Summary'!BS22-'VOR Summary'!CG22-'VOR Summary'!CH22-'VOR Summary'!CI22-'VOR Summary'!CJ22+'VOR Summary'!CN22+'VOR Summary'!CO22</f>
        <v>103</v>
      </c>
      <c r="M27" s="36">
        <f t="shared" si="3"/>
        <v>0.47465437788018433</v>
      </c>
      <c r="N27" s="37">
        <f>'VOR Summary'!AQ22-'VOR Summary'!AS22</f>
        <v>43</v>
      </c>
      <c r="O27" s="37">
        <f>'VOR Summary'!AR22</f>
        <v>0</v>
      </c>
      <c r="P27" s="1">
        <v>428</v>
      </c>
      <c r="Q27" s="37"/>
    </row>
    <row r="28" spans="1:17" ht="12" customHeight="1" x14ac:dyDescent="0.2">
      <c r="A28" s="15" t="s">
        <v>209</v>
      </c>
      <c r="B28" s="1">
        <f>SUM('VOR Summary'!B23:G23)</f>
        <v>22878</v>
      </c>
      <c r="C28" s="1">
        <f>SUM('VOR Summary'!AV23:BA23)</f>
        <v>8815</v>
      </c>
      <c r="D28" s="27">
        <f t="shared" si="0"/>
        <v>0.38530465949820786</v>
      </c>
      <c r="E28" s="1">
        <f>'VOR Summary'!H23+'VOR Summary'!I23+'VOR Summary'!AD23+'VOR Summary'!J23+'VOR Summary'!K23+'VOR Summary'!L23-'VOR Summary'!AE23-'VOR Summary'!AH23-'VOR Summary'!AI23</f>
        <v>3146</v>
      </c>
      <c r="F28" s="1">
        <f>'VOR Summary'!BB23+'VOR Summary'!BC23+'VOR Summary'!BX23+'VOR Summary'!BD23+'VOR Summary'!BE23+'VOR Summary'!BF23-'VOR Summary'!BY23-'VOR Summary'!CB23-'VOR Summary'!CC23</f>
        <v>575</v>
      </c>
      <c r="G28" s="27">
        <f t="shared" si="1"/>
        <v>0.18277177368086459</v>
      </c>
      <c r="H28" s="1">
        <f>'VOR Summary'!M23+'VOR Summary'!N23+'VOR Summary'!O23+'VOR Summary'!Q23+'VOR Summary'!R23+'VOR Summary'!S23-'VOR Summary'!AL23+'VOR Summary'!P23</f>
        <v>484</v>
      </c>
      <c r="I28" s="1">
        <f>'VOR Summary'!BG23+'VOR Summary'!BH23+'VOR Summary'!BI23+'VOR Summary'!BK23+'VOR Summary'!BL23+'VOR Summary'!BM23-'VOR Summary'!CF23+'VOR Summary'!BJ23</f>
        <v>301</v>
      </c>
      <c r="J28" s="27">
        <f t="shared" si="2"/>
        <v>0.62190082644628097</v>
      </c>
      <c r="K28" s="290">
        <f>'VOR Summary'!T23+'VOR Summary'!U23+'VOR Summary'!V23+'VOR Summary'!W23+'VOR Summary'!X23+'VOR Summary'!Y23-'VOR Summary'!AM23-'VOR Summary'!AN23-'VOR Summary'!AO23-'VOR Summary'!AP23+'VOR Summary'!AT23+'VOR Summary'!AU23</f>
        <v>5379</v>
      </c>
      <c r="L28" s="290">
        <f>'VOR Summary'!BN23+'VOR Summary'!BO23+'VOR Summary'!BP23+'VOR Summary'!BQ23+'VOR Summary'!BR23+'VOR Summary'!BS23-'VOR Summary'!CG23-'VOR Summary'!CH23-'VOR Summary'!CI23-'VOR Summary'!CJ23+'VOR Summary'!CN23+'VOR Summary'!CO23</f>
        <v>3290</v>
      </c>
      <c r="M28" s="27">
        <f t="shared" si="3"/>
        <v>0.61163785090165457</v>
      </c>
      <c r="N28" s="1">
        <f>'VOR Summary'!AQ23-'VOR Summary'!AS23</f>
        <v>258</v>
      </c>
      <c r="O28" s="1">
        <f>'VOR Summary'!AR23</f>
        <v>33</v>
      </c>
      <c r="P28" s="319">
        <v>7894</v>
      </c>
      <c r="Q28" s="1"/>
    </row>
    <row r="29" spans="1:17" ht="12" customHeight="1" x14ac:dyDescent="0.2">
      <c r="A29" s="15" t="s">
        <v>210</v>
      </c>
      <c r="B29" s="1">
        <f>SUM('VOR Summary'!B24:G24)</f>
        <v>12975</v>
      </c>
      <c r="C29" s="1">
        <f>SUM('VOR Summary'!AV24:BA24)</f>
        <v>4030</v>
      </c>
      <c r="D29" s="27">
        <f t="shared" si="0"/>
        <v>0.31059730250481693</v>
      </c>
      <c r="E29" s="1">
        <f>'VOR Summary'!H24+'VOR Summary'!I24+'VOR Summary'!AD24+'VOR Summary'!J24+'VOR Summary'!K24+'VOR Summary'!L24-'VOR Summary'!AE24-'VOR Summary'!AH24-'VOR Summary'!AI24</f>
        <v>1997</v>
      </c>
      <c r="F29" s="1">
        <f>'VOR Summary'!BB24+'VOR Summary'!BC24+'VOR Summary'!BX24+'VOR Summary'!BD24+'VOR Summary'!BE24+'VOR Summary'!BF24-'VOR Summary'!BY24-'VOR Summary'!CB24-'VOR Summary'!CC24</f>
        <v>303</v>
      </c>
      <c r="G29" s="27">
        <f t="shared" si="1"/>
        <v>0.15172759138708061</v>
      </c>
      <c r="H29" s="1">
        <f>'VOR Summary'!M24+'VOR Summary'!N24+'VOR Summary'!O24+'VOR Summary'!Q24+'VOR Summary'!R24+'VOR Summary'!S24-'VOR Summary'!AL24+'VOR Summary'!P24</f>
        <v>310</v>
      </c>
      <c r="I29" s="1">
        <f>'VOR Summary'!BG24+'VOR Summary'!BH24+'VOR Summary'!BI24+'VOR Summary'!BK24+'VOR Summary'!BL24+'VOR Summary'!BM24-'VOR Summary'!CF24+'VOR Summary'!BJ24</f>
        <v>181</v>
      </c>
      <c r="J29" s="27">
        <f t="shared" si="2"/>
        <v>0.58387096774193548</v>
      </c>
      <c r="K29" s="290">
        <f>'VOR Summary'!T24+'VOR Summary'!U24+'VOR Summary'!V24+'VOR Summary'!W24+'VOR Summary'!X24+'VOR Summary'!Y24-'VOR Summary'!AM24-'VOR Summary'!AN24-'VOR Summary'!AO24-'VOR Summary'!AP24+'VOR Summary'!AT24+'VOR Summary'!AU24</f>
        <v>6520</v>
      </c>
      <c r="L29" s="290">
        <f>'VOR Summary'!BN24+'VOR Summary'!BO24+'VOR Summary'!BP24+'VOR Summary'!BQ24+'VOR Summary'!BR24+'VOR Summary'!BS24-'VOR Summary'!CG24-'VOR Summary'!CH24-'VOR Summary'!CI24-'VOR Summary'!CJ24+'VOR Summary'!CN24+'VOR Summary'!CO24</f>
        <v>5105</v>
      </c>
      <c r="M29" s="27">
        <f t="shared" si="3"/>
        <v>0.78297546012269936</v>
      </c>
      <c r="N29" s="1">
        <f>'VOR Summary'!AQ24-'VOR Summary'!AS24</f>
        <v>232</v>
      </c>
      <c r="O29" s="1">
        <f>'VOR Summary'!AR24</f>
        <v>33</v>
      </c>
      <c r="P29" s="320">
        <v>4144</v>
      </c>
      <c r="Q29" s="1"/>
    </row>
    <row r="30" spans="1:17" ht="12" customHeight="1" x14ac:dyDescent="0.2">
      <c r="A30" s="15" t="s">
        <v>211</v>
      </c>
      <c r="B30" s="1">
        <f>SUM('VOR Summary'!B25:G25)</f>
        <v>4030</v>
      </c>
      <c r="C30" s="1">
        <f>SUM('VOR Summary'!AV25:BA25)</f>
        <v>817</v>
      </c>
      <c r="D30" s="27">
        <f t="shared" si="0"/>
        <v>0.20272952853598014</v>
      </c>
      <c r="E30" s="1">
        <f>'VOR Summary'!H25+'VOR Summary'!I25+'VOR Summary'!AD25+'VOR Summary'!J25+'VOR Summary'!K25+'VOR Summary'!L25-'VOR Summary'!AE25-'VOR Summary'!AH25-'VOR Summary'!AI25</f>
        <v>967</v>
      </c>
      <c r="F30" s="1">
        <f>'VOR Summary'!BB25+'VOR Summary'!BC25+'VOR Summary'!BX25+'VOR Summary'!BD25+'VOR Summary'!BE25+'VOR Summary'!BF25-'VOR Summary'!BY25-'VOR Summary'!CB25-'VOR Summary'!CC25</f>
        <v>210</v>
      </c>
      <c r="G30" s="27">
        <f t="shared" si="1"/>
        <v>0.21716649431230611</v>
      </c>
      <c r="H30" s="1">
        <f>'VOR Summary'!M25+'VOR Summary'!N25+'VOR Summary'!O25+'VOR Summary'!Q25+'VOR Summary'!R25+'VOR Summary'!S25-'VOR Summary'!AL25+'VOR Summary'!P25</f>
        <v>150</v>
      </c>
      <c r="I30" s="1">
        <f>'VOR Summary'!BG25+'VOR Summary'!BH25+'VOR Summary'!BI25+'VOR Summary'!BK25+'VOR Summary'!BL25+'VOR Summary'!BM25-'VOR Summary'!CF25+'VOR Summary'!BJ25</f>
        <v>71</v>
      </c>
      <c r="J30" s="27">
        <f t="shared" si="2"/>
        <v>0.47333333333333333</v>
      </c>
      <c r="K30" s="290">
        <f>'VOR Summary'!T25+'VOR Summary'!U25+'VOR Summary'!V25+'VOR Summary'!W25+'VOR Summary'!X25+'VOR Summary'!Y25-'VOR Summary'!AM25-'VOR Summary'!AN25-'VOR Summary'!AO25-'VOR Summary'!AP25+'VOR Summary'!AT25+'VOR Summary'!AU25</f>
        <v>7612</v>
      </c>
      <c r="L30" s="290">
        <f>'VOR Summary'!BN25+'VOR Summary'!BO25+'VOR Summary'!BP25+'VOR Summary'!BQ25+'VOR Summary'!BR25+'VOR Summary'!BS25-'VOR Summary'!CG25-'VOR Summary'!CH25-'VOR Summary'!CI25-'VOR Summary'!CJ25+'VOR Summary'!CN25+'VOR Summary'!CO25</f>
        <v>6455</v>
      </c>
      <c r="M30" s="27">
        <f t="shared" si="3"/>
        <v>0.84800315291644768</v>
      </c>
      <c r="N30" s="1">
        <f>'VOR Summary'!AQ25-'VOR Summary'!AS25</f>
        <v>212</v>
      </c>
      <c r="O30" s="1">
        <f>'VOR Summary'!AR25</f>
        <v>9</v>
      </c>
      <c r="P30" s="320">
        <v>2241</v>
      </c>
      <c r="Q30" s="1"/>
    </row>
    <row r="31" spans="1:17" ht="12" customHeight="1" x14ac:dyDescent="0.2">
      <c r="A31" s="15" t="s">
        <v>212</v>
      </c>
      <c r="B31" s="1">
        <f>SUM('VOR Summary'!B26:G26)</f>
        <v>7430</v>
      </c>
      <c r="C31" s="1">
        <f>SUM('VOR Summary'!AV26:BA26)</f>
        <v>3282</v>
      </c>
      <c r="D31" s="27">
        <f t="shared" si="0"/>
        <v>0.44172274562584118</v>
      </c>
      <c r="E31" s="1">
        <f>'VOR Summary'!H26+'VOR Summary'!I26+'VOR Summary'!AD26+'VOR Summary'!J26+'VOR Summary'!K26+'VOR Summary'!L26-'VOR Summary'!AE26-'VOR Summary'!AH26-'VOR Summary'!AI26</f>
        <v>1692</v>
      </c>
      <c r="F31" s="1">
        <f>'VOR Summary'!BB26+'VOR Summary'!BC26+'VOR Summary'!BX26+'VOR Summary'!BD26+'VOR Summary'!BE26+'VOR Summary'!BF26-'VOR Summary'!BY26-'VOR Summary'!CB26-'VOR Summary'!CC26</f>
        <v>350</v>
      </c>
      <c r="G31" s="27">
        <f t="shared" si="1"/>
        <v>0.20685579196217493</v>
      </c>
      <c r="H31" s="1">
        <f>'VOR Summary'!M26+'VOR Summary'!N26+'VOR Summary'!O26+'VOR Summary'!Q26+'VOR Summary'!R26+'VOR Summary'!S26-'VOR Summary'!AL26+'VOR Summary'!P26</f>
        <v>755</v>
      </c>
      <c r="I31" s="1">
        <f>'VOR Summary'!BG26+'VOR Summary'!BH26+'VOR Summary'!BI26+'VOR Summary'!BK26+'VOR Summary'!BL26+'VOR Summary'!BM26-'VOR Summary'!CF26+'VOR Summary'!BJ26</f>
        <v>576</v>
      </c>
      <c r="J31" s="27">
        <f t="shared" si="2"/>
        <v>0.76291390728476827</v>
      </c>
      <c r="K31" s="290">
        <f>'VOR Summary'!T26+'VOR Summary'!U26+'VOR Summary'!V26+'VOR Summary'!W26+'VOR Summary'!X26+'VOR Summary'!Y26-'VOR Summary'!AM26-'VOR Summary'!AN26-'VOR Summary'!AO26-'VOR Summary'!AP26+'VOR Summary'!AT26+'VOR Summary'!AU26</f>
        <v>1213</v>
      </c>
      <c r="L31" s="290">
        <f>'VOR Summary'!BN26+'VOR Summary'!BO26+'VOR Summary'!BP26+'VOR Summary'!BQ26+'VOR Summary'!BR26+'VOR Summary'!BS26-'VOR Summary'!CG26-'VOR Summary'!CH26-'VOR Summary'!CI26-'VOR Summary'!CJ26+'VOR Summary'!CN26+'VOR Summary'!CO26</f>
        <v>770</v>
      </c>
      <c r="M31" s="27">
        <f t="shared" si="3"/>
        <v>0.63478977741137677</v>
      </c>
      <c r="N31" s="1">
        <f>'VOR Summary'!AQ26-'VOR Summary'!AS26</f>
        <v>444</v>
      </c>
      <c r="O31" s="1">
        <f>'VOR Summary'!AR26</f>
        <v>15</v>
      </c>
      <c r="P31" s="320">
        <v>3212</v>
      </c>
      <c r="Q31" s="1"/>
    </row>
    <row r="32" spans="1:17" ht="12" customHeight="1" x14ac:dyDescent="0.2">
      <c r="A32" s="15" t="s">
        <v>213</v>
      </c>
      <c r="B32" s="1">
        <f>SUM('VOR Summary'!B27:G27)</f>
        <v>5137</v>
      </c>
      <c r="C32" s="1">
        <f>SUM('VOR Summary'!AV27:BA27)</f>
        <v>1057</v>
      </c>
      <c r="D32" s="27">
        <f t="shared" si="0"/>
        <v>0.20576211796768543</v>
      </c>
      <c r="E32" s="1">
        <f>'VOR Summary'!H27+'VOR Summary'!I27+'VOR Summary'!AD27+'VOR Summary'!J27+'VOR Summary'!K27+'VOR Summary'!L27-'VOR Summary'!AE27-'VOR Summary'!AH27-'VOR Summary'!AI27</f>
        <v>1814</v>
      </c>
      <c r="F32" s="1">
        <f>'VOR Summary'!BB27+'VOR Summary'!BC27+'VOR Summary'!BX27+'VOR Summary'!BD27+'VOR Summary'!BE27+'VOR Summary'!BF27-'VOR Summary'!BY27-'VOR Summary'!CB27-'VOR Summary'!CC27</f>
        <v>227</v>
      </c>
      <c r="G32" s="27">
        <f t="shared" si="1"/>
        <v>0.12513781697905182</v>
      </c>
      <c r="H32" s="1">
        <f>'VOR Summary'!M27+'VOR Summary'!N27+'VOR Summary'!O27+'VOR Summary'!Q27+'VOR Summary'!R27+'VOR Summary'!S27-'VOR Summary'!AL27+'VOR Summary'!P27</f>
        <v>570</v>
      </c>
      <c r="I32" s="1">
        <f>'VOR Summary'!BG27+'VOR Summary'!BH27+'VOR Summary'!BI27+'VOR Summary'!BK27+'VOR Summary'!BL27+'VOR Summary'!BM27-'VOR Summary'!CF27+'VOR Summary'!BJ27</f>
        <v>281</v>
      </c>
      <c r="J32" s="27">
        <f t="shared" si="2"/>
        <v>0.49298245614035086</v>
      </c>
      <c r="K32" s="290">
        <f>'VOR Summary'!T27+'VOR Summary'!U27+'VOR Summary'!V27+'VOR Summary'!W27+'VOR Summary'!X27+'VOR Summary'!Y27-'VOR Summary'!AM27-'VOR Summary'!AN27-'VOR Summary'!AO27-'VOR Summary'!AP27+'VOR Summary'!AT27+'VOR Summary'!AU27</f>
        <v>1310</v>
      </c>
      <c r="L32" s="290">
        <f>'VOR Summary'!BN27+'VOR Summary'!BO27+'VOR Summary'!BP27+'VOR Summary'!BQ27+'VOR Summary'!BR27+'VOR Summary'!BS27-'VOR Summary'!CG27-'VOR Summary'!CH27-'VOR Summary'!CI27-'VOR Summary'!CJ27+'VOR Summary'!CN27+'VOR Summary'!CO27</f>
        <v>817</v>
      </c>
      <c r="M32" s="27">
        <f t="shared" si="3"/>
        <v>0.62366412213740463</v>
      </c>
      <c r="N32" s="1">
        <f>'VOR Summary'!AQ27-'VOR Summary'!AS27</f>
        <v>393</v>
      </c>
      <c r="O32" s="1">
        <f>'VOR Summary'!AR27</f>
        <v>6</v>
      </c>
      <c r="P32" s="320">
        <v>1544</v>
      </c>
      <c r="Q32" s="1"/>
    </row>
    <row r="33" spans="1:17" ht="12" customHeight="1" x14ac:dyDescent="0.2">
      <c r="A33" s="15" t="s">
        <v>214</v>
      </c>
      <c r="B33" s="1">
        <f>SUM('VOR Summary'!B28:G28)</f>
        <v>11934</v>
      </c>
      <c r="C33" s="1">
        <f>SUM('VOR Summary'!AV28:BA28)</f>
        <v>4900</v>
      </c>
      <c r="D33" s="27">
        <f t="shared" si="0"/>
        <v>0.4105915870621753</v>
      </c>
      <c r="E33" s="1">
        <f>'VOR Summary'!H28+'VOR Summary'!I28+'VOR Summary'!AD28+'VOR Summary'!J28+'VOR Summary'!K28+'VOR Summary'!L28-'VOR Summary'!AE28-'VOR Summary'!AH28-'VOR Summary'!AI28</f>
        <v>3651</v>
      </c>
      <c r="F33" s="1">
        <f>'VOR Summary'!BB28+'VOR Summary'!BC28+'VOR Summary'!BX28+'VOR Summary'!BD28+'VOR Summary'!BE28+'VOR Summary'!BF28-'VOR Summary'!BY28-'VOR Summary'!CB28-'VOR Summary'!CC28</f>
        <v>816</v>
      </c>
      <c r="G33" s="27">
        <f t="shared" si="1"/>
        <v>0.22350041084634348</v>
      </c>
      <c r="H33" s="1">
        <f>'VOR Summary'!M28+'VOR Summary'!N28+'VOR Summary'!O28+'VOR Summary'!Q28+'VOR Summary'!R28+'VOR Summary'!S28-'VOR Summary'!AL28+'VOR Summary'!P28</f>
        <v>1608</v>
      </c>
      <c r="I33" s="1">
        <f>'VOR Summary'!BG28+'VOR Summary'!BH28+'VOR Summary'!BI28+'VOR Summary'!BK28+'VOR Summary'!BL28+'VOR Summary'!BM28-'VOR Summary'!CF28+'VOR Summary'!BJ28</f>
        <v>1143</v>
      </c>
      <c r="J33" s="27">
        <f t="shared" si="2"/>
        <v>0.71082089552238803</v>
      </c>
      <c r="K33" s="290">
        <f>'VOR Summary'!T28+'VOR Summary'!U28+'VOR Summary'!V28+'VOR Summary'!W28+'VOR Summary'!X28+'VOR Summary'!Y28-'VOR Summary'!AM28-'VOR Summary'!AN28-'VOR Summary'!AO28-'VOR Summary'!AP28+'VOR Summary'!AT28+'VOR Summary'!AU28</f>
        <v>2894</v>
      </c>
      <c r="L33" s="290">
        <f>'VOR Summary'!BN28+'VOR Summary'!BO28+'VOR Summary'!BP28+'VOR Summary'!BQ28+'VOR Summary'!BR28+'VOR Summary'!BS28-'VOR Summary'!CG28-'VOR Summary'!CH28-'VOR Summary'!CI28-'VOR Summary'!CJ28+'VOR Summary'!CN28+'VOR Summary'!CO28</f>
        <v>1851</v>
      </c>
      <c r="M33" s="27">
        <f t="shared" si="3"/>
        <v>0.63959917069799588</v>
      </c>
      <c r="N33" s="1">
        <f>'VOR Summary'!AQ28-'VOR Summary'!AS28</f>
        <v>599</v>
      </c>
      <c r="O33" s="1">
        <f>'VOR Summary'!AR28</f>
        <v>33</v>
      </c>
      <c r="P33" s="320">
        <v>8873</v>
      </c>
      <c r="Q33" s="1"/>
    </row>
    <row r="34" spans="1:17" ht="12" customHeight="1" x14ac:dyDescent="0.2">
      <c r="A34" s="15" t="s">
        <v>215</v>
      </c>
      <c r="B34" s="1">
        <f>SUM('VOR Summary'!B29:G29)</f>
        <v>8108</v>
      </c>
      <c r="C34" s="1">
        <f>SUM('VOR Summary'!AV29:BA29)</f>
        <v>1374</v>
      </c>
      <c r="D34" s="27">
        <f t="shared" si="0"/>
        <v>0.16946225949679328</v>
      </c>
      <c r="E34" s="1">
        <f>'VOR Summary'!H29+'VOR Summary'!I29+'VOR Summary'!AD29+'VOR Summary'!J29+'VOR Summary'!K29+'VOR Summary'!L29-'VOR Summary'!AE29-'VOR Summary'!AH29-'VOR Summary'!AI29</f>
        <v>1274</v>
      </c>
      <c r="F34" s="1">
        <f>'VOR Summary'!BB29+'VOR Summary'!BC29+'VOR Summary'!BX29+'VOR Summary'!BD29+'VOR Summary'!BE29+'VOR Summary'!BF29-'VOR Summary'!BY29-'VOR Summary'!CB29-'VOR Summary'!CC29</f>
        <v>54</v>
      </c>
      <c r="G34" s="27">
        <f t="shared" si="1"/>
        <v>4.2386185243328101E-2</v>
      </c>
      <c r="H34" s="1">
        <f>'VOR Summary'!M29+'VOR Summary'!N29+'VOR Summary'!O29+'VOR Summary'!Q29+'VOR Summary'!R29+'VOR Summary'!S29-'VOR Summary'!AL29+'VOR Summary'!P29</f>
        <v>216</v>
      </c>
      <c r="I34" s="1">
        <f>'VOR Summary'!BG29+'VOR Summary'!BH29+'VOR Summary'!BI29+'VOR Summary'!BK29+'VOR Summary'!BL29+'VOR Summary'!BM29-'VOR Summary'!CF29+'VOR Summary'!BJ29</f>
        <v>86</v>
      </c>
      <c r="J34" s="27">
        <f t="shared" si="2"/>
        <v>0.39814814814814814</v>
      </c>
      <c r="K34" s="290">
        <f>'VOR Summary'!T29+'VOR Summary'!U29+'VOR Summary'!V29+'VOR Summary'!W29+'VOR Summary'!X29+'VOR Summary'!Y29-'VOR Summary'!AM29-'VOR Summary'!AN29-'VOR Summary'!AO29-'VOR Summary'!AP29+'VOR Summary'!AT29+'VOR Summary'!AU29</f>
        <v>2925</v>
      </c>
      <c r="L34" s="290">
        <f>'VOR Summary'!BN29+'VOR Summary'!BO29+'VOR Summary'!BP29+'VOR Summary'!BQ29+'VOR Summary'!BR29+'VOR Summary'!BS29-'VOR Summary'!CG29-'VOR Summary'!CH29-'VOR Summary'!CI29-'VOR Summary'!CJ29+'VOR Summary'!CN29+'VOR Summary'!CO29</f>
        <v>1791</v>
      </c>
      <c r="M34" s="27">
        <f t="shared" si="3"/>
        <v>0.61230769230769233</v>
      </c>
      <c r="N34" s="1">
        <f>'VOR Summary'!AQ29-'VOR Summary'!AS29</f>
        <v>190</v>
      </c>
      <c r="O34" s="1">
        <f>'VOR Summary'!AR29</f>
        <v>12</v>
      </c>
      <c r="P34" s="320">
        <v>4466</v>
      </c>
      <c r="Q34" s="1"/>
    </row>
    <row r="35" spans="1:17" ht="12" customHeight="1" x14ac:dyDescent="0.2">
      <c r="A35" s="15" t="s">
        <v>216</v>
      </c>
      <c r="B35" s="1">
        <f>SUM('VOR Summary'!B30:G30)</f>
        <v>15204</v>
      </c>
      <c r="C35" s="1">
        <f>SUM('VOR Summary'!AV30:BA30)</f>
        <v>4457</v>
      </c>
      <c r="D35" s="27">
        <f t="shared" si="0"/>
        <v>0.29314654038410942</v>
      </c>
      <c r="E35" s="1">
        <f>'VOR Summary'!H30+'VOR Summary'!I30+'VOR Summary'!AD30+'VOR Summary'!J30+'VOR Summary'!K30+'VOR Summary'!L30-'VOR Summary'!AE30-'VOR Summary'!AH30-'VOR Summary'!AI30</f>
        <v>2510</v>
      </c>
      <c r="F35" s="1">
        <f>'VOR Summary'!BB30+'VOR Summary'!BC30+'VOR Summary'!BX30+'VOR Summary'!BD30+'VOR Summary'!BE30+'VOR Summary'!BF30-'VOR Summary'!BY30-'VOR Summary'!CB30-'VOR Summary'!CC30</f>
        <v>165</v>
      </c>
      <c r="G35" s="27">
        <f t="shared" si="1"/>
        <v>6.5737051792828682E-2</v>
      </c>
      <c r="H35" s="1">
        <f>'VOR Summary'!M30+'VOR Summary'!N30+'VOR Summary'!O30+'VOR Summary'!Q30+'VOR Summary'!R30+'VOR Summary'!S30-'VOR Summary'!AL30+'VOR Summary'!P30</f>
        <v>547</v>
      </c>
      <c r="I35" s="1">
        <f>'VOR Summary'!BG30+'VOR Summary'!BH30+'VOR Summary'!BI30+'VOR Summary'!BK30+'VOR Summary'!BL30+'VOR Summary'!BM30-'VOR Summary'!CF30+'VOR Summary'!BJ30</f>
        <v>94</v>
      </c>
      <c r="J35" s="27">
        <f t="shared" si="2"/>
        <v>0.17184643510054845</v>
      </c>
      <c r="K35" s="290">
        <f>'VOR Summary'!T30+'VOR Summary'!U30+'VOR Summary'!V30+'VOR Summary'!W30+'VOR Summary'!X30+'VOR Summary'!Y30-'VOR Summary'!AM30-'VOR Summary'!AN30-'VOR Summary'!AO30-'VOR Summary'!AP30+'VOR Summary'!AT30+'VOR Summary'!AU30</f>
        <v>5473</v>
      </c>
      <c r="L35" s="290">
        <f>'VOR Summary'!BN30+'VOR Summary'!BO30+'VOR Summary'!BP30+'VOR Summary'!BQ30+'VOR Summary'!BR30+'VOR Summary'!BS30-'VOR Summary'!CG30-'VOR Summary'!CH30-'VOR Summary'!CI30-'VOR Summary'!CJ30+'VOR Summary'!CN30+'VOR Summary'!CO30</f>
        <v>4386</v>
      </c>
      <c r="M35" s="27">
        <f t="shared" si="3"/>
        <v>0.8013886351178513</v>
      </c>
      <c r="N35" s="1">
        <f>'VOR Summary'!AQ30-'VOR Summary'!AS30</f>
        <v>202</v>
      </c>
      <c r="O35" s="1">
        <f>'VOR Summary'!AR30</f>
        <v>29</v>
      </c>
      <c r="P35" s="320">
        <v>5793</v>
      </c>
      <c r="Q35" s="1"/>
    </row>
    <row r="36" spans="1:17" ht="12" customHeight="1" x14ac:dyDescent="0.2">
      <c r="A36" s="15" t="s">
        <v>217</v>
      </c>
      <c r="B36" s="1">
        <f>SUM('VOR Summary'!B31:G31)</f>
        <v>4496</v>
      </c>
      <c r="C36" s="1">
        <f>SUM('VOR Summary'!AV31:BA31)</f>
        <v>1795</v>
      </c>
      <c r="D36" s="27">
        <f t="shared" si="0"/>
        <v>0.39924377224199287</v>
      </c>
      <c r="E36" s="1">
        <f>'VOR Summary'!H31+'VOR Summary'!I31+'VOR Summary'!AD31+'VOR Summary'!J31+'VOR Summary'!K31+'VOR Summary'!L31-'VOR Summary'!AE31-'VOR Summary'!AH31-'VOR Summary'!AI31</f>
        <v>953</v>
      </c>
      <c r="F36" s="1">
        <f>'VOR Summary'!BB31+'VOR Summary'!BC31+'VOR Summary'!BX31+'VOR Summary'!BD31+'VOR Summary'!BE31+'VOR Summary'!BF31-'VOR Summary'!BY31-'VOR Summary'!CB31-'VOR Summary'!CC31</f>
        <v>117</v>
      </c>
      <c r="G36" s="27">
        <f t="shared" si="1"/>
        <v>0.12277019937040923</v>
      </c>
      <c r="H36" s="1">
        <f>'VOR Summary'!M31+'VOR Summary'!N31+'VOR Summary'!O31+'VOR Summary'!Q31+'VOR Summary'!R31+'VOR Summary'!S31-'VOR Summary'!AL31+'VOR Summary'!P31</f>
        <v>49</v>
      </c>
      <c r="I36" s="1">
        <f>'VOR Summary'!BG31+'VOR Summary'!BH31+'VOR Summary'!BI31+'VOR Summary'!BK31+'VOR Summary'!BL31+'VOR Summary'!BM31-'VOR Summary'!CF31+'VOR Summary'!BJ31</f>
        <v>33</v>
      </c>
      <c r="J36" s="27">
        <f t="shared" si="2"/>
        <v>0.67346938775510201</v>
      </c>
      <c r="K36" s="290">
        <f>'VOR Summary'!T31+'VOR Summary'!U31+'VOR Summary'!V31+'VOR Summary'!W31+'VOR Summary'!X31+'VOR Summary'!Y31-'VOR Summary'!AM31-'VOR Summary'!AN31-'VOR Summary'!AO31-'VOR Summary'!AP31+'VOR Summary'!AT31+'VOR Summary'!AU31</f>
        <v>813</v>
      </c>
      <c r="L36" s="290">
        <f>'VOR Summary'!BN31+'VOR Summary'!BO31+'VOR Summary'!BP31+'VOR Summary'!BQ31+'VOR Summary'!BR31+'VOR Summary'!BS31-'VOR Summary'!CG31-'VOR Summary'!CH31-'VOR Summary'!CI31-'VOR Summary'!CJ31+'VOR Summary'!CN31+'VOR Summary'!CO31</f>
        <v>445</v>
      </c>
      <c r="M36" s="27">
        <f t="shared" si="3"/>
        <v>0.54735547355473557</v>
      </c>
      <c r="N36" s="1">
        <f>'VOR Summary'!AQ31-'VOR Summary'!AS31</f>
        <v>325</v>
      </c>
      <c r="O36" s="1">
        <f>'VOR Summary'!AR31</f>
        <v>19</v>
      </c>
      <c r="P36" s="320">
        <v>3819</v>
      </c>
      <c r="Q36" s="1"/>
    </row>
    <row r="37" spans="1:17" ht="12" customHeight="1" x14ac:dyDescent="0.2">
      <c r="A37" s="15" t="s">
        <v>218</v>
      </c>
      <c r="B37" s="1">
        <f>SUM('VOR Summary'!B32:G32)</f>
        <v>32052</v>
      </c>
      <c r="C37" s="1">
        <f>SUM('VOR Summary'!AV32:BA32)</f>
        <v>9919</v>
      </c>
      <c r="D37" s="27">
        <f t="shared" si="0"/>
        <v>0.30946586796455761</v>
      </c>
      <c r="E37" s="1">
        <f>'VOR Summary'!H32+'VOR Summary'!I32+'VOR Summary'!AD32+'VOR Summary'!J32+'VOR Summary'!K32+'VOR Summary'!L32-'VOR Summary'!AE32-'VOR Summary'!AH32-'VOR Summary'!AI32</f>
        <v>6206</v>
      </c>
      <c r="F37" s="1">
        <f>'VOR Summary'!BB32+'VOR Summary'!BC32+'VOR Summary'!BX32+'VOR Summary'!BD32+'VOR Summary'!BE32+'VOR Summary'!BF32-'VOR Summary'!BY32-'VOR Summary'!CB32-'VOR Summary'!CC32</f>
        <v>1021</v>
      </c>
      <c r="G37" s="27">
        <f t="shared" si="1"/>
        <v>0.16451820818562682</v>
      </c>
      <c r="H37" s="1">
        <f>'VOR Summary'!M32+'VOR Summary'!N32+'VOR Summary'!O32+'VOR Summary'!Q32+'VOR Summary'!R32+'VOR Summary'!S32-'VOR Summary'!AL32+'VOR Summary'!P32</f>
        <v>1227</v>
      </c>
      <c r="I37" s="1">
        <f>'VOR Summary'!BG32+'VOR Summary'!BH32+'VOR Summary'!BI32+'VOR Summary'!BK32+'VOR Summary'!BL32+'VOR Summary'!BM32-'VOR Summary'!CF32+'VOR Summary'!BJ32</f>
        <v>787</v>
      </c>
      <c r="J37" s="27">
        <f t="shared" si="2"/>
        <v>0.64140179299103506</v>
      </c>
      <c r="K37" s="290">
        <f>'VOR Summary'!T32+'VOR Summary'!U32+'VOR Summary'!V32+'VOR Summary'!W32+'VOR Summary'!X32+'VOR Summary'!Y32-'VOR Summary'!AM32-'VOR Summary'!AN32-'VOR Summary'!AO32-'VOR Summary'!AP32+'VOR Summary'!AT32+'VOR Summary'!AU32</f>
        <v>16934</v>
      </c>
      <c r="L37" s="290">
        <f>'VOR Summary'!BN32+'VOR Summary'!BO32+'VOR Summary'!BP32+'VOR Summary'!BQ32+'VOR Summary'!BR32+'VOR Summary'!BS32-'VOR Summary'!CG32-'VOR Summary'!CH32-'VOR Summary'!CI32-'VOR Summary'!CJ32+'VOR Summary'!CN32+'VOR Summary'!CO32</f>
        <v>12256</v>
      </c>
      <c r="M37" s="27">
        <f t="shared" si="3"/>
        <v>0.72375103342388092</v>
      </c>
      <c r="N37" s="1">
        <f>'VOR Summary'!AQ32-'VOR Summary'!AS32</f>
        <v>1102</v>
      </c>
      <c r="O37" s="1">
        <f>'VOR Summary'!AR32</f>
        <v>74</v>
      </c>
      <c r="P37" s="320">
        <v>12309</v>
      </c>
      <c r="Q37" s="1"/>
    </row>
    <row r="38" spans="1:17" ht="12" customHeight="1" x14ac:dyDescent="0.2">
      <c r="A38" s="15" t="s">
        <v>219</v>
      </c>
      <c r="B38" s="1">
        <f>SUM('VOR Summary'!B33:G33)</f>
        <v>41</v>
      </c>
      <c r="C38" s="1">
        <f>SUM('VOR Summary'!AV33:BA33)</f>
        <v>10</v>
      </c>
      <c r="D38" s="27">
        <f t="shared" si="0"/>
        <v>0.24390243902439024</v>
      </c>
      <c r="E38" s="1">
        <f>'VOR Summary'!H33+'VOR Summary'!I33+'VOR Summary'!AD33+'VOR Summary'!J33+'VOR Summary'!K33+'VOR Summary'!L33-'VOR Summary'!AE33-'VOR Summary'!AH33-'VOR Summary'!AI33</f>
        <v>18</v>
      </c>
      <c r="F38" s="1">
        <f>'VOR Summary'!BB33+'VOR Summary'!BC33+'VOR Summary'!BX33+'VOR Summary'!BD33+'VOR Summary'!BE33+'VOR Summary'!BF33-'VOR Summary'!BY33-'VOR Summary'!CB33-'VOR Summary'!CC33</f>
        <v>3</v>
      </c>
      <c r="G38" s="27">
        <f t="shared" si="1"/>
        <v>0.16666666666666666</v>
      </c>
      <c r="H38" s="1">
        <f>'VOR Summary'!M33+'VOR Summary'!N33+'VOR Summary'!O33+'VOR Summary'!Q33+'VOR Summary'!R33+'VOR Summary'!S33-'VOR Summary'!AL33+'VOR Summary'!P33</f>
        <v>2</v>
      </c>
      <c r="I38" s="1">
        <f>'VOR Summary'!BG33+'VOR Summary'!BH33+'VOR Summary'!BI33+'VOR Summary'!BK33+'VOR Summary'!BL33+'VOR Summary'!BM33-'VOR Summary'!CF33+'VOR Summary'!BJ33</f>
        <v>2</v>
      </c>
      <c r="J38" s="27">
        <f t="shared" si="2"/>
        <v>1</v>
      </c>
      <c r="K38" s="290">
        <f>'VOR Summary'!T33+'VOR Summary'!U33+'VOR Summary'!V33+'VOR Summary'!W33+'VOR Summary'!X33+'VOR Summary'!Y33-'VOR Summary'!AM33-'VOR Summary'!AN33-'VOR Summary'!AO33-'VOR Summary'!AP33+'VOR Summary'!AT33+'VOR Summary'!AU33</f>
        <v>22</v>
      </c>
      <c r="L38" s="290">
        <f>'VOR Summary'!BN33+'VOR Summary'!BO33+'VOR Summary'!BP33+'VOR Summary'!BQ33+'VOR Summary'!BR33+'VOR Summary'!BS33-'VOR Summary'!CG33-'VOR Summary'!CH33-'VOR Summary'!CI33-'VOR Summary'!CJ33+'VOR Summary'!CN33+'VOR Summary'!CO33</f>
        <v>22</v>
      </c>
      <c r="M38" s="27">
        <f t="shared" si="3"/>
        <v>1</v>
      </c>
      <c r="N38" s="1">
        <f>'VOR Summary'!AQ33-'VOR Summary'!AS33</f>
        <v>13</v>
      </c>
      <c r="O38" s="1">
        <f>'VOR Summary'!AR33</f>
        <v>0</v>
      </c>
      <c r="P38" s="320">
        <v>11</v>
      </c>
      <c r="Q38" s="1"/>
    </row>
    <row r="39" spans="1:17" ht="12" customHeight="1" x14ac:dyDescent="0.2">
      <c r="A39" s="55" t="s">
        <v>220</v>
      </c>
      <c r="B39" s="37">
        <f>SUM('VOR Summary'!B34:G34)</f>
        <v>38062</v>
      </c>
      <c r="C39" s="37">
        <f>SUM('VOR Summary'!AV34:BA34)</f>
        <v>14941</v>
      </c>
      <c r="D39" s="36">
        <f t="shared" si="0"/>
        <v>0.39254374441700385</v>
      </c>
      <c r="E39" s="37">
        <f>'VOR Summary'!H34+'VOR Summary'!I34+'VOR Summary'!AD34+'VOR Summary'!J34+'VOR Summary'!K34+'VOR Summary'!L34-'VOR Summary'!AE34-'VOR Summary'!AH34-'VOR Summary'!AI34</f>
        <v>8981</v>
      </c>
      <c r="F39" s="37">
        <f>'VOR Summary'!BB34+'VOR Summary'!BC34+'VOR Summary'!BX34+'VOR Summary'!BD34+'VOR Summary'!BE34+'VOR Summary'!BF34-'VOR Summary'!BY34-'VOR Summary'!CB34-'VOR Summary'!CC34</f>
        <v>2347</v>
      </c>
      <c r="G39" s="36">
        <f t="shared" si="1"/>
        <v>0.26132947333259104</v>
      </c>
      <c r="H39" s="37">
        <f>'VOR Summary'!M34+'VOR Summary'!N34+'VOR Summary'!O34+'VOR Summary'!Q34+'VOR Summary'!R34+'VOR Summary'!S34-'VOR Summary'!AL34+'VOR Summary'!P34</f>
        <v>185</v>
      </c>
      <c r="I39" s="37">
        <f>'VOR Summary'!BG34+'VOR Summary'!BH34+'VOR Summary'!BI34+'VOR Summary'!BK34+'VOR Summary'!BL34+'VOR Summary'!BM34-'VOR Summary'!CF34+'VOR Summary'!BJ34</f>
        <v>53</v>
      </c>
      <c r="J39" s="36">
        <f t="shared" si="2"/>
        <v>0.2864864864864865</v>
      </c>
      <c r="K39" s="292">
        <f>'VOR Summary'!T34+'VOR Summary'!U34+'VOR Summary'!V34+'VOR Summary'!W34+'VOR Summary'!X34+'VOR Summary'!Y34-'VOR Summary'!AM34-'VOR Summary'!AN34-'VOR Summary'!AO34-'VOR Summary'!AP34+'VOR Summary'!AT34+'VOR Summary'!AU34</f>
        <v>4265</v>
      </c>
      <c r="L39" s="292">
        <f>'VOR Summary'!BN34+'VOR Summary'!BO34+'VOR Summary'!BP34+'VOR Summary'!BQ34+'VOR Summary'!BR34+'VOR Summary'!BS34-'VOR Summary'!CG34-'VOR Summary'!CH34-'VOR Summary'!CI34-'VOR Summary'!CJ34+'VOR Summary'!CN34+'VOR Summary'!CO34</f>
        <v>2160</v>
      </c>
      <c r="M39" s="36">
        <f t="shared" si="3"/>
        <v>0.50644783118405623</v>
      </c>
      <c r="N39" s="37">
        <f>'VOR Summary'!AQ34-'VOR Summary'!AS34</f>
        <v>434</v>
      </c>
      <c r="O39" s="37">
        <f>'VOR Summary'!AR34</f>
        <v>20</v>
      </c>
      <c r="P39" s="37">
        <v>6191</v>
      </c>
      <c r="Q39" s="37"/>
    </row>
    <row r="40" spans="1:17" ht="12" customHeight="1" x14ac:dyDescent="0.2">
      <c r="A40" s="15" t="s">
        <v>221</v>
      </c>
      <c r="B40" s="1">
        <f>SUM('VOR Summary'!B35:G35)</f>
        <v>11997</v>
      </c>
      <c r="C40" s="1">
        <f>SUM('VOR Summary'!AV35:BA35)</f>
        <v>4929</v>
      </c>
      <c r="D40" s="27">
        <f t="shared" si="0"/>
        <v>0.41085271317829458</v>
      </c>
      <c r="E40" s="1">
        <f>'VOR Summary'!H35+'VOR Summary'!I35+'VOR Summary'!AD35+'VOR Summary'!J35+'VOR Summary'!K35+'VOR Summary'!L35-'VOR Summary'!AE35-'VOR Summary'!AH35-'VOR Summary'!AI35</f>
        <v>1746</v>
      </c>
      <c r="F40" s="1">
        <f>'VOR Summary'!BB35+'VOR Summary'!BC35+'VOR Summary'!BX35+'VOR Summary'!BD35+'VOR Summary'!BE35+'VOR Summary'!BF35-'VOR Summary'!BY35-'VOR Summary'!CB35-'VOR Summary'!CC35</f>
        <v>371</v>
      </c>
      <c r="G40" s="27">
        <f t="shared" si="1"/>
        <v>0.2124856815578465</v>
      </c>
      <c r="H40" s="1">
        <f>'VOR Summary'!M35+'VOR Summary'!N35+'VOR Summary'!O35+'VOR Summary'!Q35+'VOR Summary'!R35+'VOR Summary'!S35-'VOR Summary'!AL35+'VOR Summary'!P35</f>
        <v>645</v>
      </c>
      <c r="I40" s="1">
        <f>'VOR Summary'!BG35+'VOR Summary'!BH35+'VOR Summary'!BI35+'VOR Summary'!BK35+'VOR Summary'!BL35+'VOR Summary'!BM35-'VOR Summary'!CF35+'VOR Summary'!BJ35</f>
        <v>276</v>
      </c>
      <c r="J40" s="27">
        <f t="shared" si="2"/>
        <v>0.42790697674418604</v>
      </c>
      <c r="K40" s="290">
        <f>'VOR Summary'!T35+'VOR Summary'!U35+'VOR Summary'!V35+'VOR Summary'!W35+'VOR Summary'!X35+'VOR Summary'!Y35-'VOR Summary'!AM35-'VOR Summary'!AN35-'VOR Summary'!AO35-'VOR Summary'!AP35+'VOR Summary'!AT35+'VOR Summary'!AU35</f>
        <v>3118</v>
      </c>
      <c r="L40" s="290">
        <f>'VOR Summary'!BN35+'VOR Summary'!BO35+'VOR Summary'!BP35+'VOR Summary'!BQ35+'VOR Summary'!BR35+'VOR Summary'!BS35-'VOR Summary'!CG35-'VOR Summary'!CH35-'VOR Summary'!CI35-'VOR Summary'!CJ35+'VOR Summary'!CN35+'VOR Summary'!CO35</f>
        <v>2200</v>
      </c>
      <c r="M40" s="27">
        <f t="shared" si="3"/>
        <v>0.7055805003207184</v>
      </c>
      <c r="N40" s="1">
        <f>'VOR Summary'!AQ35-'VOR Summary'!AS35</f>
        <v>390</v>
      </c>
      <c r="O40" s="1">
        <f>'VOR Summary'!AR35</f>
        <v>16</v>
      </c>
      <c r="P40" s="1">
        <v>6235</v>
      </c>
      <c r="Q40" s="1"/>
    </row>
    <row r="41" spans="1:17" ht="12" customHeight="1" x14ac:dyDescent="0.2">
      <c r="A41" s="15" t="s">
        <v>267</v>
      </c>
      <c r="B41" s="1">
        <f>SUM('VOR Summary'!B36:G36)</f>
        <v>3773</v>
      </c>
      <c r="C41" s="1">
        <f>SUM('VOR Summary'!AV36:BA36)</f>
        <v>1075</v>
      </c>
      <c r="D41" s="27">
        <f t="shared" si="0"/>
        <v>0.2849191624701829</v>
      </c>
      <c r="E41" s="1">
        <f>'VOR Summary'!H36+'VOR Summary'!I36+'VOR Summary'!AD36+'VOR Summary'!J36+'VOR Summary'!K36+'VOR Summary'!L36-'VOR Summary'!AE36-'VOR Summary'!AH36-'VOR Summary'!AI36</f>
        <v>624</v>
      </c>
      <c r="F41" s="1">
        <f>'VOR Summary'!BB36+'VOR Summary'!BC36+'VOR Summary'!BX36+'VOR Summary'!BD36+'VOR Summary'!BE36+'VOR Summary'!BF36-'VOR Summary'!BY36-'VOR Summary'!CB36-'VOR Summary'!CC36</f>
        <v>84</v>
      </c>
      <c r="G41" s="27">
        <f t="shared" si="1"/>
        <v>0.13461538461538461</v>
      </c>
      <c r="H41" s="1">
        <f>'VOR Summary'!M36+'VOR Summary'!N36+'VOR Summary'!O36+'VOR Summary'!Q36+'VOR Summary'!R36+'VOR Summary'!S36-'VOR Summary'!AL36+'VOR Summary'!P36</f>
        <v>102</v>
      </c>
      <c r="I41" s="1">
        <f>'VOR Summary'!BG36+'VOR Summary'!BH36+'VOR Summary'!BI36+'VOR Summary'!BK36+'VOR Summary'!BL36+'VOR Summary'!BM36-'VOR Summary'!CF36+'VOR Summary'!BJ36</f>
        <v>27</v>
      </c>
      <c r="J41" s="27">
        <f t="shared" si="2"/>
        <v>0.26470588235294118</v>
      </c>
      <c r="K41" s="290">
        <f>'VOR Summary'!T36+'VOR Summary'!U36+'VOR Summary'!V36+'VOR Summary'!W36+'VOR Summary'!X36+'VOR Summary'!Y36-'VOR Summary'!AM36-'VOR Summary'!AN36-'VOR Summary'!AO36-'VOR Summary'!AP36+'VOR Summary'!AT36+'VOR Summary'!AU36</f>
        <v>1013</v>
      </c>
      <c r="L41" s="290">
        <f>'VOR Summary'!BN36+'VOR Summary'!BO36+'VOR Summary'!BP36+'VOR Summary'!BQ36+'VOR Summary'!BR36+'VOR Summary'!BS36-'VOR Summary'!CG36-'VOR Summary'!CH36-'VOR Summary'!CI36-'VOR Summary'!CJ36+'VOR Summary'!CN36+'VOR Summary'!CO36</f>
        <v>563</v>
      </c>
      <c r="M41" s="27">
        <f t="shared" si="3"/>
        <v>0.55577492596248768</v>
      </c>
      <c r="N41" s="1">
        <f>'VOR Summary'!AQ36-'VOR Summary'!AS36</f>
        <v>54</v>
      </c>
      <c r="O41" s="1">
        <f>'VOR Summary'!AR36</f>
        <v>10</v>
      </c>
      <c r="P41" s="1">
        <v>1652</v>
      </c>
      <c r="Q41" s="1"/>
    </row>
    <row r="42" spans="1:17" ht="12" customHeight="1" x14ac:dyDescent="0.2">
      <c r="A42" s="15" t="s">
        <v>268</v>
      </c>
      <c r="B42" s="1">
        <f>SUM('VOR Summary'!B37:G37)</f>
        <v>1075</v>
      </c>
      <c r="C42" s="1">
        <f>SUM('VOR Summary'!AV37:BA37)</f>
        <v>144</v>
      </c>
      <c r="D42" s="27">
        <f t="shared" si="0"/>
        <v>0.13395348837209303</v>
      </c>
      <c r="E42" s="1">
        <f>'VOR Summary'!H37+'VOR Summary'!I37+'VOR Summary'!AD37+'VOR Summary'!J37+'VOR Summary'!K37+'VOR Summary'!L37-'VOR Summary'!AE37-'VOR Summary'!AH37-'VOR Summary'!AI37</f>
        <v>196</v>
      </c>
      <c r="F42" s="1">
        <f>'VOR Summary'!BB37+'VOR Summary'!BC37+'VOR Summary'!BX37+'VOR Summary'!BD37+'VOR Summary'!BE37+'VOR Summary'!BF37-'VOR Summary'!BY37-'VOR Summary'!CB37-'VOR Summary'!CC37</f>
        <v>14</v>
      </c>
      <c r="G42" s="27">
        <f t="shared" si="1"/>
        <v>7.1428571428571425E-2</v>
      </c>
      <c r="H42" s="1">
        <f>'VOR Summary'!M37+'VOR Summary'!N37+'VOR Summary'!O37+'VOR Summary'!Q37+'VOR Summary'!R37+'VOR Summary'!S37-'VOR Summary'!AL37+'VOR Summary'!P37</f>
        <v>53</v>
      </c>
      <c r="I42" s="1">
        <f>'VOR Summary'!BG37+'VOR Summary'!BH37+'VOR Summary'!BI37+'VOR Summary'!BK37+'VOR Summary'!BL37+'VOR Summary'!BM37-'VOR Summary'!CF37+'VOR Summary'!BJ37</f>
        <v>3</v>
      </c>
      <c r="J42" s="27">
        <f t="shared" si="2"/>
        <v>5.6603773584905662E-2</v>
      </c>
      <c r="K42" s="290">
        <f>'VOR Summary'!T37+'VOR Summary'!U37+'VOR Summary'!V37+'VOR Summary'!W37+'VOR Summary'!X37+'VOR Summary'!Y37-'VOR Summary'!AM37-'VOR Summary'!AN37-'VOR Summary'!AO37-'VOR Summary'!AP37+'VOR Summary'!AT37+'VOR Summary'!AU37</f>
        <v>520</v>
      </c>
      <c r="L42" s="290">
        <f>'VOR Summary'!BN37+'VOR Summary'!BO37+'VOR Summary'!BP37+'VOR Summary'!BQ37+'VOR Summary'!BR37+'VOR Summary'!BS37-'VOR Summary'!CG37-'VOR Summary'!CH37-'VOR Summary'!CI37-'VOR Summary'!CJ37+'VOR Summary'!CN37+'VOR Summary'!CO37</f>
        <v>386</v>
      </c>
      <c r="M42" s="27">
        <f t="shared" si="3"/>
        <v>0.74230769230769234</v>
      </c>
      <c r="N42" s="1">
        <f>'VOR Summary'!AQ37-'VOR Summary'!AS37</f>
        <v>45</v>
      </c>
      <c r="O42" s="1">
        <f>'VOR Summary'!AR37</f>
        <v>1</v>
      </c>
      <c r="P42" s="1">
        <v>317</v>
      </c>
      <c r="Q42" s="1"/>
    </row>
    <row r="43" spans="1:17" ht="12" customHeight="1" x14ac:dyDescent="0.2">
      <c r="A43" s="15" t="s">
        <v>269</v>
      </c>
      <c r="B43" s="1">
        <f>SUM('VOR Summary'!B38:G38)</f>
        <v>24792</v>
      </c>
      <c r="C43" s="1">
        <f>SUM('VOR Summary'!AV38:BA38)</f>
        <v>11784</v>
      </c>
      <c r="D43" s="27">
        <f t="shared" si="0"/>
        <v>0.47531461761858662</v>
      </c>
      <c r="E43" s="1">
        <f>'VOR Summary'!H38+'VOR Summary'!I38+'VOR Summary'!AD38+'VOR Summary'!J38+'VOR Summary'!K38+'VOR Summary'!L38-'VOR Summary'!AE38-'VOR Summary'!AH38-'VOR Summary'!AI38</f>
        <v>7251</v>
      </c>
      <c r="F43" s="1">
        <f>'VOR Summary'!BB38+'VOR Summary'!BC38+'VOR Summary'!BX38+'VOR Summary'!BD38+'VOR Summary'!BE38+'VOR Summary'!BF38-'VOR Summary'!BY38-'VOR Summary'!CB38-'VOR Summary'!CC38</f>
        <v>1784</v>
      </c>
      <c r="G43" s="27">
        <f t="shared" si="1"/>
        <v>0.24603502965108262</v>
      </c>
      <c r="H43" s="1">
        <f>'VOR Summary'!M38+'VOR Summary'!N38+'VOR Summary'!O38+'VOR Summary'!Q38+'VOR Summary'!R38+'VOR Summary'!S38-'VOR Summary'!AL38+'VOR Summary'!P38</f>
        <v>335</v>
      </c>
      <c r="I43" s="1">
        <f>'VOR Summary'!BG38+'VOR Summary'!BH38+'VOR Summary'!BI38+'VOR Summary'!BK38+'VOR Summary'!BL38+'VOR Summary'!BM38-'VOR Summary'!CF38+'VOR Summary'!BJ38</f>
        <v>222</v>
      </c>
      <c r="J43" s="27">
        <f t="shared" si="2"/>
        <v>0.66268656716417906</v>
      </c>
      <c r="K43" s="290">
        <f>'VOR Summary'!T38+'VOR Summary'!U38+'VOR Summary'!V38+'VOR Summary'!W38+'VOR Summary'!X38+'VOR Summary'!Y38-'VOR Summary'!AM38-'VOR Summary'!AN38-'VOR Summary'!AO38-'VOR Summary'!AP38+'VOR Summary'!AT38+'VOR Summary'!AU38</f>
        <v>7745</v>
      </c>
      <c r="L43" s="290">
        <f>'VOR Summary'!BN38+'VOR Summary'!BO38+'VOR Summary'!BP38+'VOR Summary'!BQ38+'VOR Summary'!BR38+'VOR Summary'!BS38-'VOR Summary'!CG38-'VOR Summary'!CH38-'VOR Summary'!CI38-'VOR Summary'!CJ38+'VOR Summary'!CN38+'VOR Summary'!CO38</f>
        <v>5831</v>
      </c>
      <c r="M43" s="27">
        <f t="shared" si="3"/>
        <v>0.75287282117495158</v>
      </c>
      <c r="N43" s="1">
        <f>'VOR Summary'!AQ38-'VOR Summary'!AS38</f>
        <v>539</v>
      </c>
      <c r="O43" s="1">
        <f>'VOR Summary'!AR38</f>
        <v>21</v>
      </c>
      <c r="P43" s="1">
        <v>12309</v>
      </c>
      <c r="Q43" s="1"/>
    </row>
    <row r="44" spans="1:17" ht="12" customHeight="1" x14ac:dyDescent="0.2">
      <c r="A44" s="15" t="s">
        <v>270</v>
      </c>
      <c r="B44" s="1">
        <f>SUM('VOR Summary'!B39:G39)</f>
        <v>2967</v>
      </c>
      <c r="C44" s="1">
        <f>SUM('VOR Summary'!AV39:BA39)</f>
        <v>339</v>
      </c>
      <c r="D44" s="27">
        <f t="shared" si="0"/>
        <v>0.11425682507583418</v>
      </c>
      <c r="E44" s="1">
        <f>'VOR Summary'!H39+'VOR Summary'!I39+'VOR Summary'!AD39+'VOR Summary'!J39+'VOR Summary'!K39+'VOR Summary'!L39-'VOR Summary'!AE39-'VOR Summary'!AH39-'VOR Summary'!AI39</f>
        <v>499</v>
      </c>
      <c r="F44" s="1">
        <f>'VOR Summary'!BB39+'VOR Summary'!BC39+'VOR Summary'!BX39+'VOR Summary'!BD39+'VOR Summary'!BE39+'VOR Summary'!BF39-'VOR Summary'!BY39-'VOR Summary'!CB39-'VOR Summary'!CC39</f>
        <v>16</v>
      </c>
      <c r="G44" s="27">
        <f t="shared" si="1"/>
        <v>3.2064128256513023E-2</v>
      </c>
      <c r="H44" s="1">
        <f>'VOR Summary'!M39+'VOR Summary'!N39+'VOR Summary'!O39+'VOR Summary'!Q39+'VOR Summary'!R39+'VOR Summary'!S39-'VOR Summary'!AL39+'VOR Summary'!P39</f>
        <v>90</v>
      </c>
      <c r="I44" s="1">
        <f>'VOR Summary'!BG39+'VOR Summary'!BH39+'VOR Summary'!BI39+'VOR Summary'!BK39+'VOR Summary'!BL39+'VOR Summary'!BM39-'VOR Summary'!CF39+'VOR Summary'!BJ39</f>
        <v>7</v>
      </c>
      <c r="J44" s="27">
        <f t="shared" si="2"/>
        <v>7.7777777777777779E-2</v>
      </c>
      <c r="K44" s="290">
        <f>'VOR Summary'!T39+'VOR Summary'!U39+'VOR Summary'!V39+'VOR Summary'!W39+'VOR Summary'!X39+'VOR Summary'!Y39-'VOR Summary'!AM39-'VOR Summary'!AN39-'VOR Summary'!AO39-'VOR Summary'!AP39+'VOR Summary'!AT39+'VOR Summary'!AU39</f>
        <v>6436</v>
      </c>
      <c r="L44" s="290">
        <f>'VOR Summary'!BN39+'VOR Summary'!BO39+'VOR Summary'!BP39+'VOR Summary'!BQ39+'VOR Summary'!BR39+'VOR Summary'!BS39-'VOR Summary'!CG39-'VOR Summary'!CH39-'VOR Summary'!CI39-'VOR Summary'!CJ39+'VOR Summary'!CN39+'VOR Summary'!CO39</f>
        <v>5218</v>
      </c>
      <c r="M44" s="27">
        <f t="shared" si="3"/>
        <v>0.81075201988812928</v>
      </c>
      <c r="N44" s="1">
        <f>'VOR Summary'!AQ39-'VOR Summary'!AS39</f>
        <v>56</v>
      </c>
      <c r="O44" s="1">
        <f>'VOR Summary'!AR39</f>
        <v>22</v>
      </c>
      <c r="P44" s="1">
        <v>1303</v>
      </c>
      <c r="Q44" s="1"/>
    </row>
    <row r="45" spans="1:17" ht="12" customHeight="1" x14ac:dyDescent="0.2">
      <c r="A45" s="15" t="s">
        <v>271</v>
      </c>
      <c r="B45" s="1">
        <f>SUM('VOR Summary'!B40:G40)</f>
        <v>6025</v>
      </c>
      <c r="C45" s="1">
        <f>SUM('VOR Summary'!AV40:BA40)</f>
        <v>1550</v>
      </c>
      <c r="D45" s="27">
        <f t="shared" si="0"/>
        <v>0.25726141078838172</v>
      </c>
      <c r="E45" s="1">
        <f>'VOR Summary'!H40+'VOR Summary'!I40+'VOR Summary'!AD40+'VOR Summary'!J40+'VOR Summary'!K40+'VOR Summary'!L40-'VOR Summary'!AE40-'VOR Summary'!AH40-'VOR Summary'!AI40</f>
        <v>1471</v>
      </c>
      <c r="F45" s="1">
        <f>'VOR Summary'!BB40+'VOR Summary'!BC40+'VOR Summary'!BX40+'VOR Summary'!BD40+'VOR Summary'!BE40+'VOR Summary'!BF40-'VOR Summary'!BY40-'VOR Summary'!CB40-'VOR Summary'!CC40</f>
        <v>257</v>
      </c>
      <c r="G45" s="27">
        <f t="shared" si="1"/>
        <v>0.17471108089734874</v>
      </c>
      <c r="H45" s="1">
        <f>'VOR Summary'!M40+'VOR Summary'!N40+'VOR Summary'!O40+'VOR Summary'!Q40+'VOR Summary'!R40+'VOR Summary'!S40-'VOR Summary'!AL40+'VOR Summary'!P40</f>
        <v>269</v>
      </c>
      <c r="I45" s="1">
        <f>'VOR Summary'!BG40+'VOR Summary'!BH40+'VOR Summary'!BI40+'VOR Summary'!BK40+'VOR Summary'!BL40+'VOR Summary'!BM40-'VOR Summary'!CF40+'VOR Summary'!BJ40</f>
        <v>142</v>
      </c>
      <c r="J45" s="27">
        <f t="shared" si="2"/>
        <v>0.52788104089219334</v>
      </c>
      <c r="K45" s="290">
        <f>'VOR Summary'!T40+'VOR Summary'!U40+'VOR Summary'!V40+'VOR Summary'!W40+'VOR Summary'!X40+'VOR Summary'!Y40-'VOR Summary'!AM40-'VOR Summary'!AN40-'VOR Summary'!AO40-'VOR Summary'!AP40+'VOR Summary'!AT40+'VOR Summary'!AU40</f>
        <v>1735</v>
      </c>
      <c r="L45" s="290">
        <f>'VOR Summary'!BN40+'VOR Summary'!BO40+'VOR Summary'!BP40+'VOR Summary'!BQ40+'VOR Summary'!BR40+'VOR Summary'!BS40-'VOR Summary'!CG40-'VOR Summary'!CH40-'VOR Summary'!CI40-'VOR Summary'!CJ40+'VOR Summary'!CN40+'VOR Summary'!CO40</f>
        <v>1095</v>
      </c>
      <c r="M45" s="27">
        <f t="shared" si="3"/>
        <v>0.63112391930835732</v>
      </c>
      <c r="N45" s="1">
        <f>'VOR Summary'!AQ40-'VOR Summary'!AS40</f>
        <v>259</v>
      </c>
      <c r="O45" s="1">
        <f>'VOR Summary'!AR40</f>
        <v>8</v>
      </c>
      <c r="P45" s="1">
        <v>2894</v>
      </c>
      <c r="Q45" s="1"/>
    </row>
    <row r="46" spans="1:17" ht="13.5" x14ac:dyDescent="0.2">
      <c r="A46" s="38" t="s">
        <v>335</v>
      </c>
      <c r="B46" s="40">
        <f>SUM('VOR Summary'!B41:G41)</f>
        <v>9142</v>
      </c>
      <c r="C46" s="40">
        <f>SUM('VOR Summary'!AV41:BA41)</f>
        <v>3388</v>
      </c>
      <c r="D46" s="39">
        <f t="shared" si="0"/>
        <v>0.37059724349157736</v>
      </c>
      <c r="E46" s="40">
        <f>'VOR Summary'!H41+'VOR Summary'!I41+'VOR Summary'!J41+'VOR Summary'!K41+'VOR Summary'!L41-'VOR Summary'!AE41-'VOR Summary'!AH41-'VOR Summary'!AI41</f>
        <v>1055</v>
      </c>
      <c r="F46" s="40">
        <f>'VOR Summary'!BB41+'VOR Summary'!BC41+'VOR Summary'!BD41+'VOR Summary'!BE41+'VOR Summary'!BF41-'VOR Summary'!BY41-'VOR Summary'!CB41-'VOR Summary'!CC41</f>
        <v>63</v>
      </c>
      <c r="G46" s="39">
        <f t="shared" si="1"/>
        <v>5.9715639810426539E-2</v>
      </c>
      <c r="H46" s="40">
        <f>'VOR Summary'!M41+'VOR Summary'!N41+'VOR Summary'!O41+'VOR Summary'!Q41+'VOR Summary'!R41+'VOR Summary'!S41-'VOR Summary'!AL41+'VOR Summary'!P41</f>
        <v>130</v>
      </c>
      <c r="I46" s="40">
        <f>'VOR Summary'!BG41+'VOR Summary'!BH41+'VOR Summary'!BI41+'VOR Summary'!BK41+'VOR Summary'!BL41+'VOR Summary'!BM41-'VOR Summary'!CF41+'VOR Summary'!BJ41</f>
        <v>32</v>
      </c>
      <c r="J46" s="39">
        <f t="shared" si="2"/>
        <v>0.24615384615384617</v>
      </c>
      <c r="K46" s="40">
        <f>'VOR Summary'!T41+'VOR Summary'!U41+'VOR Summary'!V41+'VOR Summary'!W41+'VOR Summary'!X41+'VOR Summary'!Y41-'VOR Summary'!AM41-'VOR Summary'!AN41-'VOR Summary'!AO41-'VOR Summary'!AP41+'VOR Summary'!AT41+'VOR Summary'!AU41</f>
        <v>3282</v>
      </c>
      <c r="L46" s="40">
        <f>'VOR Summary'!BN41+'VOR Summary'!BO41+'VOR Summary'!BP41+'VOR Summary'!BQ41+'VOR Summary'!BR41+'VOR Summary'!BS41-'VOR Summary'!CG41-'VOR Summary'!CH41-'VOR Summary'!CI41-'VOR Summary'!CJ41+'VOR Summary'!CN41+'VOR Summary'!CO41</f>
        <v>2226</v>
      </c>
      <c r="M46" s="39">
        <f t="shared" si="3"/>
        <v>0.67824497257769656</v>
      </c>
      <c r="N46" s="40">
        <f>'VOR Summary'!AQ41-'VOR Summary'!AS41</f>
        <v>2241</v>
      </c>
      <c r="O46" s="199">
        <v>0</v>
      </c>
      <c r="P46" s="1">
        <v>2012</v>
      </c>
      <c r="Q46" s="317"/>
    </row>
    <row r="47" spans="1:17" ht="13.5" x14ac:dyDescent="0.2">
      <c r="A47" s="15" t="s">
        <v>300</v>
      </c>
      <c r="B47" s="1">
        <f>SUM('VOR Summary'!B42:G42)</f>
        <v>8919</v>
      </c>
      <c r="C47" s="1">
        <f>SUM('VOR Summary'!AV42:BA42)</f>
        <v>2274</v>
      </c>
      <c r="D47" s="27">
        <f t="shared" si="0"/>
        <v>0.25496131853346787</v>
      </c>
      <c r="E47" s="1">
        <f>'VOR Summary'!H42+'VOR Summary'!I42+'VOR Summary'!AD42+'VOR Summary'!J42+'VOR Summary'!K42+'VOR Summary'!L42-'VOR Summary'!AE42-'VOR Summary'!AH42-'VOR Summary'!AI42</f>
        <v>1469</v>
      </c>
      <c r="F47" s="1">
        <f>'VOR Summary'!BB42+'VOR Summary'!BC42+'VOR Summary'!BX42+'VOR Summary'!BD42+'VOR Summary'!BE42+'VOR Summary'!BF42-'VOR Summary'!BY42-'VOR Summary'!CB42-'VOR Summary'!CC42</f>
        <v>94</v>
      </c>
      <c r="G47" s="27">
        <f t="shared" si="1"/>
        <v>6.3989108236895853E-2</v>
      </c>
      <c r="H47" s="1">
        <f>'VOR Summary'!M42+'VOR Summary'!N42+'VOR Summary'!O42+'VOR Summary'!Q42+'VOR Summary'!R42+'VOR Summary'!S42-'VOR Summary'!AL42+'VOR Summary'!P42</f>
        <v>573</v>
      </c>
      <c r="I47" s="1">
        <f>'VOR Summary'!BG42+'VOR Summary'!BH42+'VOR Summary'!BI42+'VOR Summary'!BK42+'VOR Summary'!BL42+'VOR Summary'!BM42-'VOR Summary'!CF42+'VOR Summary'!BJ42</f>
        <v>75</v>
      </c>
      <c r="J47" s="27">
        <f t="shared" si="2"/>
        <v>0.13089005235602094</v>
      </c>
      <c r="K47" s="290">
        <f>'VOR Summary'!T42+'VOR Summary'!U42+'VOR Summary'!V42+'VOR Summary'!W42+'VOR Summary'!X42+'VOR Summary'!Y42-'VOR Summary'!AM42-'VOR Summary'!AN42-'VOR Summary'!AO42-'VOR Summary'!AP42+'VOR Summary'!AT42+'VOR Summary'!AU42</f>
        <v>7663</v>
      </c>
      <c r="L47" s="290">
        <f>'VOR Summary'!BN42+'VOR Summary'!BO42+'VOR Summary'!BP42+'VOR Summary'!BQ42+'VOR Summary'!BR42+'VOR Summary'!BS42-'VOR Summary'!CG42-'VOR Summary'!CH42-'VOR Summary'!CI42-'VOR Summary'!CJ42+'VOR Summary'!CN42+'VOR Summary'!CO42</f>
        <v>6257</v>
      </c>
      <c r="M47" s="27">
        <f t="shared" si="3"/>
        <v>0.81652094479968684</v>
      </c>
      <c r="N47" s="1">
        <f>'VOR Summary'!AQ42-'VOR Summary'!AS42</f>
        <v>30</v>
      </c>
      <c r="O47" s="200">
        <f>'VOR Summary'!AR42</f>
        <v>12</v>
      </c>
      <c r="P47" s="1">
        <v>3120</v>
      </c>
      <c r="Q47" s="1"/>
    </row>
    <row r="48" spans="1:17" ht="13.5" x14ac:dyDescent="0.2">
      <c r="A48" s="15" t="s">
        <v>301</v>
      </c>
      <c r="B48" s="1">
        <f>SUM('VOR Summary'!B43:G43)</f>
        <v>6732</v>
      </c>
      <c r="C48" s="1">
        <f>SUM('VOR Summary'!AV43:BA43)</f>
        <v>1481</v>
      </c>
      <c r="D48" s="27">
        <f t="shared" si="0"/>
        <v>0.21999405822935234</v>
      </c>
      <c r="E48" s="1">
        <f>'VOR Summary'!H43+'VOR Summary'!I43+'VOR Summary'!AD43+'VOR Summary'!J43+'VOR Summary'!K43+'VOR Summary'!L43-'VOR Summary'!AE43-'VOR Summary'!AH43-'VOR Summary'!AI43</f>
        <v>1107</v>
      </c>
      <c r="F48" s="1">
        <f>'VOR Summary'!BB43+'VOR Summary'!BC43+'VOR Summary'!BX43+'VOR Summary'!BD43+'VOR Summary'!BE43+'VOR Summary'!BF43-'VOR Summary'!BY43-'VOR Summary'!CB43-'VOR Summary'!CC43</f>
        <v>102</v>
      </c>
      <c r="G48" s="27">
        <f t="shared" si="1"/>
        <v>9.2140921409214094E-2</v>
      </c>
      <c r="H48" s="1">
        <f>'VOR Summary'!M43+'VOR Summary'!N43+'VOR Summary'!O43+'VOR Summary'!Q43+'VOR Summary'!R43+'VOR Summary'!S43-'VOR Summary'!AL43+'VOR Summary'!P43</f>
        <v>93</v>
      </c>
      <c r="I48" s="1">
        <f>'VOR Summary'!BG43+'VOR Summary'!BH43+'VOR Summary'!BI43+'VOR Summary'!BK43+'VOR Summary'!BL43+'VOR Summary'!BM43-'VOR Summary'!CF43+'VOR Summary'!BJ43</f>
        <v>7</v>
      </c>
      <c r="J48" s="27">
        <f t="shared" si="2"/>
        <v>7.5268817204301078E-2</v>
      </c>
      <c r="K48" s="290">
        <f>'VOR Summary'!T43+'VOR Summary'!U43+'VOR Summary'!V43+'VOR Summary'!W43+'VOR Summary'!X43+'VOR Summary'!Y43-'VOR Summary'!AM43-'VOR Summary'!AN43-'VOR Summary'!AO43-'VOR Summary'!AP43+'VOR Summary'!AT43+'VOR Summary'!AU43</f>
        <v>1391</v>
      </c>
      <c r="L48" s="290">
        <f>'VOR Summary'!BN43+'VOR Summary'!BO43+'VOR Summary'!BP43+'VOR Summary'!BQ43+'VOR Summary'!BR43+'VOR Summary'!BS43-'VOR Summary'!CG43-'VOR Summary'!CH43-'VOR Summary'!CI43-'VOR Summary'!CJ43+'VOR Summary'!CN43+'VOR Summary'!CO43</f>
        <v>887</v>
      </c>
      <c r="M48" s="27">
        <f t="shared" si="3"/>
        <v>0.6376707404744788</v>
      </c>
      <c r="N48" s="1">
        <f>'VOR Summary'!AQ43-'VOR Summary'!AS43</f>
        <v>194</v>
      </c>
      <c r="O48" s="200">
        <f>'VOR Summary'!AR43</f>
        <v>5</v>
      </c>
      <c r="P48" s="1">
        <v>3582</v>
      </c>
      <c r="Q48" s="1"/>
    </row>
    <row r="49" spans="1:17" ht="13.5" x14ac:dyDescent="0.2">
      <c r="A49" s="15" t="s">
        <v>302</v>
      </c>
      <c r="B49" s="1">
        <f>SUM('VOR Summary'!B44:G44)</f>
        <v>945</v>
      </c>
      <c r="C49" s="1">
        <f>SUM('VOR Summary'!AV44:BA44)</f>
        <v>124</v>
      </c>
      <c r="D49" s="27">
        <f t="shared" si="0"/>
        <v>0.1312169312169312</v>
      </c>
      <c r="E49" s="1">
        <f>'VOR Summary'!H44+'VOR Summary'!I44+'VOR Summary'!AD44+'VOR Summary'!J44+'VOR Summary'!K44+'VOR Summary'!L44-'VOR Summary'!AE44-'VOR Summary'!AH44-'VOR Summary'!AI44</f>
        <v>250</v>
      </c>
      <c r="F49" s="1">
        <f>'VOR Summary'!BB44+'VOR Summary'!BC44+'VOR Summary'!BX44+'VOR Summary'!BD44+'VOR Summary'!BE44+'VOR Summary'!BF44-'VOR Summary'!BY44-'VOR Summary'!CB44-'VOR Summary'!CC44</f>
        <v>32</v>
      </c>
      <c r="G49" s="27">
        <f t="shared" si="1"/>
        <v>0.128</v>
      </c>
      <c r="H49" s="1">
        <f>'VOR Summary'!M44+'VOR Summary'!N44+'VOR Summary'!O44+'VOR Summary'!Q44+'VOR Summary'!R44+'VOR Summary'!S44-'VOR Summary'!AL44+'VOR Summary'!P44</f>
        <v>145</v>
      </c>
      <c r="I49" s="1">
        <f>'VOR Summary'!BG44+'VOR Summary'!BH44+'VOR Summary'!BI44+'VOR Summary'!BK44+'VOR Summary'!BL44+'VOR Summary'!BM44-'VOR Summary'!CF44+'VOR Summary'!BJ44</f>
        <v>25</v>
      </c>
      <c r="J49" s="27">
        <f t="shared" si="2"/>
        <v>0.17241379310344829</v>
      </c>
      <c r="K49" s="290">
        <f>'VOR Summary'!T44+'VOR Summary'!U44+'VOR Summary'!V44+'VOR Summary'!W44+'VOR Summary'!X44+'VOR Summary'!Y44-'VOR Summary'!AM44-'VOR Summary'!AN44-'VOR Summary'!AO44-'VOR Summary'!AP44+'VOR Summary'!AT44+'VOR Summary'!AU44</f>
        <v>375</v>
      </c>
      <c r="L49" s="290">
        <f>'VOR Summary'!BN44+'VOR Summary'!BO44+'VOR Summary'!BP44+'VOR Summary'!BQ44+'VOR Summary'!BR44+'VOR Summary'!BS44-'VOR Summary'!CG44-'VOR Summary'!CH44-'VOR Summary'!CI44-'VOR Summary'!CJ44+'VOR Summary'!CN44+'VOR Summary'!CO44</f>
        <v>218</v>
      </c>
      <c r="M49" s="27">
        <f t="shared" si="3"/>
        <v>0.58133333333333337</v>
      </c>
      <c r="N49" s="1">
        <f>'VOR Summary'!AQ44-'VOR Summary'!AS44</f>
        <v>33</v>
      </c>
      <c r="O49" s="200">
        <f>'VOR Summary'!AR44</f>
        <v>1</v>
      </c>
      <c r="P49" s="1">
        <v>228</v>
      </c>
      <c r="Q49" s="1"/>
    </row>
    <row r="50" spans="1:17" ht="13.5" x14ac:dyDescent="0.2">
      <c r="A50" s="15" t="s">
        <v>303</v>
      </c>
      <c r="B50" s="1">
        <f>SUM('VOR Summary'!B45:G45)</f>
        <v>9477</v>
      </c>
      <c r="C50" s="1">
        <f>SUM('VOR Summary'!AV45:BA45)</f>
        <v>2234</v>
      </c>
      <c r="D50" s="27">
        <f t="shared" si="0"/>
        <v>0.23572860609897647</v>
      </c>
      <c r="E50" s="1">
        <f>'VOR Summary'!H45+'VOR Summary'!I45+'VOR Summary'!AD45+'VOR Summary'!J45+'VOR Summary'!K45+'VOR Summary'!L45-'VOR Summary'!AE45-'VOR Summary'!AH45-'VOR Summary'!AI45</f>
        <v>1961</v>
      </c>
      <c r="F50" s="1">
        <f>'VOR Summary'!BB45+'VOR Summary'!BC45+'VOR Summary'!BX45+'VOR Summary'!BD45+'VOR Summary'!BE45+'VOR Summary'!BF45-'VOR Summary'!BY45-'VOR Summary'!CB45-'VOR Summary'!CC45</f>
        <v>438</v>
      </c>
      <c r="G50" s="27">
        <f t="shared" si="1"/>
        <v>0.22335543090260071</v>
      </c>
      <c r="H50" s="1">
        <f>'VOR Summary'!M45+'VOR Summary'!N45+'VOR Summary'!O45+'VOR Summary'!Q45+'VOR Summary'!R45+'VOR Summary'!S45-'VOR Summary'!AL45+'VOR Summary'!P45</f>
        <v>293</v>
      </c>
      <c r="I50" s="1">
        <f>'VOR Summary'!BG45+'VOR Summary'!BH45+'VOR Summary'!BI45+'VOR Summary'!BK45+'VOR Summary'!BL45+'VOR Summary'!BM45-'VOR Summary'!CF45+'VOR Summary'!BJ45</f>
        <v>124</v>
      </c>
      <c r="J50" s="27">
        <f t="shared" si="2"/>
        <v>0.42320819112627989</v>
      </c>
      <c r="K50" s="290">
        <f>'VOR Summary'!T45+'VOR Summary'!U45+'VOR Summary'!V45+'VOR Summary'!W45+'VOR Summary'!X45+'VOR Summary'!Y45-'VOR Summary'!AM45-'VOR Summary'!AN45-'VOR Summary'!AO45-'VOR Summary'!AP45+'VOR Summary'!AT45+'VOR Summary'!AU45</f>
        <v>5288</v>
      </c>
      <c r="L50" s="290">
        <f>'VOR Summary'!BN45+'VOR Summary'!BO45+'VOR Summary'!BP45+'VOR Summary'!BQ45+'VOR Summary'!BR45+'VOR Summary'!BS45-'VOR Summary'!CG45-'VOR Summary'!CH45-'VOR Summary'!CI45-'VOR Summary'!CJ45+'VOR Summary'!CN45+'VOR Summary'!CO45</f>
        <v>4242</v>
      </c>
      <c r="M50" s="27">
        <f t="shared" si="3"/>
        <v>0.8021936459909228</v>
      </c>
      <c r="N50" s="1">
        <f>'VOR Summary'!AQ45-'VOR Summary'!AS45</f>
        <v>445</v>
      </c>
      <c r="O50" s="200">
        <f>'VOR Summary'!AR45</f>
        <v>24</v>
      </c>
      <c r="P50" s="1">
        <v>4547</v>
      </c>
      <c r="Q50" s="1"/>
    </row>
    <row r="51" spans="1:17" ht="13.5" x14ac:dyDescent="0.2">
      <c r="A51" s="38" t="s">
        <v>334</v>
      </c>
      <c r="B51" s="40">
        <f>SUM('VOR Summary'!B46:G46)</f>
        <v>7190</v>
      </c>
      <c r="C51" s="40">
        <f>SUM('VOR Summary'!AV46:BA46)</f>
        <v>1287</v>
      </c>
      <c r="D51" s="39">
        <f t="shared" si="0"/>
        <v>0.17899860917941585</v>
      </c>
      <c r="E51" s="40">
        <f>'VOR Summary'!H46+'VOR Summary'!I46+'VOR Summary'!J46+'VOR Summary'!K46+'VOR Summary'!L46-'VOR Summary'!AE46-'VOR Summary'!AH46-'VOR Summary'!AI46</f>
        <v>1081</v>
      </c>
      <c r="F51" s="40">
        <f>'VOR Summary'!BB46+'VOR Summary'!BC46+'VOR Summary'!BD46+'VOR Summary'!BE46+'VOR Summary'!BF46-'VOR Summary'!BY46-'VOR Summary'!CB46-'VOR Summary'!CC46</f>
        <v>78</v>
      </c>
      <c r="G51" s="39">
        <f t="shared" si="1"/>
        <v>7.2155411655874191E-2</v>
      </c>
      <c r="H51" s="40">
        <f>'VOR Summary'!M46+'VOR Summary'!N46+'VOR Summary'!O46+'VOR Summary'!Q46+'VOR Summary'!R46+'VOR Summary'!S46-'VOR Summary'!AL46+'VOR Summary'!P46</f>
        <v>85</v>
      </c>
      <c r="I51" s="40">
        <f>'VOR Summary'!BG46+'VOR Summary'!BH46+'VOR Summary'!BI46+'VOR Summary'!BK46+'VOR Summary'!BL46+'VOR Summary'!BM46-'VOR Summary'!CF46+'VOR Summary'!BJ46</f>
        <v>54</v>
      </c>
      <c r="J51" s="39">
        <f t="shared" si="2"/>
        <v>0.63529411764705879</v>
      </c>
      <c r="K51" s="40">
        <f>'VOR Summary'!T46+'VOR Summary'!U46+'VOR Summary'!V46+'VOR Summary'!W46+'VOR Summary'!X46+'VOR Summary'!Y46-'VOR Summary'!AM46-'VOR Summary'!AN46-'VOR Summary'!AO46-'VOR Summary'!AP46+'VOR Summary'!AT46+'VOR Summary'!AU46</f>
        <v>3376</v>
      </c>
      <c r="L51" s="40">
        <f>'VOR Summary'!BN46+'VOR Summary'!BO46+'VOR Summary'!BP46+'VOR Summary'!BQ46+'VOR Summary'!BR46+'VOR Summary'!BS46-'VOR Summary'!CG46-'VOR Summary'!CH46-'VOR Summary'!CI46-'VOR Summary'!CJ46+'VOR Summary'!CN46+'VOR Summary'!CO46</f>
        <v>2727</v>
      </c>
      <c r="M51" s="39">
        <f t="shared" si="3"/>
        <v>0.80776066350710896</v>
      </c>
      <c r="N51" s="40">
        <f>'VOR Summary'!AQ46-'VOR Summary'!AS46</f>
        <v>124</v>
      </c>
      <c r="O51" s="199">
        <v>0</v>
      </c>
      <c r="P51" s="1">
        <v>1191</v>
      </c>
      <c r="Q51" s="318"/>
    </row>
    <row r="52" spans="1:17" ht="13.5" x14ac:dyDescent="0.2">
      <c r="A52" s="15" t="s">
        <v>305</v>
      </c>
      <c r="B52" s="1">
        <f>SUM('VOR Summary'!B47:G47)</f>
        <v>23094</v>
      </c>
      <c r="C52" s="1">
        <f>SUM('VOR Summary'!AV47:BA47)</f>
        <v>7943</v>
      </c>
      <c r="D52" s="27">
        <f t="shared" si="0"/>
        <v>0.34394214947605439</v>
      </c>
      <c r="E52" s="1">
        <f>'VOR Summary'!H47+'VOR Summary'!I47+'VOR Summary'!AD47+'VOR Summary'!J47+'VOR Summary'!K47+'VOR Summary'!L47-'VOR Summary'!AE47-'VOR Summary'!AH47-'VOR Summary'!AI47</f>
        <v>3458</v>
      </c>
      <c r="F52" s="1">
        <f>'VOR Summary'!BB47+'VOR Summary'!BC47+'VOR Summary'!BX47+'VOR Summary'!BD47+'VOR Summary'!BE47+'VOR Summary'!BF47-'VOR Summary'!BY47-'VOR Summary'!CB47-'VOR Summary'!CC47</f>
        <v>239</v>
      </c>
      <c r="G52" s="27">
        <f t="shared" si="1"/>
        <v>6.9115095430884899E-2</v>
      </c>
      <c r="H52" s="1">
        <f>'VOR Summary'!M47+'VOR Summary'!N47+'VOR Summary'!O47+'VOR Summary'!Q47+'VOR Summary'!R47+'VOR Summary'!S47-'VOR Summary'!AL47+'VOR Summary'!P47</f>
        <v>481</v>
      </c>
      <c r="I52" s="1">
        <f>'VOR Summary'!BG47+'VOR Summary'!BH47+'VOR Summary'!BI47+'VOR Summary'!BK47+'VOR Summary'!BL47+'VOR Summary'!BM47-'VOR Summary'!CF47+'VOR Summary'!BJ47</f>
        <v>40</v>
      </c>
      <c r="J52" s="27">
        <f t="shared" si="2"/>
        <v>8.3160083160083165E-2</v>
      </c>
      <c r="K52" s="290">
        <f>'VOR Summary'!T47+'VOR Summary'!U47+'VOR Summary'!V47+'VOR Summary'!W47+'VOR Summary'!X47+'VOR Summary'!Y47-'VOR Summary'!AM47-'VOR Summary'!AN47-'VOR Summary'!AO47-'VOR Summary'!AP47+'VOR Summary'!AT47+'VOR Summary'!AU47</f>
        <v>15019</v>
      </c>
      <c r="L52" s="290">
        <f>'VOR Summary'!BN47+'VOR Summary'!BO47+'VOR Summary'!BP47+'VOR Summary'!BQ47+'VOR Summary'!BR47+'VOR Summary'!BS47-'VOR Summary'!CG47-'VOR Summary'!CH47-'VOR Summary'!CI47-'VOR Summary'!CJ47+'VOR Summary'!CN47+'VOR Summary'!CO47</f>
        <v>6368</v>
      </c>
      <c r="M52" s="27">
        <f t="shared" si="3"/>
        <v>0.42399627138957319</v>
      </c>
      <c r="N52" s="1">
        <f>'VOR Summary'!AQ47-'VOR Summary'!AS47</f>
        <v>633</v>
      </c>
      <c r="O52" s="200">
        <f>'VOR Summary'!AR47</f>
        <v>27</v>
      </c>
      <c r="P52" s="1">
        <v>9773</v>
      </c>
      <c r="Q52" s="1"/>
    </row>
    <row r="53" spans="1:17" ht="13.5" x14ac:dyDescent="0.2">
      <c r="A53" s="55" t="s">
        <v>306</v>
      </c>
      <c r="B53" s="37">
        <f>SUM('VOR Summary'!B48:G48)</f>
        <v>3941</v>
      </c>
      <c r="C53" s="37">
        <f>SUM('VOR Summary'!AV48:BA48)</f>
        <v>1580</v>
      </c>
      <c r="D53" s="36">
        <f t="shared" si="0"/>
        <v>0.40091347373763003</v>
      </c>
      <c r="E53" s="37">
        <f>'VOR Summary'!H48+'VOR Summary'!I48+'VOR Summary'!AD48+'VOR Summary'!J48+'VOR Summary'!K48+'VOR Summary'!L48-'VOR Summary'!AE48-'VOR Summary'!AH48-'VOR Summary'!AI48</f>
        <v>533</v>
      </c>
      <c r="F53" s="37">
        <f>'VOR Summary'!BB48+'VOR Summary'!BC48+'VOR Summary'!BX48+'VOR Summary'!BD48+'VOR Summary'!BE48+'VOR Summary'!BF48-'VOR Summary'!BY48-'VOR Summary'!CB48-'VOR Summary'!CC48</f>
        <v>63</v>
      </c>
      <c r="G53" s="36">
        <f t="shared" si="1"/>
        <v>0.11819887429643527</v>
      </c>
      <c r="H53" s="37">
        <f>'VOR Summary'!M48+'VOR Summary'!N48+'VOR Summary'!O48+'VOR Summary'!Q48+'VOR Summary'!R48+'VOR Summary'!S48-'VOR Summary'!AL48+'VOR Summary'!P48</f>
        <v>87</v>
      </c>
      <c r="I53" s="37">
        <f>'VOR Summary'!BG48+'VOR Summary'!BH48+'VOR Summary'!BI48+'VOR Summary'!BK48+'VOR Summary'!BL48+'VOR Summary'!BM48-'VOR Summary'!CF48+'VOR Summary'!BJ48</f>
        <v>71</v>
      </c>
      <c r="J53" s="36">
        <f t="shared" si="2"/>
        <v>0.81609195402298851</v>
      </c>
      <c r="K53" s="292">
        <f>'VOR Summary'!T48+'VOR Summary'!U48+'VOR Summary'!V48+'VOR Summary'!W48+'VOR Summary'!X48+'VOR Summary'!Y48-'VOR Summary'!AM48-'VOR Summary'!AN48-'VOR Summary'!AO48-'VOR Summary'!AP48+'VOR Summary'!AT48+'VOR Summary'!AU48</f>
        <v>868</v>
      </c>
      <c r="L53" s="292">
        <f>'VOR Summary'!BN48+'VOR Summary'!BO48+'VOR Summary'!BP48+'VOR Summary'!BQ48+'VOR Summary'!BR48+'VOR Summary'!BS48-'VOR Summary'!CG48-'VOR Summary'!CH48-'VOR Summary'!CI48-'VOR Summary'!CJ48+'VOR Summary'!CN48+'VOR Summary'!CO48</f>
        <v>559</v>
      </c>
      <c r="M53" s="36">
        <f t="shared" si="3"/>
        <v>0.64400921658986177</v>
      </c>
      <c r="N53" s="37">
        <f>'VOR Summary'!AQ48-'VOR Summary'!AS48</f>
        <v>8</v>
      </c>
      <c r="O53" s="37">
        <f>'VOR Summary'!AR48</f>
        <v>1</v>
      </c>
      <c r="P53" s="1">
        <v>806</v>
      </c>
      <c r="Q53" s="37"/>
    </row>
    <row r="54" spans="1:17" ht="13.5" x14ac:dyDescent="0.2">
      <c r="A54" s="15" t="s">
        <v>307</v>
      </c>
      <c r="B54" s="1">
        <f>SUM('VOR Summary'!B49:G49)</f>
        <v>3656</v>
      </c>
      <c r="C54" s="1">
        <f>SUM('VOR Summary'!AV49:BA49)</f>
        <v>1219</v>
      </c>
      <c r="D54" s="27">
        <f t="shared" si="0"/>
        <v>0.33342450765864334</v>
      </c>
      <c r="E54" s="1">
        <f>'VOR Summary'!H49+'VOR Summary'!I49+'VOR Summary'!AD49+'VOR Summary'!J49+'VOR Summary'!K49+'VOR Summary'!L49-'VOR Summary'!AE49-'VOR Summary'!AH49-'VOR Summary'!AI49</f>
        <v>472</v>
      </c>
      <c r="F54" s="1">
        <f>'VOR Summary'!BB49+'VOR Summary'!BC49+'VOR Summary'!BX49+'VOR Summary'!BD49+'VOR Summary'!BE49+'VOR Summary'!BF49-'VOR Summary'!BY49-'VOR Summary'!CB49-'VOR Summary'!CC49</f>
        <v>38</v>
      </c>
      <c r="G54" s="27">
        <f t="shared" si="1"/>
        <v>8.050847457627118E-2</v>
      </c>
      <c r="H54" s="1">
        <f>'VOR Summary'!M49+'VOR Summary'!N49+'VOR Summary'!O49+'VOR Summary'!Q49+'VOR Summary'!R49+'VOR Summary'!S49-'VOR Summary'!AL49+'VOR Summary'!P49</f>
        <v>120</v>
      </c>
      <c r="I54" s="1">
        <f>'VOR Summary'!BG49+'VOR Summary'!BH49+'VOR Summary'!BI49+'VOR Summary'!BK49+'VOR Summary'!BL49+'VOR Summary'!BM49-'VOR Summary'!CF49+'VOR Summary'!BJ49</f>
        <v>61</v>
      </c>
      <c r="J54" s="27">
        <f t="shared" si="2"/>
        <v>0.5083333333333333</v>
      </c>
      <c r="K54" s="1">
        <f>'VOR Summary'!T49+'VOR Summary'!U49+'VOR Summary'!V49+'VOR Summary'!W49+'VOR Summary'!X49+'VOR Summary'!Y49-'VOR Summary'!AM49-'VOR Summary'!AN49-'VOR Summary'!AO49-'VOR Summary'!AP49</f>
        <v>390</v>
      </c>
      <c r="L54" s="1">
        <f>'VOR Summary'!BN49+'VOR Summary'!BO49+'VOR Summary'!BP49+'VOR Summary'!BQ49+'VOR Summary'!BR49+'VOR Summary'!BS49-'VOR Summary'!CG49-'VOR Summary'!CH49-'VOR Summary'!CI49-'VOR Summary'!CJ49+'VOR Summary'!CN49+'VOR Summary'!CO49</f>
        <v>421</v>
      </c>
      <c r="M54" s="27">
        <f t="shared" si="3"/>
        <v>1.0794871794871794</v>
      </c>
      <c r="N54" s="1">
        <f>'VOR Summary'!AQ49-'VOR Summary'!AS49</f>
        <v>137</v>
      </c>
      <c r="O54" s="1">
        <f>'VOR Summary'!AR49</f>
        <v>2</v>
      </c>
      <c r="P54" s="1">
        <v>1994</v>
      </c>
      <c r="Q54" s="1"/>
    </row>
    <row r="55" spans="1:17" ht="13.5" x14ac:dyDescent="0.2">
      <c r="A55" s="15" t="s">
        <v>308</v>
      </c>
      <c r="B55" s="1">
        <f>SUM('VOR Summary'!B50:G50)</f>
        <v>1112</v>
      </c>
      <c r="C55" s="1">
        <f>SUM('VOR Summary'!AV50:BA50)</f>
        <v>339</v>
      </c>
      <c r="D55" s="27">
        <f t="shared" si="0"/>
        <v>0.30485611510791366</v>
      </c>
      <c r="E55" s="1">
        <f>'VOR Summary'!H50+'VOR Summary'!I50+'VOR Summary'!AD50+'VOR Summary'!J50+'VOR Summary'!K50+'VOR Summary'!L50-'VOR Summary'!AE50-'VOR Summary'!AH50-'VOR Summary'!AI50</f>
        <v>280</v>
      </c>
      <c r="F55" s="1">
        <f>'VOR Summary'!BB50+'VOR Summary'!BC50+'VOR Summary'!BX50+'VOR Summary'!BD50+'VOR Summary'!BE50+'VOR Summary'!BF50-'VOR Summary'!BY50-'VOR Summary'!CB50-'VOR Summary'!CC50</f>
        <v>43</v>
      </c>
      <c r="G55" s="27">
        <f t="shared" si="1"/>
        <v>0.15357142857142858</v>
      </c>
      <c r="H55" s="1">
        <f>'VOR Summary'!M50+'VOR Summary'!N50+'VOR Summary'!O50+'VOR Summary'!Q50+'VOR Summary'!R50+'VOR Summary'!S50-'VOR Summary'!AL50+'VOR Summary'!P50</f>
        <v>56</v>
      </c>
      <c r="I55" s="1">
        <f>'VOR Summary'!BG50+'VOR Summary'!BH50+'VOR Summary'!BI50+'VOR Summary'!BK50+'VOR Summary'!BL50+'VOR Summary'!BM50-'VOR Summary'!CF50+'VOR Summary'!BJ50</f>
        <v>18</v>
      </c>
      <c r="J55" s="27">
        <f t="shared" si="2"/>
        <v>0.32142857142857145</v>
      </c>
      <c r="K55" s="1">
        <f>'VOR Summary'!T50+'VOR Summary'!U50+'VOR Summary'!V50+'VOR Summary'!W50+'VOR Summary'!X50+'VOR Summary'!Y50-'VOR Summary'!AM50-'VOR Summary'!AN50-'VOR Summary'!AO50-'VOR Summary'!AP50</f>
        <v>140</v>
      </c>
      <c r="L55" s="1">
        <f>'VOR Summary'!BN50+'VOR Summary'!BO50+'VOR Summary'!BP50+'VOR Summary'!BQ50+'VOR Summary'!BR50+'VOR Summary'!BS50-'VOR Summary'!CG50-'VOR Summary'!CH50-'VOR Summary'!CI50-'VOR Summary'!CJ50+'VOR Summary'!CN50+'VOR Summary'!CO50</f>
        <v>169</v>
      </c>
      <c r="M55" s="27">
        <f t="shared" si="3"/>
        <v>1.2071428571428571</v>
      </c>
      <c r="N55" s="1">
        <f>'VOR Summary'!AQ50-'VOR Summary'!AS50</f>
        <v>30</v>
      </c>
      <c r="O55" s="1">
        <f>'VOR Summary'!AR50</f>
        <v>2</v>
      </c>
      <c r="P55" s="1">
        <v>213</v>
      </c>
      <c r="Q55" s="1"/>
    </row>
    <row r="56" spans="1:17" ht="13.5" x14ac:dyDescent="0.2">
      <c r="A56" s="15" t="s">
        <v>309</v>
      </c>
      <c r="B56" s="1">
        <f>SUM('VOR Summary'!B51:G51)</f>
        <v>1706</v>
      </c>
      <c r="C56" s="1">
        <f>SUM('VOR Summary'!AV51:BA51)</f>
        <v>223</v>
      </c>
      <c r="D56" s="27">
        <f t="shared" si="0"/>
        <v>0.13071512309495897</v>
      </c>
      <c r="E56" s="1">
        <f>'VOR Summary'!H51+'VOR Summary'!I51+'VOR Summary'!AD51+'VOR Summary'!J51+'VOR Summary'!K51+'VOR Summary'!L51-'VOR Summary'!AE51-'VOR Summary'!AH51-'VOR Summary'!AI51</f>
        <v>541</v>
      </c>
      <c r="F56" s="1">
        <f>'VOR Summary'!BB51+'VOR Summary'!BC51+'VOR Summary'!BX51+'VOR Summary'!BD51+'VOR Summary'!BE51+'VOR Summary'!BF51-'VOR Summary'!BY51-'VOR Summary'!CB51-'VOR Summary'!CC51</f>
        <v>39</v>
      </c>
      <c r="G56" s="27">
        <f t="shared" si="1"/>
        <v>7.2088724584103508E-2</v>
      </c>
      <c r="H56" s="1">
        <f>'VOR Summary'!M51+'VOR Summary'!N51+'VOR Summary'!O51+'VOR Summary'!Q51+'VOR Summary'!R51+'VOR Summary'!S51-'VOR Summary'!AL51+'VOR Summary'!P51</f>
        <v>93</v>
      </c>
      <c r="I56" s="1">
        <f>'VOR Summary'!BG51+'VOR Summary'!BH51+'VOR Summary'!BI51+'VOR Summary'!BK51+'VOR Summary'!BL51+'VOR Summary'!BM51-'VOR Summary'!CF51+'VOR Summary'!BJ51</f>
        <v>19</v>
      </c>
      <c r="J56" s="27">
        <f t="shared" si="2"/>
        <v>0.20430107526881722</v>
      </c>
      <c r="K56" s="1">
        <f>'VOR Summary'!T51+'VOR Summary'!U51+'VOR Summary'!V51+'VOR Summary'!W51+'VOR Summary'!X51+'VOR Summary'!Y51-'VOR Summary'!AM51-'VOR Summary'!AN51-'VOR Summary'!AO51-'VOR Summary'!AP51</f>
        <v>145</v>
      </c>
      <c r="L56" s="1">
        <f>'VOR Summary'!BN51+'VOR Summary'!BO51+'VOR Summary'!BP51+'VOR Summary'!BQ51+'VOR Summary'!BR51+'VOR Summary'!BS51-'VOR Summary'!CG51-'VOR Summary'!CH51-'VOR Summary'!CI51-'VOR Summary'!CJ51+'VOR Summary'!CN51+'VOR Summary'!CO51</f>
        <v>252</v>
      </c>
      <c r="M56" s="27">
        <f t="shared" si="3"/>
        <v>1.7379310344827585</v>
      </c>
      <c r="N56" s="1">
        <f>'VOR Summary'!AQ51-'VOR Summary'!AS51</f>
        <v>69</v>
      </c>
      <c r="O56" s="1">
        <f>'VOR Summary'!AR51</f>
        <v>5</v>
      </c>
      <c r="P56" s="1">
        <v>640</v>
      </c>
      <c r="Q56" s="1"/>
    </row>
    <row r="57" spans="1:17" ht="13.5" x14ac:dyDescent="0.2">
      <c r="A57" s="289" t="s">
        <v>310</v>
      </c>
      <c r="B57" s="236">
        <f>SUM('VOR Summary'!B53:G53)+'SB Calculation'!B6+'SB Calculation'!B7</f>
        <v>7369</v>
      </c>
      <c r="C57" s="290">
        <f>SUM('VOR Summary'!AV53:BA53)+'SB Calculation'!E6+'SB Calculation'!E7</f>
        <v>1690</v>
      </c>
      <c r="D57" s="291">
        <f>C57/B57</f>
        <v>0.22933912335459355</v>
      </c>
      <c r="E57" s="290">
        <f>'VOR Summary'!H53+'VOR Summary'!I53+'VOR Summary'!AD53+'VOR Summary'!J53+'VOR Summary'!K53+'VOR Summary'!L53-'VOR Summary'!AE53-'VOR Summary'!AH53-'VOR Summary'!AI53+'SB Calculation'!B8</f>
        <v>1753</v>
      </c>
      <c r="F57" s="290">
        <f>'VOR Summary'!BB53+'VOR Summary'!BC53+'VOR Summary'!BX53+'VOR Summary'!BD53+'VOR Summary'!BE53+'VOR Summary'!BF53-'VOR Summary'!BY53-'VOR Summary'!CB53-'VOR Summary'!CC53+'SB Calculation'!E8</f>
        <v>220</v>
      </c>
      <c r="G57" s="291">
        <f>F57/E57</f>
        <v>0.12549914432401596</v>
      </c>
      <c r="H57" s="290">
        <f>'VOR Summary'!M53+'VOR Summary'!N53+'VOR Summary'!O53+'VOR Summary'!Q53+'VOR Summary'!R53+'VOR Summary'!S53-'VOR Summary'!AL53+'VOR Summary'!P53</f>
        <v>312</v>
      </c>
      <c r="I57" s="290">
        <f>'VOR Summary'!BG53+'VOR Summary'!BH53+'VOR Summary'!BI53+'VOR Summary'!BK53+'VOR Summary'!BL53+'VOR Summary'!BM53-'VOR Summary'!CF53+'VOR Summary'!BJ53</f>
        <v>135</v>
      </c>
      <c r="J57" s="291">
        <f>I57/H57</f>
        <v>0.43269230769230771</v>
      </c>
      <c r="K57" s="290">
        <f>'VOR Summary'!T53+'VOR Summary'!U53+'VOR Summary'!V53+'VOR Summary'!W53+'VOR Summary'!X53+'VOR Summary'!Y53-'VOR Summary'!AM53-'VOR Summary'!AN53-'VOR Summary'!AO53-'VOR Summary'!AP53+'VOR Summary'!AT53+'VOR Summary'!AU53</f>
        <v>1362</v>
      </c>
      <c r="L57" s="290">
        <f>'VOR Summary'!BN53+'VOR Summary'!BO53+'VOR Summary'!BP53+'VOR Summary'!BQ53+'VOR Summary'!BR53+'VOR Summary'!BS53-'VOR Summary'!CG53-'VOR Summary'!CH53-'VOR Summary'!CI53-'VOR Summary'!CJ53+'VOR Summary'!CN53+'VOR Summary'!CO53</f>
        <v>724</v>
      </c>
      <c r="M57" s="291">
        <f>L57/K57</f>
        <v>0.53157121879588842</v>
      </c>
      <c r="N57" s="290">
        <f>'VOR Summary'!AQ53-'VOR Summary'!AS53</f>
        <v>256</v>
      </c>
      <c r="O57" s="290">
        <f>'VOR Summary'!AR53</f>
        <v>12</v>
      </c>
      <c r="P57" s="1">
        <v>3164</v>
      </c>
      <c r="Q57" s="290"/>
    </row>
    <row r="58" spans="1:17" ht="13.5" x14ac:dyDescent="0.2">
      <c r="A58" s="289" t="s">
        <v>396</v>
      </c>
      <c r="B58" s="236">
        <f>SUM('VOR Summary'!B54:G54)</f>
        <v>877</v>
      </c>
      <c r="C58" s="290">
        <f>SUM('VOR Summary'!AV54:BA54)</f>
        <v>254</v>
      </c>
      <c r="D58" s="291">
        <f>C58/B58</f>
        <v>0.2896237172177879</v>
      </c>
      <c r="E58" s="290">
        <f>'VOR Summary'!H54+'VOR Summary'!I54+'VOR Summary'!AD54+'VOR Summary'!J54+'VOR Summary'!K54+'VOR Summary'!L54-'VOR Summary'!AE54-'VOR Summary'!AH54-'VOR Summary'!AI54</f>
        <v>235</v>
      </c>
      <c r="F58" s="290">
        <f>'VOR Summary'!BB54+'VOR Summary'!BC54+'VOR Summary'!BX54+'VOR Summary'!BD54+'VOR Summary'!BE54+'VOR Summary'!BF54-'VOR Summary'!BY54-'VOR Summary'!CB54-'VOR Summary'!CC54</f>
        <v>68</v>
      </c>
      <c r="G58" s="291">
        <f>F58/E58</f>
        <v>0.28936170212765955</v>
      </c>
      <c r="H58" s="290">
        <f>'VOR Summary'!M54+'VOR Summary'!N54+'VOR Summary'!O54+'VOR Summary'!Q54+'VOR Summary'!R54+'VOR Summary'!S54-'VOR Summary'!AL54+'VOR Summary'!P54</f>
        <v>87</v>
      </c>
      <c r="I58" s="290">
        <f>'VOR Summary'!BG54+'VOR Summary'!BH54+'VOR Summary'!BI54+'VOR Summary'!BK54+'VOR Summary'!BL54+'VOR Summary'!BM54-'VOR Summary'!CF54+'VOR Summary'!BJ54</f>
        <v>79</v>
      </c>
      <c r="J58" s="291">
        <f>I58/H58</f>
        <v>0.90804597701149425</v>
      </c>
      <c r="K58" s="290">
        <f>'VOR Summary'!T54+'VOR Summary'!U54+'VOR Summary'!V54+'VOR Summary'!W54+'VOR Summary'!X54+'VOR Summary'!Y54-'VOR Summary'!AM54-'VOR Summary'!AN54-'VOR Summary'!AO54-'VOR Summary'!AP54+'VOR Summary'!AT54+'VOR Summary'!AU54</f>
        <v>266</v>
      </c>
      <c r="L58" s="290">
        <f>'VOR Summary'!BN54+'VOR Summary'!BO54+'VOR Summary'!BP54+'VOR Summary'!BQ54+'VOR Summary'!BR54+'VOR Summary'!BS54-'VOR Summary'!CG54-'VOR Summary'!CH54-'VOR Summary'!CI54-'VOR Summary'!CJ54+'VOR Summary'!CN54+'VOR Summary'!CO54</f>
        <v>127</v>
      </c>
      <c r="M58" s="291">
        <f>L58/K58</f>
        <v>0.47744360902255639</v>
      </c>
      <c r="N58" s="290">
        <f>'VOR Summary'!AQ54-'VOR Summary'!AS54</f>
        <v>54</v>
      </c>
      <c r="O58" s="290">
        <f>'VOR Summary'!AR54</f>
        <v>4</v>
      </c>
      <c r="P58" s="1">
        <v>185</v>
      </c>
      <c r="Q58" s="290"/>
    </row>
    <row r="59" spans="1:17" ht="13.5" x14ac:dyDescent="0.2">
      <c r="A59" s="15" t="s">
        <v>311</v>
      </c>
      <c r="B59" s="290">
        <f>SUM('VOR Summary'!B55:G55)</f>
        <v>1367</v>
      </c>
      <c r="C59" s="290">
        <f>SUM('VOR Summary'!AV55:BA55)</f>
        <v>146</v>
      </c>
      <c r="D59" s="291">
        <f t="shared" ref="D59:D69" si="4">C59/B59</f>
        <v>0.10680321872713973</v>
      </c>
      <c r="E59" s="290">
        <f>'VOR Summary'!H55+'VOR Summary'!I55+'VOR Summary'!AD55+'VOR Summary'!J55+'VOR Summary'!K55+'VOR Summary'!L55-'VOR Summary'!AE55-'VOR Summary'!AH55-'VOR Summary'!AI55</f>
        <v>329</v>
      </c>
      <c r="F59" s="290">
        <f>'VOR Summary'!BB55+'VOR Summary'!BC55+'VOR Summary'!BX55+'VOR Summary'!BD55+'VOR Summary'!BE55+'VOR Summary'!BF55-'VOR Summary'!BY55-'VOR Summary'!CB55-'VOR Summary'!CC55</f>
        <v>11</v>
      </c>
      <c r="G59" s="291">
        <f t="shared" ref="G59:G69" si="5">F59/E59</f>
        <v>3.3434650455927049E-2</v>
      </c>
      <c r="H59" s="290">
        <f>'VOR Summary'!M55+'VOR Summary'!N55+'VOR Summary'!O55+'VOR Summary'!Q55+'VOR Summary'!R55+'VOR Summary'!S55-'VOR Summary'!AL55+'VOR Summary'!P55</f>
        <v>69</v>
      </c>
      <c r="I59" s="290">
        <f>'VOR Summary'!BG55+'VOR Summary'!BH55+'VOR Summary'!BI55+'VOR Summary'!BK55+'VOR Summary'!BL55+'VOR Summary'!BM55-'VOR Summary'!CF55+'VOR Summary'!BJ55</f>
        <v>9</v>
      </c>
      <c r="J59" s="291">
        <f t="shared" ref="J59:J69" si="6">I59/H59</f>
        <v>0.13043478260869565</v>
      </c>
      <c r="K59" s="290">
        <f>'VOR Summary'!T55+'VOR Summary'!U55+'VOR Summary'!V55+'VOR Summary'!W55+'VOR Summary'!X55+'VOR Summary'!Y55-'VOR Summary'!AM55-'VOR Summary'!AN55-'VOR Summary'!AO55-'VOR Summary'!AP55+'VOR Summary'!AT55+'VOR Summary'!AU55</f>
        <v>502</v>
      </c>
      <c r="L59" s="290">
        <f>'VOR Summary'!BN55+'VOR Summary'!BO55+'VOR Summary'!BP55+'VOR Summary'!BQ55+'VOR Summary'!BR55+'VOR Summary'!BS55-'VOR Summary'!CG55-'VOR Summary'!CH55-'VOR Summary'!CI55-'VOR Summary'!CJ55+'VOR Summary'!CN55+'VOR Summary'!CO55</f>
        <v>231</v>
      </c>
      <c r="M59" s="291">
        <f t="shared" ref="M59:M69" si="7">L59/K59</f>
        <v>0.46015936254980078</v>
      </c>
      <c r="N59" s="290">
        <f>'VOR Summary'!AQ55-'VOR Summary'!AS55</f>
        <v>52</v>
      </c>
      <c r="O59" s="290">
        <f>'VOR Summary'!AR55</f>
        <v>11</v>
      </c>
      <c r="P59" s="1">
        <v>260</v>
      </c>
      <c r="Q59" s="290"/>
    </row>
    <row r="60" spans="1:17" ht="13.5" x14ac:dyDescent="0.2">
      <c r="A60" s="15" t="s">
        <v>312</v>
      </c>
      <c r="B60" s="290">
        <f>SUM('VOR Summary'!B56:G56)</f>
        <v>4043</v>
      </c>
      <c r="C60" s="290">
        <f>SUM('VOR Summary'!AV56:BA56)</f>
        <v>1980</v>
      </c>
      <c r="D60" s="291">
        <f t="shared" si="4"/>
        <v>0.48973534504081129</v>
      </c>
      <c r="E60" s="290">
        <f>'VOR Summary'!H56+'VOR Summary'!I56+'VOR Summary'!AD56+'VOR Summary'!J56+'VOR Summary'!K56+'VOR Summary'!L56-'VOR Summary'!AE56-'VOR Summary'!AH56-'VOR Summary'!AI56</f>
        <v>421</v>
      </c>
      <c r="F60" s="290">
        <f>'VOR Summary'!BB56+'VOR Summary'!BC56+'VOR Summary'!BX56+'VOR Summary'!BD56+'VOR Summary'!BE56+'VOR Summary'!BF56-'VOR Summary'!BY56-'VOR Summary'!CB56-'VOR Summary'!CC56</f>
        <v>60</v>
      </c>
      <c r="G60" s="291">
        <f t="shared" si="5"/>
        <v>0.14251781472684086</v>
      </c>
      <c r="H60" s="290">
        <f>'VOR Summary'!M56+'VOR Summary'!N56+'VOR Summary'!O56+'VOR Summary'!Q56+'VOR Summary'!R56+'VOR Summary'!S56-'VOR Summary'!AL56+'VOR Summary'!P56</f>
        <v>88</v>
      </c>
      <c r="I60" s="290">
        <f>'VOR Summary'!BG56+'VOR Summary'!BH56+'VOR Summary'!BI56+'VOR Summary'!BK56+'VOR Summary'!BL56+'VOR Summary'!BM56-'VOR Summary'!CF56+'VOR Summary'!BJ56</f>
        <v>47</v>
      </c>
      <c r="J60" s="291">
        <f t="shared" si="6"/>
        <v>0.53409090909090906</v>
      </c>
      <c r="K60" s="290">
        <f>'VOR Summary'!T56+'VOR Summary'!U56+'VOR Summary'!V56+'VOR Summary'!W56+'VOR Summary'!X56+'VOR Summary'!Y56-'VOR Summary'!AM56-'VOR Summary'!AN56-'VOR Summary'!AO56-'VOR Summary'!AP56+'VOR Summary'!AT56+'VOR Summary'!AU56</f>
        <v>799</v>
      </c>
      <c r="L60" s="290">
        <f>'VOR Summary'!BN56+'VOR Summary'!BO56+'VOR Summary'!BP56+'VOR Summary'!BQ56+'VOR Summary'!BR56+'VOR Summary'!BS56-'VOR Summary'!CG56-'VOR Summary'!CH56-'VOR Summary'!CI56-'VOR Summary'!CJ56+'VOR Summary'!CN56+'VOR Summary'!CO56</f>
        <v>593</v>
      </c>
      <c r="M60" s="291">
        <f t="shared" si="7"/>
        <v>0.74217772215269084</v>
      </c>
      <c r="N60" s="290">
        <f>'VOR Summary'!AQ56-'VOR Summary'!AS56</f>
        <v>60</v>
      </c>
      <c r="O60" s="290">
        <f>'VOR Summary'!AR56</f>
        <v>2</v>
      </c>
      <c r="P60" s="1">
        <v>676</v>
      </c>
      <c r="Q60" s="290"/>
    </row>
    <row r="61" spans="1:17" ht="13.5" x14ac:dyDescent="0.2">
      <c r="A61" s="15" t="s">
        <v>313</v>
      </c>
      <c r="B61" s="290">
        <f>SUM('VOR Summary'!B57:G57)</f>
        <v>11754</v>
      </c>
      <c r="C61" s="290">
        <f>SUM('VOR Summary'!AV57:BA57)</f>
        <v>4654</v>
      </c>
      <c r="D61" s="291">
        <f t="shared" si="4"/>
        <v>0.39595031478645565</v>
      </c>
      <c r="E61" s="290">
        <f>'VOR Summary'!H57+'VOR Summary'!I57+'VOR Summary'!AD57+'VOR Summary'!J57+'VOR Summary'!K57+'VOR Summary'!L57-'VOR Summary'!AE57-'VOR Summary'!AH57-'VOR Summary'!AI57</f>
        <v>2605</v>
      </c>
      <c r="F61" s="290">
        <f>'VOR Summary'!BB57+'VOR Summary'!BC57+'VOR Summary'!BX57+'VOR Summary'!BD57+'VOR Summary'!BE57+'VOR Summary'!BF57-'VOR Summary'!BY57-'VOR Summary'!CB57-'VOR Summary'!CC57</f>
        <v>809</v>
      </c>
      <c r="G61" s="291">
        <f t="shared" si="5"/>
        <v>0.31055662188099808</v>
      </c>
      <c r="H61" s="290">
        <f>'VOR Summary'!M57+'VOR Summary'!N57+'VOR Summary'!O57+'VOR Summary'!Q57+'VOR Summary'!R57+'VOR Summary'!S57-'VOR Summary'!AL57+'VOR Summary'!P57</f>
        <v>78</v>
      </c>
      <c r="I61" s="290">
        <f>'VOR Summary'!BG57+'VOR Summary'!BH57+'VOR Summary'!BI57+'VOR Summary'!BK57+'VOR Summary'!BL57+'VOR Summary'!BM57-'VOR Summary'!CF57+'VOR Summary'!BJ57</f>
        <v>73</v>
      </c>
      <c r="J61" s="291">
        <f t="shared" si="6"/>
        <v>0.9358974358974359</v>
      </c>
      <c r="K61" s="290">
        <f>'VOR Summary'!T57+'VOR Summary'!U57+'VOR Summary'!V57+'VOR Summary'!W57+'VOR Summary'!X57+'VOR Summary'!Y57-'VOR Summary'!AM57-'VOR Summary'!AN57-'VOR Summary'!AO57-'VOR Summary'!AP57+'VOR Summary'!AT57+'VOR Summary'!AU57</f>
        <v>1867</v>
      </c>
      <c r="L61" s="290">
        <f>'VOR Summary'!BN57+'VOR Summary'!BO57+'VOR Summary'!BP57+'VOR Summary'!BQ57+'VOR Summary'!BR57+'VOR Summary'!BS57-'VOR Summary'!CG57-'VOR Summary'!CH57-'VOR Summary'!CI57-'VOR Summary'!CJ57+'VOR Summary'!CN57+'VOR Summary'!CO57</f>
        <v>1254</v>
      </c>
      <c r="M61" s="291">
        <f t="shared" si="7"/>
        <v>0.67166577396893412</v>
      </c>
      <c r="N61" s="290">
        <f>'VOR Summary'!AQ57-'VOR Summary'!AS57</f>
        <v>226</v>
      </c>
      <c r="O61" s="290">
        <f>'VOR Summary'!AR57</f>
        <v>16</v>
      </c>
      <c r="P61" s="1">
        <v>6333</v>
      </c>
      <c r="Q61" s="290"/>
    </row>
    <row r="62" spans="1:17" ht="13.5" x14ac:dyDescent="0.2">
      <c r="A62" s="16" t="s">
        <v>314</v>
      </c>
      <c r="B62" s="290">
        <f>SUM('VOR Summary'!B58:G58)</f>
        <v>1412</v>
      </c>
      <c r="C62" s="290">
        <f>SUM('VOR Summary'!AV58:BA58)</f>
        <v>345</v>
      </c>
      <c r="D62" s="291">
        <f t="shared" si="4"/>
        <v>0.24433427762039661</v>
      </c>
      <c r="E62" s="290">
        <f>'VOR Summary'!H58+'VOR Summary'!I58+'VOR Summary'!AD58+'VOR Summary'!J58+'VOR Summary'!K58+'VOR Summary'!L58-'VOR Summary'!AE58-'VOR Summary'!AH58-'VOR Summary'!AI58</f>
        <v>3160</v>
      </c>
      <c r="F62" s="290">
        <f>'VOR Summary'!BB58+'VOR Summary'!BC58+'VOR Summary'!BX58+'VOR Summary'!BD58+'VOR Summary'!BE58+'VOR Summary'!BF58-'VOR Summary'!BY58-'VOR Summary'!CB58-'VOR Summary'!CC58</f>
        <v>2016</v>
      </c>
      <c r="G62" s="291">
        <f t="shared" si="5"/>
        <v>0.63797468354430376</v>
      </c>
      <c r="H62" s="290">
        <f>'VOR Summary'!M58+'VOR Summary'!N58+'VOR Summary'!O58+'VOR Summary'!Q58+'VOR Summary'!R58+'VOR Summary'!S58-'VOR Summary'!AL58+'VOR Summary'!P58</f>
        <v>49</v>
      </c>
      <c r="I62" s="290">
        <f>'VOR Summary'!BG58+'VOR Summary'!BH58+'VOR Summary'!BI58+'VOR Summary'!BK58+'VOR Summary'!BL58+'VOR Summary'!BM58-'VOR Summary'!CF58+'VOR Summary'!BJ58</f>
        <v>38</v>
      </c>
      <c r="J62" s="291">
        <f t="shared" si="6"/>
        <v>0.77551020408163263</v>
      </c>
      <c r="K62" s="290">
        <f>'VOR Summary'!T58+'VOR Summary'!U58+'VOR Summary'!V58+'VOR Summary'!W58+'VOR Summary'!X58+'VOR Summary'!Y58-'VOR Summary'!AM58-'VOR Summary'!AN58-'VOR Summary'!AO58-'VOR Summary'!AP58+'VOR Summary'!AT58+'VOR Summary'!AU58</f>
        <v>660</v>
      </c>
      <c r="L62" s="290">
        <f>'VOR Summary'!BN58+'VOR Summary'!BO58+'VOR Summary'!BP58+'VOR Summary'!BQ58+'VOR Summary'!BR58+'VOR Summary'!BS58-'VOR Summary'!CG58-'VOR Summary'!CH58-'VOR Summary'!CI58-'VOR Summary'!CJ58+'VOR Summary'!CN58+'VOR Summary'!CO58</f>
        <v>318</v>
      </c>
      <c r="M62" s="291">
        <f t="shared" si="7"/>
        <v>0.48181818181818181</v>
      </c>
      <c r="N62" s="290">
        <f>'VOR Summary'!AQ58-'VOR Summary'!AS58</f>
        <v>306</v>
      </c>
      <c r="O62" s="290">
        <f>'VOR Summary'!AR58</f>
        <v>71</v>
      </c>
      <c r="P62" s="1">
        <v>2377</v>
      </c>
      <c r="Q62" s="290"/>
    </row>
    <row r="63" spans="1:17" ht="13.5" x14ac:dyDescent="0.2">
      <c r="A63" s="15" t="s">
        <v>315</v>
      </c>
      <c r="B63" s="290">
        <f>SUM('VOR Summary'!B59:G59)</f>
        <v>17056</v>
      </c>
      <c r="C63" s="290">
        <f>SUM('VOR Summary'!AV59:BA59)</f>
        <v>6999</v>
      </c>
      <c r="D63" s="291">
        <f t="shared" si="4"/>
        <v>0.41035412757973733</v>
      </c>
      <c r="E63" s="290">
        <f>'VOR Summary'!H59+'VOR Summary'!I59+'VOR Summary'!AD59+'VOR Summary'!J59+'VOR Summary'!K59+'VOR Summary'!L59-'VOR Summary'!AE59-'VOR Summary'!AH59-'VOR Summary'!AI59</f>
        <v>3024</v>
      </c>
      <c r="F63" s="290">
        <f>'VOR Summary'!BB59+'VOR Summary'!BC59+'VOR Summary'!BX59+'VOR Summary'!BD59+'VOR Summary'!BE59+'VOR Summary'!BF59-'VOR Summary'!BY59-'VOR Summary'!CB59-'VOR Summary'!CC59</f>
        <v>851</v>
      </c>
      <c r="G63" s="291">
        <f t="shared" si="5"/>
        <v>0.2814153439153439</v>
      </c>
      <c r="H63" s="290">
        <f>'VOR Summary'!M59+'VOR Summary'!N59+'VOR Summary'!O59+'VOR Summary'!Q59+'VOR Summary'!R59+'VOR Summary'!S59-'VOR Summary'!AL59+'VOR Summary'!P59</f>
        <v>726</v>
      </c>
      <c r="I63" s="290">
        <f>'VOR Summary'!BG59+'VOR Summary'!BH59+'VOR Summary'!BI59+'VOR Summary'!BK59+'VOR Summary'!BL59+'VOR Summary'!BM59-'VOR Summary'!CF59+'VOR Summary'!BJ59</f>
        <v>196</v>
      </c>
      <c r="J63" s="291">
        <f t="shared" si="6"/>
        <v>0.26997245179063362</v>
      </c>
      <c r="K63" s="290">
        <f>'VOR Summary'!T59+'VOR Summary'!U59+'VOR Summary'!V59+'VOR Summary'!W59+'VOR Summary'!X59+'VOR Summary'!Y59-'VOR Summary'!AM59-'VOR Summary'!AN59-'VOR Summary'!AO59-'VOR Summary'!AP59+'VOR Summary'!AT59+'VOR Summary'!AU59</f>
        <v>3036</v>
      </c>
      <c r="L63" s="290">
        <f>'VOR Summary'!BN59+'VOR Summary'!BO59+'VOR Summary'!BP59+'VOR Summary'!BQ59+'VOR Summary'!BR59+'VOR Summary'!BS59-'VOR Summary'!CG59-'VOR Summary'!CH59-'VOR Summary'!CI59-'VOR Summary'!CJ59+'VOR Summary'!CN59+'VOR Summary'!CO59</f>
        <v>1908</v>
      </c>
      <c r="M63" s="291">
        <f t="shared" si="7"/>
        <v>0.62845849802371545</v>
      </c>
      <c r="N63" s="290">
        <f>'VOR Summary'!AQ59-'VOR Summary'!AS59</f>
        <v>424</v>
      </c>
      <c r="O63" s="290">
        <f>'VOR Summary'!AR59</f>
        <v>21</v>
      </c>
      <c r="P63" s="1">
        <v>5825</v>
      </c>
      <c r="Q63" s="290"/>
    </row>
    <row r="64" spans="1:17" ht="13.5" x14ac:dyDescent="0.2">
      <c r="A64" s="15" t="s">
        <v>316</v>
      </c>
      <c r="B64" s="290">
        <f>SUM('VOR Summary'!B60:G60)</f>
        <v>11028</v>
      </c>
      <c r="C64" s="290">
        <f>SUM('VOR Summary'!AV60:BA60)</f>
        <v>3522</v>
      </c>
      <c r="D64" s="291">
        <f t="shared" si="4"/>
        <v>0.31936887921653972</v>
      </c>
      <c r="E64" s="290">
        <f>'VOR Summary'!H60+'VOR Summary'!I60+'VOR Summary'!AD60+'VOR Summary'!J60+'VOR Summary'!K60+'VOR Summary'!L60-'VOR Summary'!AE60-'VOR Summary'!AH60-'VOR Summary'!AI60</f>
        <v>1217</v>
      </c>
      <c r="F64" s="290">
        <f>'VOR Summary'!BB60+'VOR Summary'!BC60+'VOR Summary'!BX60+'VOR Summary'!BD60+'VOR Summary'!BE60+'VOR Summary'!BF60-'VOR Summary'!BY60-'VOR Summary'!CB60-'VOR Summary'!CC60</f>
        <v>54</v>
      </c>
      <c r="G64" s="291">
        <f t="shared" si="5"/>
        <v>4.4371405094494658E-2</v>
      </c>
      <c r="H64" s="290">
        <f>'VOR Summary'!M60+'VOR Summary'!N60+'VOR Summary'!O60+'VOR Summary'!Q60+'VOR Summary'!R60+'VOR Summary'!S60-'VOR Summary'!AL60+'VOR Summary'!P60</f>
        <v>276</v>
      </c>
      <c r="I64" s="290">
        <f>'VOR Summary'!BG60+'VOR Summary'!BH60+'VOR Summary'!BI60+'VOR Summary'!BK60+'VOR Summary'!BL60+'VOR Summary'!BM60-'VOR Summary'!CF60+'VOR Summary'!BJ60</f>
        <v>45</v>
      </c>
      <c r="J64" s="291">
        <f t="shared" si="6"/>
        <v>0.16304347826086957</v>
      </c>
      <c r="K64" s="290">
        <f>'VOR Summary'!T60+'VOR Summary'!U60+'VOR Summary'!V60+'VOR Summary'!W60+'VOR Summary'!X60+'VOR Summary'!Y60-'VOR Summary'!AM60-'VOR Summary'!AN60-'VOR Summary'!AO60-'VOR Summary'!AP60+'VOR Summary'!AT60+'VOR Summary'!AU60</f>
        <v>6905</v>
      </c>
      <c r="L64" s="290">
        <f>'VOR Summary'!BN60+'VOR Summary'!BO60+'VOR Summary'!BP60+'VOR Summary'!BQ60+'VOR Summary'!BR60+'VOR Summary'!BS60-'VOR Summary'!CG60-'VOR Summary'!CH60-'VOR Summary'!CI60-'VOR Summary'!CJ60+'VOR Summary'!CN60+'VOR Summary'!CO60</f>
        <v>5766</v>
      </c>
      <c r="M64" s="291">
        <f t="shared" si="7"/>
        <v>0.83504706734250544</v>
      </c>
      <c r="N64" s="290">
        <f>'VOR Summary'!AQ60-'VOR Summary'!AS60</f>
        <v>191</v>
      </c>
      <c r="O64" s="290">
        <f>'VOR Summary'!AR60</f>
        <v>8</v>
      </c>
      <c r="P64" s="1">
        <v>3560</v>
      </c>
      <c r="Q64" s="290"/>
    </row>
    <row r="65" spans="1:17" ht="13.5" x14ac:dyDescent="0.2">
      <c r="A65" s="15" t="s">
        <v>317</v>
      </c>
      <c r="B65" s="290">
        <f>SUM('VOR Summary'!B61:G61)</f>
        <v>7482</v>
      </c>
      <c r="C65" s="290">
        <f>SUM('VOR Summary'!AV61:BA61)</f>
        <v>1858</v>
      </c>
      <c r="D65" s="291">
        <f t="shared" si="4"/>
        <v>0.24832932371023791</v>
      </c>
      <c r="E65" s="290">
        <f>'VOR Summary'!H61+'VOR Summary'!I61+'VOR Summary'!AD61+'VOR Summary'!J61+'VOR Summary'!K61+'VOR Summary'!L61-'VOR Summary'!AE61-'VOR Summary'!AH61-'VOR Summary'!AI61</f>
        <v>2106</v>
      </c>
      <c r="F65" s="290">
        <f>'VOR Summary'!BB61+'VOR Summary'!BC61+'VOR Summary'!BX61+'VOR Summary'!BD61+'VOR Summary'!BE61+'VOR Summary'!BF61-'VOR Summary'!BY61-'VOR Summary'!CB61-'VOR Summary'!CC61</f>
        <v>533</v>
      </c>
      <c r="G65" s="291">
        <f t="shared" si="5"/>
        <v>0.25308641975308643</v>
      </c>
      <c r="H65" s="290">
        <f>'VOR Summary'!M61+'VOR Summary'!N61+'VOR Summary'!O61+'VOR Summary'!Q61+'VOR Summary'!R61+'VOR Summary'!S61-'VOR Summary'!AL61+'VOR Summary'!P61</f>
        <v>551</v>
      </c>
      <c r="I65" s="290">
        <f>'VOR Summary'!BG61+'VOR Summary'!BH61+'VOR Summary'!BI61+'VOR Summary'!BK61+'VOR Summary'!BL61+'VOR Summary'!BM61-'VOR Summary'!CF61+'VOR Summary'!BJ61</f>
        <v>92</v>
      </c>
      <c r="J65" s="291">
        <f t="shared" si="6"/>
        <v>0.16696914700544466</v>
      </c>
      <c r="K65" s="290">
        <f>'VOR Summary'!T61+'VOR Summary'!U61+'VOR Summary'!V61+'VOR Summary'!W61+'VOR Summary'!X61+'VOR Summary'!Y61-'VOR Summary'!AM61-'VOR Summary'!AN61-'VOR Summary'!AO61-'VOR Summary'!AP61+'VOR Summary'!AT61+'VOR Summary'!AU61</f>
        <v>1691</v>
      </c>
      <c r="L65" s="290">
        <f>'VOR Summary'!BN61+'VOR Summary'!BO61+'VOR Summary'!BP61+'VOR Summary'!BQ61+'VOR Summary'!BR61+'VOR Summary'!BS61-'VOR Summary'!CG61-'VOR Summary'!CH61-'VOR Summary'!CI61-'VOR Summary'!CJ61+'VOR Summary'!CN61+'VOR Summary'!CO61</f>
        <v>943</v>
      </c>
      <c r="M65" s="291">
        <f t="shared" si="7"/>
        <v>0.55765819041986986</v>
      </c>
      <c r="N65" s="290">
        <f>'VOR Summary'!AQ61-'VOR Summary'!AS61</f>
        <v>209</v>
      </c>
      <c r="O65" s="290">
        <f>'VOR Summary'!AR61</f>
        <v>20</v>
      </c>
      <c r="P65" s="1">
        <v>4197</v>
      </c>
      <c r="Q65" s="236"/>
    </row>
    <row r="66" spans="1:17" ht="13.5" x14ac:dyDescent="0.2">
      <c r="A66" s="15" t="s">
        <v>318</v>
      </c>
      <c r="B66" s="290">
        <f>SUM('VOR Summary'!B62:G62)</f>
        <v>5437</v>
      </c>
      <c r="C66" s="290">
        <f>SUM('VOR Summary'!AV62:BA62)</f>
        <v>2404</v>
      </c>
      <c r="D66" s="291">
        <f t="shared" si="4"/>
        <v>0.44215560051498987</v>
      </c>
      <c r="E66" s="290">
        <f>'VOR Summary'!H62+'VOR Summary'!I62+'VOR Summary'!AD62+'VOR Summary'!J62+'VOR Summary'!K62+'VOR Summary'!L62-'VOR Summary'!AE62-'VOR Summary'!AH62-'VOR Summary'!AI62</f>
        <v>895</v>
      </c>
      <c r="F66" s="290">
        <f>'VOR Summary'!BB62+'VOR Summary'!BC62+'VOR Summary'!BX62+'VOR Summary'!BD62+'VOR Summary'!BE62+'VOR Summary'!BF62-'VOR Summary'!BY62-'VOR Summary'!CB62-'VOR Summary'!CC62</f>
        <v>137</v>
      </c>
      <c r="G66" s="291">
        <f t="shared" si="5"/>
        <v>0.15307262569832403</v>
      </c>
      <c r="H66" s="290">
        <f>'VOR Summary'!M62+'VOR Summary'!N62+'VOR Summary'!O62+'VOR Summary'!Q62+'VOR Summary'!R62+'VOR Summary'!S62-'VOR Summary'!AL62+'VOR Summary'!P62</f>
        <v>122</v>
      </c>
      <c r="I66" s="290">
        <f>'VOR Summary'!BG62+'VOR Summary'!BH62+'VOR Summary'!BI62+'VOR Summary'!BK62+'VOR Summary'!BL62+'VOR Summary'!BM62-'VOR Summary'!CF62+'VOR Summary'!BJ62</f>
        <v>60</v>
      </c>
      <c r="J66" s="291">
        <f t="shared" si="6"/>
        <v>0.49180327868852458</v>
      </c>
      <c r="K66" s="290">
        <f>'VOR Summary'!T62+'VOR Summary'!U62+'VOR Summary'!V62+'VOR Summary'!W62+'VOR Summary'!X62+'VOR Summary'!Y62-'VOR Summary'!AM62-'VOR Summary'!AN62-'VOR Summary'!AO62-'VOR Summary'!AP62+'VOR Summary'!AT62+'VOR Summary'!AU62</f>
        <v>735</v>
      </c>
      <c r="L66" s="290">
        <f>'VOR Summary'!BN62+'VOR Summary'!BO62+'VOR Summary'!BP62+'VOR Summary'!BQ62+'VOR Summary'!BR62+'VOR Summary'!BS62-'VOR Summary'!CG62-'VOR Summary'!CH62-'VOR Summary'!CI62-'VOR Summary'!CJ62+'VOR Summary'!CN62+'VOR Summary'!CO62</f>
        <v>420</v>
      </c>
      <c r="M66" s="291">
        <f t="shared" si="7"/>
        <v>0.5714285714285714</v>
      </c>
      <c r="N66" s="290">
        <f>'VOR Summary'!AQ62-'VOR Summary'!AS62</f>
        <v>82</v>
      </c>
      <c r="O66" s="290">
        <f>'VOR Summary'!AR62</f>
        <v>8</v>
      </c>
      <c r="P66" s="1">
        <v>1013</v>
      </c>
      <c r="Q66" s="290"/>
    </row>
    <row r="67" spans="1:17" ht="13.5" x14ac:dyDescent="0.2">
      <c r="A67" s="15" t="s">
        <v>319</v>
      </c>
      <c r="B67" s="290">
        <f>SUM('VOR Summary'!B63:G63)</f>
        <v>7109</v>
      </c>
      <c r="C67" s="290">
        <f>SUM('VOR Summary'!AV63:BA63)</f>
        <v>934</v>
      </c>
      <c r="D67" s="291">
        <f t="shared" si="4"/>
        <v>0.13138275425516951</v>
      </c>
      <c r="E67" s="290">
        <f>'VOR Summary'!H63+'VOR Summary'!I63+'VOR Summary'!AD63+'VOR Summary'!J63+'VOR Summary'!K63+'VOR Summary'!L63-'VOR Summary'!AE63-'VOR Summary'!AH63-'VOR Summary'!AI63</f>
        <v>1539</v>
      </c>
      <c r="F67" s="290">
        <f>'VOR Summary'!BB63+'VOR Summary'!BC63+'VOR Summary'!BX63+'VOR Summary'!BD63+'VOR Summary'!BE63+'VOR Summary'!BF63-'VOR Summary'!BY63-'VOR Summary'!CB63-'VOR Summary'!CC63</f>
        <v>153</v>
      </c>
      <c r="G67" s="291">
        <f t="shared" si="5"/>
        <v>9.9415204678362568E-2</v>
      </c>
      <c r="H67" s="290">
        <f>'VOR Summary'!M63+'VOR Summary'!N63+'VOR Summary'!O63+'VOR Summary'!Q63+'VOR Summary'!R63+'VOR Summary'!S63-'VOR Summary'!AL63+'VOR Summary'!P63</f>
        <v>375</v>
      </c>
      <c r="I67" s="290">
        <f>'VOR Summary'!BG63+'VOR Summary'!BH63+'VOR Summary'!BI63+'VOR Summary'!BK63+'VOR Summary'!BL63+'VOR Summary'!BM63-'VOR Summary'!CF63+'VOR Summary'!BJ63</f>
        <v>5</v>
      </c>
      <c r="J67" s="291">
        <f t="shared" si="6"/>
        <v>1.3333333333333334E-2</v>
      </c>
      <c r="K67" s="290">
        <f>'VOR Summary'!T63+'VOR Summary'!U63+'VOR Summary'!V63+'VOR Summary'!W63+'VOR Summary'!X63+'VOR Summary'!Y63-'VOR Summary'!AM63-'VOR Summary'!AN63-'VOR Summary'!AO63-'VOR Summary'!AP63+'VOR Summary'!AT63+'VOR Summary'!AU63</f>
        <v>1077</v>
      </c>
      <c r="L67" s="290">
        <f>'VOR Summary'!BN63+'VOR Summary'!BO63+'VOR Summary'!BP63+'VOR Summary'!BQ63+'VOR Summary'!BR63+'VOR Summary'!BS63-'VOR Summary'!CG63-'VOR Summary'!CH63-'VOR Summary'!CI63-'VOR Summary'!CJ63+'VOR Summary'!CN63+'VOR Summary'!CO63</f>
        <v>395</v>
      </c>
      <c r="M67" s="291">
        <f t="shared" si="7"/>
        <v>0.36675951717734445</v>
      </c>
      <c r="N67" s="290">
        <f>'VOR Summary'!AQ63-'VOR Summary'!AS63</f>
        <v>61</v>
      </c>
      <c r="O67" s="290">
        <f>'VOR Summary'!AR63</f>
        <v>1</v>
      </c>
      <c r="P67" s="1">
        <v>1704</v>
      </c>
      <c r="Q67" s="290"/>
    </row>
    <row r="68" spans="1:17" ht="13.5" x14ac:dyDescent="0.2">
      <c r="A68" s="15" t="s">
        <v>320</v>
      </c>
      <c r="B68" s="236">
        <f>SUM('VOR Summary'!B64:G64)</f>
        <v>20085</v>
      </c>
      <c r="C68" s="290">
        <f>SUM('VOR Summary'!AV64:BA64)</f>
        <v>6638</v>
      </c>
      <c r="D68" s="291">
        <f t="shared" si="4"/>
        <v>0.33049539457306448</v>
      </c>
      <c r="E68" s="290">
        <f>'VOR Summary'!H64+'VOR Summary'!I64+'VOR Summary'!AD64+'VOR Summary'!J64+'VOR Summary'!K64+'VOR Summary'!L64-'VOR Summary'!AE64-'VOR Summary'!AH64-'VOR Summary'!AI64</f>
        <v>1668</v>
      </c>
      <c r="F68" s="290">
        <f>'VOR Summary'!BB64+'VOR Summary'!BC64+'VOR Summary'!BX64+'VOR Summary'!BD64+'VOR Summary'!BE64+'VOR Summary'!BF64-'VOR Summary'!BY64-'VOR Summary'!CB64-'VOR Summary'!CC64</f>
        <v>154</v>
      </c>
      <c r="G68" s="291">
        <f t="shared" si="5"/>
        <v>9.2326139088729012E-2</v>
      </c>
      <c r="H68" s="290">
        <f>'VOR Summary'!M64+'VOR Summary'!N64+'VOR Summary'!O64+'VOR Summary'!Q64+'VOR Summary'!R64+'VOR Summary'!S64-'VOR Summary'!AL64+'VOR Summary'!P64</f>
        <v>637</v>
      </c>
      <c r="I68" s="290">
        <f>'VOR Summary'!BG64+'VOR Summary'!BH64+'VOR Summary'!BI64+'VOR Summary'!BK64+'VOR Summary'!BL64+'VOR Summary'!BM64-'VOR Summary'!CF64+'VOR Summary'!BJ64</f>
        <v>147</v>
      </c>
      <c r="J68" s="291">
        <f t="shared" si="6"/>
        <v>0.23076923076923078</v>
      </c>
      <c r="K68" s="290">
        <f>'VOR Summary'!T64+'VOR Summary'!U64+'VOR Summary'!V64+'VOR Summary'!W64+'VOR Summary'!X64+'VOR Summary'!Y64-'VOR Summary'!AM64-'VOR Summary'!AN64-'VOR Summary'!AO64-'VOR Summary'!AP64+'VOR Summary'!AT64+'VOR Summary'!AU64</f>
        <v>6405</v>
      </c>
      <c r="L68" s="290">
        <f>'VOR Summary'!BN64+'VOR Summary'!BO64+'VOR Summary'!BP64+'VOR Summary'!BQ64+'VOR Summary'!BR64+'VOR Summary'!BS64-'VOR Summary'!CG64-'VOR Summary'!CH64-'VOR Summary'!CI64-'VOR Summary'!CJ64+'VOR Summary'!CN64+'VOR Summary'!CO64</f>
        <v>5293</v>
      </c>
      <c r="M68" s="291">
        <f t="shared" si="7"/>
        <v>0.8263856362217018</v>
      </c>
      <c r="N68" s="290">
        <f>'VOR Summary'!AQ64-'VOR Summary'!AS64</f>
        <v>109</v>
      </c>
      <c r="O68" s="290">
        <f>'VOR Summary'!AR64</f>
        <v>8</v>
      </c>
      <c r="P68" s="1">
        <v>3322</v>
      </c>
      <c r="Q68" s="290"/>
    </row>
    <row r="69" spans="1:17" ht="13.5" x14ac:dyDescent="0.2">
      <c r="A69" s="55" t="s">
        <v>321</v>
      </c>
      <c r="B69" s="298">
        <f>SUM('VOR Summary'!B65:G65)</f>
        <v>12502</v>
      </c>
      <c r="C69" s="292">
        <f>SUM('VOR Summary'!AV65:BA65)</f>
        <v>5448</v>
      </c>
      <c r="D69" s="293">
        <f t="shared" si="4"/>
        <v>0.43577027675571911</v>
      </c>
      <c r="E69" s="292">
        <f>'VOR Summary'!H65+'VOR Summary'!I65+'VOR Summary'!AD65+'VOR Summary'!J65+'VOR Summary'!K65+'VOR Summary'!L65-'VOR Summary'!AE65-'VOR Summary'!AH65-'VOR Summary'!AI65</f>
        <v>5644</v>
      </c>
      <c r="F69" s="292">
        <f>'VOR Summary'!BB65+'VOR Summary'!BC65+'VOR Summary'!BX65+'VOR Summary'!BD65+'VOR Summary'!BE65+'VOR Summary'!BF65-'VOR Summary'!BY65-'VOR Summary'!CB65-'VOR Summary'!CC65</f>
        <v>2358</v>
      </c>
      <c r="G69" s="293">
        <f t="shared" si="5"/>
        <v>0.41778880226789511</v>
      </c>
      <c r="H69" s="292">
        <f>'VOR Summary'!M65+'VOR Summary'!N65+'VOR Summary'!O65+'VOR Summary'!Q65+'VOR Summary'!R65+'VOR Summary'!S65-'VOR Summary'!AL65+'VOR Summary'!P65</f>
        <v>376</v>
      </c>
      <c r="I69" s="292">
        <f>'VOR Summary'!BG65+'VOR Summary'!BH65+'VOR Summary'!BI65+'VOR Summary'!BK65+'VOR Summary'!BL65+'VOR Summary'!BM65-'VOR Summary'!CF65+'VOR Summary'!BJ65</f>
        <v>174</v>
      </c>
      <c r="J69" s="293">
        <f t="shared" si="6"/>
        <v>0.46276595744680848</v>
      </c>
      <c r="K69" s="292">
        <f>'VOR Summary'!T65+'VOR Summary'!U65+'VOR Summary'!V65+'VOR Summary'!W65+'VOR Summary'!X65+'VOR Summary'!Y65-'VOR Summary'!AM65-'VOR Summary'!AN65-'VOR Summary'!AO65-'VOR Summary'!AP65+'VOR Summary'!AT65+'VOR Summary'!AU65</f>
        <v>20402</v>
      </c>
      <c r="L69" s="292">
        <f>'VOR Summary'!BN65+'VOR Summary'!BO65+'VOR Summary'!BP65+'VOR Summary'!BQ65+'VOR Summary'!BR65+'VOR Summary'!BS65-'VOR Summary'!CG65-'VOR Summary'!CH65-'VOR Summary'!CI65-'VOR Summary'!CJ65+'VOR Summary'!CN65+'VOR Summary'!CO65</f>
        <v>8768</v>
      </c>
      <c r="M69" s="293">
        <f t="shared" si="7"/>
        <v>0.4297617880599941</v>
      </c>
      <c r="N69" s="292">
        <f>'VOR Summary'!AQ65-'VOR Summary'!AS65</f>
        <v>651</v>
      </c>
      <c r="O69" s="292">
        <f>'VOR Summary'!AR65</f>
        <v>27</v>
      </c>
      <c r="P69" s="1">
        <v>4658</v>
      </c>
      <c r="Q69" s="292"/>
    </row>
    <row r="70" spans="1:17" ht="13.5" x14ac:dyDescent="0.2">
      <c r="A70" s="55" t="s">
        <v>279</v>
      </c>
      <c r="B70" s="37">
        <f>B11-SUM(B12:B69)</f>
        <v>1</v>
      </c>
      <c r="C70" s="37">
        <f>C11-SUM(C12:C69)</f>
        <v>0</v>
      </c>
      <c r="D70" s="36">
        <f t="shared" si="0"/>
        <v>0</v>
      </c>
      <c r="E70" s="37">
        <f>E11-SUM(E12:E69)</f>
        <v>21</v>
      </c>
      <c r="F70" s="37">
        <f>SUM('VOR Summary'!BB66:BF67)+SUM('VOR Summary'!BX66:BX67)-SUM('VOR Summary'!BY66:BY67)-SUM('VOR Summary'!CB66:CC67)</f>
        <v>4</v>
      </c>
      <c r="G70" s="36">
        <f t="shared" si="1"/>
        <v>0.19047619047619047</v>
      </c>
      <c r="H70" s="37">
        <f>H11-SUM(H12:H69)</f>
        <v>0</v>
      </c>
      <c r="I70" s="37">
        <f>I11-SUM(I12:I69)</f>
        <v>0</v>
      </c>
      <c r="J70" s="314" t="e">
        <f t="shared" si="2"/>
        <v>#DIV/0!</v>
      </c>
      <c r="K70" s="37">
        <f>K11-SUM(K12:K69)</f>
        <v>765</v>
      </c>
      <c r="L70" s="37">
        <f>L11-SUM(L12:L69)</f>
        <v>21</v>
      </c>
      <c r="M70" s="36">
        <f t="shared" si="3"/>
        <v>2.7450980392156862E-2</v>
      </c>
      <c r="N70" s="37">
        <f>('VOR Summary'!AQ66-'VOR Summary'!AS66)+('VOR Summary'!AQ67-'VOR Summary'!AS67)+'VOR Summary'!AQ67-'VOR Summary'!AS67</f>
        <v>2</v>
      </c>
      <c r="O70" s="37">
        <f>'VOR Summary'!AR66+'VOR Summary'!AR67</f>
        <v>5</v>
      </c>
      <c r="P70" s="1">
        <v>20970</v>
      </c>
      <c r="Q70" s="298"/>
    </row>
    <row r="72" spans="1:17" s="18" customFormat="1" ht="24.75" customHeight="1" x14ac:dyDescent="0.3">
      <c r="B72" s="380" t="s">
        <v>250</v>
      </c>
      <c r="C72" s="380"/>
      <c r="D72" s="380"/>
      <c r="E72" s="380"/>
      <c r="F72" s="380"/>
      <c r="G72" s="380"/>
      <c r="H72" s="380"/>
      <c r="I72" s="380"/>
      <c r="J72" s="380"/>
      <c r="K72" s="380"/>
      <c r="L72" s="380"/>
      <c r="M72" s="380"/>
      <c r="N72" s="380"/>
      <c r="O72" s="380"/>
      <c r="P72" s="380"/>
    </row>
    <row r="73" spans="1:17" s="19" customFormat="1" ht="15" x14ac:dyDescent="0.3">
      <c r="A73" s="4"/>
      <c r="B73" s="370" t="s">
        <v>177</v>
      </c>
      <c r="C73" s="371"/>
      <c r="D73" s="372"/>
      <c r="E73" s="370" t="s">
        <v>178</v>
      </c>
      <c r="F73" s="371"/>
      <c r="G73" s="372"/>
      <c r="H73" s="370" t="s">
        <v>179</v>
      </c>
      <c r="I73" s="371"/>
      <c r="J73" s="372"/>
      <c r="K73" s="370" t="s">
        <v>180</v>
      </c>
      <c r="L73" s="371"/>
      <c r="M73" s="372"/>
      <c r="N73" s="13" t="s">
        <v>181</v>
      </c>
      <c r="O73" s="11" t="s">
        <v>182</v>
      </c>
      <c r="P73" s="13" t="s">
        <v>183</v>
      </c>
    </row>
    <row r="74" spans="1:17" s="23" customFormat="1" ht="60" customHeight="1" x14ac:dyDescent="0.2">
      <c r="A74" s="6"/>
      <c r="B74" s="20" t="s">
        <v>184</v>
      </c>
      <c r="C74" s="21" t="s">
        <v>185</v>
      </c>
      <c r="D74" s="22" t="s">
        <v>186</v>
      </c>
      <c r="E74" s="20" t="s">
        <v>187</v>
      </c>
      <c r="F74" s="21" t="s">
        <v>185</v>
      </c>
      <c r="G74" s="22" t="s">
        <v>186</v>
      </c>
      <c r="H74" s="20" t="s">
        <v>188</v>
      </c>
      <c r="I74" s="21" t="s">
        <v>185</v>
      </c>
      <c r="J74" s="22" t="s">
        <v>186</v>
      </c>
      <c r="K74" s="20" t="s">
        <v>187</v>
      </c>
      <c r="L74" s="21" t="s">
        <v>189</v>
      </c>
      <c r="M74" s="22" t="s">
        <v>186</v>
      </c>
      <c r="N74" s="20" t="s">
        <v>184</v>
      </c>
      <c r="O74" s="21" t="s">
        <v>184</v>
      </c>
      <c r="P74" s="22" t="s">
        <v>188</v>
      </c>
    </row>
    <row r="75" spans="1:17" s="24" customFormat="1" ht="33" customHeight="1" x14ac:dyDescent="0.2">
      <c r="B75" s="373" t="s">
        <v>251</v>
      </c>
      <c r="C75" s="374"/>
      <c r="D75" s="375"/>
      <c r="E75" s="373" t="s">
        <v>25</v>
      </c>
      <c r="F75" s="374"/>
      <c r="G75" s="375"/>
      <c r="H75" s="376" t="s">
        <v>333</v>
      </c>
      <c r="I75" s="374"/>
      <c r="J75" s="375"/>
      <c r="K75" s="373" t="s">
        <v>403</v>
      </c>
      <c r="L75" s="374"/>
      <c r="M75" s="375"/>
      <c r="N75" s="25">
        <v>167</v>
      </c>
      <c r="O75" s="25" t="s">
        <v>32</v>
      </c>
      <c r="P75" s="26" t="s">
        <v>41</v>
      </c>
    </row>
    <row r="76" spans="1:17" ht="15" x14ac:dyDescent="0.2">
      <c r="A76" s="14" t="s">
        <v>272</v>
      </c>
      <c r="B76" s="32">
        <f>SUM('VOR Summary'!Z6:AB6)</f>
        <v>64351</v>
      </c>
      <c r="C76" s="32">
        <f>SUM('VOR Summary'!BT6:BV6)</f>
        <v>20230</v>
      </c>
      <c r="D76" s="34">
        <f>C76/B76</f>
        <v>0.3143696290655934</v>
      </c>
      <c r="E76" s="235">
        <f>SUM('VOR Summary'!AE6:AI6)+'VOR Summary'!AC6+'VOR Summary'!AD17+'VOR Summary'!AD41+'VOR Summary'!AD46</f>
        <v>78046</v>
      </c>
      <c r="F76" s="32">
        <f>SUM('VOR Summary'!BW6,'VOR Summary'!BY6:CC6)+'VOR Summary'!BX17+'VOR Summary'!BX41+'VOR Summary'!BX46</f>
        <v>36610</v>
      </c>
      <c r="G76" s="34">
        <f>F76/E76</f>
        <v>0.46908233605822208</v>
      </c>
      <c r="H76" s="32">
        <f>'VOR Summary'!AJ6+'VOR Summary'!AK6+'VOR Summary'!AL6</f>
        <v>10565</v>
      </c>
      <c r="I76" s="32">
        <f>'VOR Summary'!CD6+'VOR Summary'!CE6+'VOR Summary'!CF6</f>
        <v>9755</v>
      </c>
      <c r="J76" s="34">
        <f>I76/H76</f>
        <v>0.92333175579744442</v>
      </c>
      <c r="K76" s="32">
        <f>'VOR Summary'!AM6+'VOR Summary'!AN6+'VOR Summary'!AO6</f>
        <v>3376</v>
      </c>
      <c r="L76" s="32">
        <f>'VOR Summary'!CG6+'VOR Summary'!CH6+'VOR Summary'!CI6</f>
        <v>2017</v>
      </c>
      <c r="M76" s="34">
        <f>L76/K76</f>
        <v>0.59745260663507105</v>
      </c>
      <c r="N76" s="30">
        <f>'VOR Summary'!AS6</f>
        <v>9180</v>
      </c>
      <c r="O76" s="30">
        <f>SUM(O77:O79)</f>
        <v>2751</v>
      </c>
      <c r="P76" s="235">
        <f>SUM(P77:P79)</f>
        <v>2469</v>
      </c>
    </row>
    <row r="77" spans="1:17" ht="13.5" x14ac:dyDescent="0.25">
      <c r="A77" s="28" t="s">
        <v>203</v>
      </c>
      <c r="B77" s="32">
        <f>SUM('VOR Summary'!Z17:AB17)</f>
        <v>21328</v>
      </c>
      <c r="C77" s="31">
        <f>SUM('VOR Summary'!BT17:BV17)</f>
        <v>8520</v>
      </c>
      <c r="D77" s="34">
        <f>C77/B77</f>
        <v>0.3994748687171793</v>
      </c>
      <c r="E77" s="32">
        <f>'VOR Summary'!AC17+'VOR Summary'!AD17+'VOR Summary'!AE17+'VOR Summary'!AF17+'VOR Summary'!AG17+'VOR Summary'!AH17+'VOR Summary'!AI17</f>
        <v>39467</v>
      </c>
      <c r="F77" s="31">
        <f>SUM('VOR Summary'!BW17:CC17)</f>
        <v>21937</v>
      </c>
      <c r="G77" s="34">
        <f>F77/E77</f>
        <v>0.55583145412623203</v>
      </c>
      <c r="H77" s="32">
        <f>'VOR Summary'!AJ17+'VOR Summary'!AK17+'VOR Summary'!AL17</f>
        <v>1066</v>
      </c>
      <c r="I77" s="31">
        <f>'VOR Summary'!CD17+'VOR Summary'!CE17+'VOR Summary'!CF17</f>
        <v>1063</v>
      </c>
      <c r="J77" s="34">
        <f>I77/H77</f>
        <v>0.99718574108818014</v>
      </c>
      <c r="K77" s="32">
        <f>'VOR Summary'!AM17+'VOR Summary'!AN17+'VOR Summary'!AO17</f>
        <v>1131</v>
      </c>
      <c r="L77" s="31">
        <f>'VOR Summary'!CG17+'VOR Summary'!CH17+'VOR Summary'!CI17</f>
        <v>550</v>
      </c>
      <c r="M77" s="34">
        <f>L77/K77</f>
        <v>0.48629531388152075</v>
      </c>
      <c r="N77" s="30">
        <f>'VOR Summary'!AS17</f>
        <v>5316</v>
      </c>
      <c r="O77" s="30">
        <f>'VOR Summary'!AR17</f>
        <v>1858</v>
      </c>
      <c r="P77" s="235">
        <v>779</v>
      </c>
    </row>
    <row r="78" spans="1:17" x14ac:dyDescent="0.2">
      <c r="A78" t="s">
        <v>323</v>
      </c>
      <c r="B78" s="32">
        <f>SUM('VOR Summary'!Z41:AB41)</f>
        <v>15814</v>
      </c>
      <c r="C78" s="31">
        <f>SUM('VOR Summary'!BT41:BV41)</f>
        <v>5761</v>
      </c>
      <c r="D78" s="34">
        <f>C78/B78</f>
        <v>0.36429745794865309</v>
      </c>
      <c r="E78" s="32">
        <f>'VOR Summary'!AC41+'VOR Summary'!AD41+'VOR Summary'!AE41+'VOR Summary'!AF41+'VOR Summary'!AG41+'VOR Summary'!AH41+'VOR Summary'!AI41</f>
        <v>16966</v>
      </c>
      <c r="F78" s="31">
        <f>SUM('VOR Summary'!BW41:CC41)</f>
        <v>6811</v>
      </c>
      <c r="G78" s="34">
        <f>F78/E78</f>
        <v>0.40144995874101141</v>
      </c>
      <c r="H78" s="235">
        <f>'VOR Summary'!AJ41+'VOR Summary'!AK41+'VOR Summary'!AL41</f>
        <v>2396</v>
      </c>
      <c r="I78" s="31">
        <f>'VOR Summary'!CD41+'VOR Summary'!CE41+'VOR Summary'!CF41</f>
        <v>2396</v>
      </c>
      <c r="J78" s="34">
        <f>I78/H78</f>
        <v>1</v>
      </c>
      <c r="K78" s="32">
        <f>'VOR Summary'!AM41+'VOR Summary'!AN41+'VOR Summary'!AO41</f>
        <v>460</v>
      </c>
      <c r="L78" s="31">
        <f>'VOR Summary'!CG41+'VOR Summary'!CH41+'VOR Summary'!CI41</f>
        <v>274</v>
      </c>
      <c r="M78" s="34">
        <f>L78/K78</f>
        <v>0.59565217391304348</v>
      </c>
      <c r="N78" s="30">
        <f>'VOR Summary'!AS41</f>
        <v>1104</v>
      </c>
      <c r="O78" s="30">
        <f>'VOR Summary'!AR41</f>
        <v>499</v>
      </c>
      <c r="P78" s="235">
        <v>842</v>
      </c>
    </row>
    <row r="79" spans="1:17" ht="13.5" x14ac:dyDescent="0.25">
      <c r="A79" s="29" t="s">
        <v>304</v>
      </c>
      <c r="B79" s="32">
        <f>SUM('VOR Summary'!Z46:AB46)</f>
        <v>14179</v>
      </c>
      <c r="C79" s="31">
        <f>SUM('VOR Summary'!BT46:BV46)</f>
        <v>5333</v>
      </c>
      <c r="D79" s="34">
        <f>C79/B79</f>
        <v>0.37611961351294165</v>
      </c>
      <c r="E79" s="235">
        <f>'VOR Summary'!AC46+'VOR Summary'!AD46+'VOR Summary'!AE46+'VOR Summary'!AF46+'VOR Summary'!AG46+'VOR Summary'!AH46+'VOR Summary'!AI46</f>
        <v>20899</v>
      </c>
      <c r="F79" s="31">
        <f>SUM('VOR Summary'!BW46:CC46)</f>
        <v>7597</v>
      </c>
      <c r="G79" s="34">
        <f>F79/E79</f>
        <v>0.36351021579979903</v>
      </c>
      <c r="H79" s="32">
        <f>'VOR Summary'!AJ46+'VOR Summary'!AK46+'VOR Summary'!AL46</f>
        <v>7047</v>
      </c>
      <c r="I79" s="31">
        <f>'VOR Summary'!CD46+'VOR Summary'!CE46+'VOR Summary'!CF46</f>
        <v>6241</v>
      </c>
      <c r="J79" s="34">
        <f>I79/H79</f>
        <v>0.88562508869022283</v>
      </c>
      <c r="K79" s="32">
        <f>'VOR Summary'!AM46+'VOR Summary'!AN46+'VOR Summary'!AO46</f>
        <v>1290</v>
      </c>
      <c r="L79" s="31">
        <f>'VOR Summary'!CG46+'VOR Summary'!CH46+'VOR Summary'!CI46</f>
        <v>913</v>
      </c>
      <c r="M79" s="34">
        <f>L79/K79</f>
        <v>0.70775193798449609</v>
      </c>
      <c r="N79" s="30">
        <f>'VOR Summary'!AS46</f>
        <v>2678</v>
      </c>
      <c r="O79" s="30">
        <f>'VOR Summary'!AR46</f>
        <v>394</v>
      </c>
      <c r="P79" s="235">
        <v>848</v>
      </c>
    </row>
    <row r="80" spans="1:17" ht="13.5" x14ac:dyDescent="0.25">
      <c r="A80" s="29" t="s">
        <v>324</v>
      </c>
      <c r="B80" s="33">
        <f>B76-B77-B78-B79</f>
        <v>13030</v>
      </c>
      <c r="C80" s="33">
        <f>C76-C77-C78-C79</f>
        <v>616</v>
      </c>
      <c r="D80" s="34">
        <f>C80/B80</f>
        <v>4.7275518035303145E-2</v>
      </c>
      <c r="E80" s="33">
        <f>E76-E77-E78-E79</f>
        <v>714</v>
      </c>
      <c r="F80" s="33">
        <f>F76-F77-F78-F79</f>
        <v>265</v>
      </c>
      <c r="G80" s="34">
        <f>F80/E80</f>
        <v>0.37114845938375352</v>
      </c>
      <c r="H80" s="33">
        <f>H76-H77-H78-H79</f>
        <v>56</v>
      </c>
      <c r="I80" s="33">
        <f>I76-I77-I78-I79</f>
        <v>55</v>
      </c>
      <c r="J80" s="34">
        <f>I80/H80</f>
        <v>0.9821428571428571</v>
      </c>
      <c r="K80" s="33">
        <f>K76-K77-K78-K79</f>
        <v>495</v>
      </c>
      <c r="L80" s="33">
        <f>L76-L77-L78-L79</f>
        <v>280</v>
      </c>
      <c r="M80" s="34">
        <f>L80/K80</f>
        <v>0.56565656565656564</v>
      </c>
      <c r="N80" s="53">
        <f>N76-SUM(N77:N79)</f>
        <v>82</v>
      </c>
      <c r="O80" s="182" t="s">
        <v>351</v>
      </c>
      <c r="P80" s="182" t="s">
        <v>351</v>
      </c>
    </row>
    <row r="81" spans="1:16" x14ac:dyDescent="0.2">
      <c r="E81" s="1"/>
      <c r="K81" s="1"/>
      <c r="N81" s="35"/>
    </row>
    <row r="83" spans="1:16" ht="26.25" x14ac:dyDescent="0.4">
      <c r="B83" s="369" t="s">
        <v>364</v>
      </c>
      <c r="C83" s="369"/>
      <c r="D83" s="369"/>
      <c r="E83" s="369"/>
      <c r="F83" s="369"/>
      <c r="G83" s="369"/>
      <c r="H83" s="369"/>
      <c r="I83" s="369"/>
    </row>
    <row r="84" spans="1:16" ht="15" x14ac:dyDescent="0.3">
      <c r="B84" s="370" t="s">
        <v>355</v>
      </c>
      <c r="C84" s="371"/>
      <c r="D84" s="371"/>
      <c r="E84" s="371"/>
      <c r="F84" s="370" t="s">
        <v>362</v>
      </c>
      <c r="G84" s="371"/>
      <c r="H84" s="371"/>
      <c r="I84" s="372"/>
    </row>
    <row r="85" spans="1:16" ht="54" x14ac:dyDescent="0.2">
      <c r="B85" s="226" t="s">
        <v>360</v>
      </c>
      <c r="C85" s="226" t="s">
        <v>361</v>
      </c>
      <c r="D85" s="226" t="s">
        <v>363</v>
      </c>
      <c r="E85" s="226" t="s">
        <v>366</v>
      </c>
      <c r="F85" s="22" t="s">
        <v>360</v>
      </c>
      <c r="G85" s="226" t="s">
        <v>361</v>
      </c>
      <c r="H85" s="226" t="s">
        <v>363</v>
      </c>
      <c r="I85" s="226" t="s">
        <v>366</v>
      </c>
      <c r="K85" s="274" t="s">
        <v>373</v>
      </c>
      <c r="L85" s="266"/>
      <c r="M85" s="266"/>
      <c r="N85" s="266"/>
      <c r="O85" s="266"/>
      <c r="P85" s="267"/>
    </row>
    <row r="86" spans="1:16" ht="15.75" thickBot="1" x14ac:dyDescent="0.25">
      <c r="A86" s="242" t="s">
        <v>365</v>
      </c>
      <c r="B86" s="259">
        <f>SUM(B87:B90)</f>
        <v>19804</v>
      </c>
      <c r="C86" s="259">
        <f>SUM(C87:C90)</f>
        <v>20270</v>
      </c>
      <c r="D86" s="259">
        <f>B86-C86</f>
        <v>-466</v>
      </c>
      <c r="E86" s="260">
        <f>D86/C86</f>
        <v>-2.2989639861864825E-2</v>
      </c>
      <c r="F86" s="261">
        <f>SUM(F87:F90)</f>
        <v>161329</v>
      </c>
      <c r="G86" s="261">
        <f>SUM(G87:G90)</f>
        <v>175023</v>
      </c>
      <c r="H86" s="259">
        <f>F86-G86</f>
        <v>-13694</v>
      </c>
      <c r="I86" s="260">
        <f>H86/G86</f>
        <v>-7.8241145449455221E-2</v>
      </c>
      <c r="K86" s="266" t="s">
        <v>374</v>
      </c>
      <c r="L86" s="266"/>
      <c r="M86" s="266"/>
      <c r="N86" s="266"/>
      <c r="O86" s="266"/>
      <c r="P86" s="267"/>
    </row>
    <row r="87" spans="1:16" ht="13.5" x14ac:dyDescent="0.25">
      <c r="A87" s="224" t="s">
        <v>356</v>
      </c>
      <c r="B87" s="275">
        <v>4221</v>
      </c>
      <c r="C87" s="275">
        <v>4807</v>
      </c>
      <c r="D87" s="262">
        <f>B87-C87</f>
        <v>-586</v>
      </c>
      <c r="E87" s="263">
        <f>D87/C87</f>
        <v>-0.12190555439983358</v>
      </c>
      <c r="F87" s="277">
        <v>43624</v>
      </c>
      <c r="G87" s="277">
        <v>43677</v>
      </c>
      <c r="H87" s="262">
        <f>F87-G87</f>
        <v>-53</v>
      </c>
      <c r="I87" s="263">
        <f>H87/G87</f>
        <v>-1.213453304943105E-3</v>
      </c>
      <c r="K87" s="266" t="s">
        <v>375</v>
      </c>
      <c r="L87" s="266"/>
      <c r="M87" s="266"/>
      <c r="N87" s="266"/>
      <c r="O87" s="266"/>
      <c r="P87" s="267"/>
    </row>
    <row r="88" spans="1:16" x14ac:dyDescent="0.2">
      <c r="A88" s="156" t="s">
        <v>357</v>
      </c>
      <c r="B88" s="276">
        <v>3685</v>
      </c>
      <c r="C88" s="276">
        <v>3740</v>
      </c>
      <c r="D88" s="264">
        <f>B88-C88</f>
        <v>-55</v>
      </c>
      <c r="E88" s="265">
        <f>D88/C88</f>
        <v>-1.4705882352941176E-2</v>
      </c>
      <c r="F88" s="278">
        <v>30524</v>
      </c>
      <c r="G88" s="278">
        <v>32798</v>
      </c>
      <c r="H88" s="264">
        <f>F88-G88</f>
        <v>-2274</v>
      </c>
      <c r="I88" s="265">
        <f>H88/G88</f>
        <v>-6.9333495944874687E-2</v>
      </c>
      <c r="K88" s="266" t="s">
        <v>376</v>
      </c>
      <c r="L88" s="266"/>
      <c r="M88" s="266"/>
      <c r="N88" s="266"/>
      <c r="O88" s="266"/>
      <c r="P88" s="267"/>
    </row>
    <row r="89" spans="1:16" ht="13.5" x14ac:dyDescent="0.25">
      <c r="A89" s="224" t="s">
        <v>358</v>
      </c>
      <c r="B89" s="276">
        <v>4302</v>
      </c>
      <c r="C89" s="276">
        <v>4773</v>
      </c>
      <c r="D89" s="264">
        <f>B89-C89</f>
        <v>-471</v>
      </c>
      <c r="E89" s="265">
        <f>D89/C89</f>
        <v>-9.8680075424261465E-2</v>
      </c>
      <c r="F89" s="278">
        <v>34716</v>
      </c>
      <c r="G89" s="278">
        <v>37146</v>
      </c>
      <c r="H89" s="264">
        <f>F89-G89</f>
        <v>-2430</v>
      </c>
      <c r="I89" s="265">
        <f>H89/G89</f>
        <v>-6.5417541592634465E-2</v>
      </c>
      <c r="K89" s="266" t="s">
        <v>384</v>
      </c>
      <c r="L89" s="266"/>
      <c r="M89" s="266"/>
      <c r="N89" s="266"/>
      <c r="O89" s="266"/>
      <c r="P89" s="267"/>
    </row>
    <row r="90" spans="1:16" ht="13.5" x14ac:dyDescent="0.25">
      <c r="A90" s="225" t="s">
        <v>359</v>
      </c>
      <c r="B90" s="276">
        <v>7596</v>
      </c>
      <c r="C90" s="276">
        <v>6950</v>
      </c>
      <c r="D90" s="264">
        <f>B90-C90</f>
        <v>646</v>
      </c>
      <c r="E90" s="265">
        <f>D90/C90</f>
        <v>9.294964028776978E-2</v>
      </c>
      <c r="F90" s="278">
        <v>52465</v>
      </c>
      <c r="G90" s="278">
        <v>61402</v>
      </c>
      <c r="H90" s="264">
        <f>F90-G90</f>
        <v>-8937</v>
      </c>
      <c r="I90" s="265">
        <f>H90/G90</f>
        <v>-0.14554900491840655</v>
      </c>
      <c r="K90" s="266" t="s">
        <v>385</v>
      </c>
      <c r="L90" s="243"/>
      <c r="M90" s="243"/>
      <c r="N90" s="243"/>
      <c r="O90" s="243"/>
    </row>
    <row r="91" spans="1:16" s="243" customFormat="1" x14ac:dyDescent="0.2">
      <c r="K91" s="266"/>
    </row>
    <row r="92" spans="1:16" s="243" customFormat="1" ht="14.25" x14ac:dyDescent="0.2">
      <c r="G92" s="303"/>
    </row>
    <row r="93" spans="1:16" s="243" customFormat="1" ht="14.25" x14ac:dyDescent="0.2">
      <c r="G93" s="303"/>
    </row>
    <row r="94" spans="1:16" s="243" customFormat="1" ht="12.75" customHeight="1" x14ac:dyDescent="0.2">
      <c r="A94" s="377" t="s">
        <v>380</v>
      </c>
      <c r="B94" s="280"/>
      <c r="G94" s="303"/>
    </row>
    <row r="95" spans="1:16" s="243" customFormat="1" ht="14.25" x14ac:dyDescent="0.2">
      <c r="A95" s="377"/>
      <c r="B95" s="280"/>
      <c r="G95" s="303"/>
    </row>
    <row r="96" spans="1:16" s="243" customFormat="1" x14ac:dyDescent="0.2">
      <c r="A96" s="377"/>
      <c r="B96" s="280" t="s">
        <v>381</v>
      </c>
    </row>
    <row r="97" spans="1:2" s="243" customFormat="1" x14ac:dyDescent="0.2">
      <c r="A97" s="243" t="s">
        <v>382</v>
      </c>
      <c r="B97" s="281">
        <f>SUM('VOR Summary'!C6:G6,'VOR Summary'!K6,'VOR Summary'!Z6,'VOR Summary'!AA6)</f>
        <v>537939</v>
      </c>
    </row>
    <row r="98" spans="1:2" s="243" customFormat="1" x14ac:dyDescent="0.2">
      <c r="A98" s="243" t="s">
        <v>383</v>
      </c>
      <c r="B98" s="281">
        <f>SUM('VOR Summary'!AW6:BA6,'VOR Summary'!BE6,'VOR Summary'!BT6:BU6)</f>
        <v>185485</v>
      </c>
    </row>
    <row r="99" spans="1:2" s="243" customFormat="1" x14ac:dyDescent="0.2">
      <c r="A99" s="243" t="s">
        <v>386</v>
      </c>
      <c r="B99" s="282">
        <f>B98/B97</f>
        <v>0.34480675318205223</v>
      </c>
    </row>
    <row r="100" spans="1:2" s="243" customFormat="1" x14ac:dyDescent="0.2"/>
    <row r="101" spans="1:2" s="243" customFormat="1" x14ac:dyDescent="0.2"/>
    <row r="102" spans="1:2" s="243" customFormat="1" x14ac:dyDescent="0.2"/>
    <row r="103" spans="1:2" s="243" customFormat="1" x14ac:dyDescent="0.2"/>
  </sheetData>
  <sheetProtection formatCells="0" insertHyperlinks="0"/>
  <mergeCells count="24">
    <mergeCell ref="C2:E2"/>
    <mergeCell ref="F3:P3"/>
    <mergeCell ref="B72:P72"/>
    <mergeCell ref="B6:P6"/>
    <mergeCell ref="B9:D9"/>
    <mergeCell ref="E9:G9"/>
    <mergeCell ref="H9:J9"/>
    <mergeCell ref="K9:M9"/>
    <mergeCell ref="K7:M7"/>
    <mergeCell ref="B73:D73"/>
    <mergeCell ref="E73:G73"/>
    <mergeCell ref="H73:J73"/>
    <mergeCell ref="K73:M73"/>
    <mergeCell ref="A94:A96"/>
    <mergeCell ref="K75:M75"/>
    <mergeCell ref="B83:I83"/>
    <mergeCell ref="B84:E84"/>
    <mergeCell ref="F84:I84"/>
    <mergeCell ref="E7:G7"/>
    <mergeCell ref="H7:J7"/>
    <mergeCell ref="B75:D75"/>
    <mergeCell ref="E75:G75"/>
    <mergeCell ref="H75:J75"/>
    <mergeCell ref="B7:D7"/>
  </mergeCells>
  <phoneticPr fontId="0" type="noConversion"/>
  <pageMargins left="0.75" right="0.75" top="1" bottom="1" header="0.5" footer="0.5"/>
  <pageSetup scale="72" fitToHeight="2" orientation="landscape" r:id="rId1"/>
  <headerFooter alignWithMargins="0"/>
  <rowBreaks count="2" manualBreakCount="2">
    <brk id="39" max="16383" man="1"/>
    <brk id="71"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O67"/>
  <sheetViews>
    <sheetView zoomScaleNormal="100" zoomScaleSheetLayoutView="100" workbookViewId="0">
      <pane xSplit="1" ySplit="5" topLeftCell="B6" activePane="bottomRight" state="frozen"/>
      <selection activeCell="E8" sqref="E8"/>
      <selection pane="topRight" activeCell="E8" sqref="E8"/>
      <selection pane="bottomLeft" activeCell="E8" sqref="E8"/>
      <selection pane="bottomRight"/>
    </sheetView>
  </sheetViews>
  <sheetFormatPr defaultRowHeight="12.75" x14ac:dyDescent="0.2"/>
  <cols>
    <col min="1" max="1" width="31" style="243" customWidth="1"/>
    <col min="2" max="2" width="9.28515625" style="243" customWidth="1"/>
    <col min="3" max="3" width="7.5703125" style="243" customWidth="1"/>
    <col min="4" max="4" width="7.7109375" style="243" customWidth="1"/>
    <col min="5" max="5" width="7.28515625" style="243" customWidth="1"/>
    <col min="6" max="6" width="8.42578125" style="243" customWidth="1"/>
    <col min="7" max="7" width="7.28515625" style="243" customWidth="1"/>
    <col min="8" max="8" width="14" style="243" customWidth="1"/>
    <col min="9" max="30" width="7.28515625" style="243" customWidth="1"/>
    <col min="31" max="34" width="7.28515625" style="244" customWidth="1"/>
    <col min="35" max="47" width="7.28515625" style="243" customWidth="1"/>
    <col min="48" max="48" width="7" style="243" customWidth="1"/>
    <col min="49" max="51" width="7.5703125" style="243" customWidth="1"/>
    <col min="52" max="52" width="8.7109375" style="243" customWidth="1"/>
    <col min="53" max="58" width="7.5703125" style="243" customWidth="1"/>
    <col min="59" max="59" width="7" style="243" customWidth="1"/>
    <col min="60" max="60" width="7.7109375" style="243" bestFit="1" customWidth="1"/>
    <col min="61" max="69" width="7" style="243" customWidth="1"/>
    <col min="70" max="70" width="7.7109375" style="243" bestFit="1" customWidth="1"/>
    <col min="71" max="73" width="7" style="243" customWidth="1"/>
    <col min="74" max="74" width="7.7109375" style="243" bestFit="1" customWidth="1"/>
    <col min="75" max="77" width="7" style="243" customWidth="1"/>
    <col min="78" max="78" width="7.42578125" style="243" customWidth="1"/>
    <col min="79" max="79" width="8.42578125" style="243" customWidth="1"/>
    <col min="80" max="81" width="7" style="243" customWidth="1"/>
    <col min="82" max="82" width="8" style="243" customWidth="1"/>
    <col min="83" max="91" width="7" style="243" customWidth="1"/>
    <col min="92" max="93" width="7.7109375" style="243" bestFit="1" customWidth="1"/>
    <col min="94" max="16384" width="9.140625" style="243"/>
  </cols>
  <sheetData>
    <row r="1" spans="1:93" ht="19.5" customHeight="1" x14ac:dyDescent="0.2">
      <c r="A1" s="243" t="s">
        <v>348</v>
      </c>
      <c r="B1" s="283">
        <v>40463</v>
      </c>
      <c r="C1" s="285"/>
      <c r="D1" s="285"/>
    </row>
    <row r="2" spans="1:93" x14ac:dyDescent="0.2">
      <c r="A2" s="243" t="s">
        <v>12</v>
      </c>
      <c r="B2" s="243" t="s">
        <v>42</v>
      </c>
      <c r="F2" s="266"/>
      <c r="AL2" s="245"/>
      <c r="AQ2" s="245">
        <f>AQ6-AS6</f>
        <v>16657</v>
      </c>
    </row>
    <row r="3" spans="1:93" x14ac:dyDescent="0.2">
      <c r="N3" s="310"/>
      <c r="BH3" s="310"/>
    </row>
    <row r="4" spans="1:93" s="268" customFormat="1" ht="21.75" customHeight="1" x14ac:dyDescent="0.2">
      <c r="B4" s="387" t="s">
        <v>43</v>
      </c>
      <c r="C4" s="387"/>
      <c r="D4" s="387"/>
      <c r="E4" s="387"/>
      <c r="F4" s="387"/>
      <c r="G4" s="387"/>
      <c r="H4" s="387"/>
      <c r="I4" s="387"/>
      <c r="J4" s="387"/>
      <c r="K4" s="387" t="s">
        <v>43</v>
      </c>
      <c r="L4" s="387"/>
      <c r="M4" s="387"/>
      <c r="N4" s="387"/>
      <c r="O4" s="387"/>
      <c r="P4" s="387"/>
      <c r="Q4" s="387"/>
      <c r="R4" s="387"/>
      <c r="S4" s="387"/>
      <c r="T4" s="387"/>
      <c r="U4" s="387"/>
      <c r="V4" s="387"/>
      <c r="W4" s="387"/>
      <c r="X4" s="387"/>
      <c r="Y4" s="387" t="s">
        <v>43</v>
      </c>
      <c r="Z4" s="387"/>
      <c r="AA4" s="387"/>
      <c r="AB4" s="387"/>
      <c r="AC4" s="387"/>
      <c r="AD4" s="387"/>
      <c r="AE4" s="387"/>
      <c r="AF4" s="387"/>
      <c r="AG4" s="387"/>
      <c r="AH4" s="387"/>
      <c r="AI4" s="387" t="s">
        <v>43</v>
      </c>
      <c r="AJ4" s="387"/>
      <c r="AK4" s="387"/>
      <c r="AL4" s="387"/>
      <c r="AM4" s="387"/>
      <c r="AN4" s="387"/>
      <c r="AO4" s="387"/>
      <c r="AP4" s="387"/>
      <c r="AQ4" s="387"/>
      <c r="AR4" s="387"/>
      <c r="AS4" s="312"/>
      <c r="AT4" s="312"/>
      <c r="AU4" s="269"/>
      <c r="AV4" s="386" t="s">
        <v>33</v>
      </c>
      <c r="AW4" s="386"/>
      <c r="AX4" s="386"/>
      <c r="AY4" s="386"/>
      <c r="AZ4" s="386"/>
      <c r="BA4" s="386"/>
      <c r="BB4" s="386"/>
      <c r="BC4" s="386"/>
      <c r="BD4" s="386"/>
      <c r="BE4" s="386"/>
      <c r="BF4" s="386" t="s">
        <v>33</v>
      </c>
      <c r="BG4" s="386"/>
      <c r="BH4" s="386"/>
      <c r="BI4" s="386"/>
      <c r="BJ4" s="386"/>
      <c r="BK4" s="386"/>
      <c r="BL4" s="386"/>
      <c r="BM4" s="386"/>
      <c r="BN4" s="386"/>
      <c r="BO4" s="386"/>
      <c r="BP4" s="386"/>
      <c r="BQ4" s="386"/>
      <c r="BR4" s="386" t="s">
        <v>33</v>
      </c>
      <c r="BS4" s="386"/>
      <c r="BT4" s="386"/>
      <c r="BU4" s="386"/>
      <c r="BV4" s="386"/>
      <c r="BW4" s="386"/>
      <c r="BX4" s="386"/>
      <c r="BY4" s="386"/>
      <c r="BZ4" s="386" t="s">
        <v>33</v>
      </c>
      <c r="CA4" s="386"/>
      <c r="CB4" s="386"/>
      <c r="CC4" s="386"/>
      <c r="CD4" s="386"/>
      <c r="CE4" s="386"/>
      <c r="CF4" s="386"/>
      <c r="CG4" s="386"/>
      <c r="CH4" s="386" t="s">
        <v>33</v>
      </c>
      <c r="CI4" s="386"/>
      <c r="CJ4" s="386"/>
      <c r="CK4" s="386"/>
      <c r="CL4" s="386"/>
      <c r="CM4" s="386"/>
      <c r="CN4" s="311"/>
      <c r="CO4" s="311"/>
    </row>
    <row r="5" spans="1:93" s="270" customFormat="1" ht="30.75" customHeight="1" x14ac:dyDescent="0.2">
      <c r="B5" s="299" t="s">
        <v>44</v>
      </c>
      <c r="C5" s="271" t="s">
        <v>45</v>
      </c>
      <c r="D5" s="271" t="s">
        <v>46</v>
      </c>
      <c r="E5" s="271" t="s">
        <v>47</v>
      </c>
      <c r="F5" s="271" t="s">
        <v>48</v>
      </c>
      <c r="G5" s="271" t="s">
        <v>49</v>
      </c>
      <c r="H5" s="271" t="s">
        <v>50</v>
      </c>
      <c r="I5" s="271" t="s">
        <v>51</v>
      </c>
      <c r="J5" s="271" t="s">
        <v>53</v>
      </c>
      <c r="K5" s="271" t="s">
        <v>54</v>
      </c>
      <c r="L5" s="271" t="s">
        <v>55</v>
      </c>
      <c r="M5" s="271" t="s">
        <v>56</v>
      </c>
      <c r="N5" s="304" t="s">
        <v>407</v>
      </c>
      <c r="O5" s="271" t="s">
        <v>57</v>
      </c>
      <c r="P5" s="271" t="s">
        <v>21</v>
      </c>
      <c r="Q5" s="271" t="s">
        <v>58</v>
      </c>
      <c r="R5" s="271" t="s">
        <v>59</v>
      </c>
      <c r="S5" s="271" t="s">
        <v>60</v>
      </c>
      <c r="T5" s="271" t="s">
        <v>61</v>
      </c>
      <c r="U5" s="271" t="s">
        <v>62</v>
      </c>
      <c r="V5" s="271" t="s">
        <v>63</v>
      </c>
      <c r="W5" s="271" t="s">
        <v>64</v>
      </c>
      <c r="X5" s="271" t="s">
        <v>65</v>
      </c>
      <c r="Y5" s="271" t="s">
        <v>66</v>
      </c>
      <c r="Z5" s="271" t="s">
        <v>14</v>
      </c>
      <c r="AA5" s="271" t="s">
        <v>15</v>
      </c>
      <c r="AB5" s="271" t="s">
        <v>16</v>
      </c>
      <c r="AC5" s="271" t="s">
        <v>17</v>
      </c>
      <c r="AD5" s="271" t="s">
        <v>52</v>
      </c>
      <c r="AE5" s="272" t="s">
        <v>11</v>
      </c>
      <c r="AF5" s="272" t="s">
        <v>404</v>
      </c>
      <c r="AG5" s="272" t="s">
        <v>18</v>
      </c>
      <c r="AH5" s="272" t="s">
        <v>67</v>
      </c>
      <c r="AI5" s="271" t="s">
        <v>68</v>
      </c>
      <c r="AJ5" s="271" t="s">
        <v>19</v>
      </c>
      <c r="AK5" s="271" t="s">
        <v>20</v>
      </c>
      <c r="AL5" s="271" t="s">
        <v>69</v>
      </c>
      <c r="AM5" s="271" t="s">
        <v>70</v>
      </c>
      <c r="AN5" s="271" t="s">
        <v>71</v>
      </c>
      <c r="AO5" s="271" t="s">
        <v>72</v>
      </c>
      <c r="AP5" s="271" t="s">
        <v>332</v>
      </c>
      <c r="AQ5" s="271" t="s">
        <v>29</v>
      </c>
      <c r="AR5" s="271" t="s">
        <v>30</v>
      </c>
      <c r="AS5" s="271" t="s">
        <v>4</v>
      </c>
      <c r="AT5" s="271" t="s">
        <v>408</v>
      </c>
      <c r="AU5" s="273" t="s">
        <v>409</v>
      </c>
      <c r="AV5" s="271" t="s">
        <v>44</v>
      </c>
      <c r="AW5" s="271" t="s">
        <v>45</v>
      </c>
      <c r="AX5" s="271" t="s">
        <v>46</v>
      </c>
      <c r="AY5" s="271" t="s">
        <v>47</v>
      </c>
      <c r="AZ5" s="271" t="s">
        <v>48</v>
      </c>
      <c r="BA5" s="271" t="s">
        <v>49</v>
      </c>
      <c r="BB5" s="271" t="s">
        <v>50</v>
      </c>
      <c r="BC5" s="271" t="s">
        <v>51</v>
      </c>
      <c r="BD5" s="271" t="s">
        <v>53</v>
      </c>
      <c r="BE5" s="271" t="s">
        <v>54</v>
      </c>
      <c r="BF5" s="271" t="s">
        <v>55</v>
      </c>
      <c r="BG5" s="271" t="s">
        <v>56</v>
      </c>
      <c r="BH5" s="304" t="s">
        <v>407</v>
      </c>
      <c r="BI5" s="271" t="s">
        <v>57</v>
      </c>
      <c r="BJ5" s="271" t="s">
        <v>21</v>
      </c>
      <c r="BK5" s="271" t="s">
        <v>58</v>
      </c>
      <c r="BL5" s="271" t="s">
        <v>59</v>
      </c>
      <c r="BM5" s="271" t="s">
        <v>60</v>
      </c>
      <c r="BN5" s="271" t="s">
        <v>61</v>
      </c>
      <c r="BO5" s="271" t="s">
        <v>62</v>
      </c>
      <c r="BP5" s="271" t="s">
        <v>63</v>
      </c>
      <c r="BQ5" s="271" t="s">
        <v>64</v>
      </c>
      <c r="BR5" s="271" t="s">
        <v>65</v>
      </c>
      <c r="BS5" s="271" t="s">
        <v>66</v>
      </c>
      <c r="BT5" s="271" t="s">
        <v>14</v>
      </c>
      <c r="BU5" s="271" t="s">
        <v>15</v>
      </c>
      <c r="BV5" s="271" t="s">
        <v>16</v>
      </c>
      <c r="BW5" s="271" t="s">
        <v>17</v>
      </c>
      <c r="BX5" s="271" t="s">
        <v>52</v>
      </c>
      <c r="BY5" s="271" t="s">
        <v>11</v>
      </c>
      <c r="BZ5" s="271" t="s">
        <v>404</v>
      </c>
      <c r="CA5" s="271" t="s">
        <v>18</v>
      </c>
      <c r="CB5" s="271" t="s">
        <v>67</v>
      </c>
      <c r="CC5" s="271" t="s">
        <v>68</v>
      </c>
      <c r="CD5" s="271" t="s">
        <v>19</v>
      </c>
      <c r="CE5" s="271" t="s">
        <v>20</v>
      </c>
      <c r="CF5" s="271" t="s">
        <v>69</v>
      </c>
      <c r="CG5" s="271" t="s">
        <v>70</v>
      </c>
      <c r="CH5" s="271" t="s">
        <v>71</v>
      </c>
      <c r="CI5" s="271" t="s">
        <v>72</v>
      </c>
      <c r="CJ5" s="271" t="s">
        <v>332</v>
      </c>
      <c r="CK5" s="271" t="s">
        <v>29</v>
      </c>
      <c r="CL5" s="271" t="s">
        <v>30</v>
      </c>
      <c r="CM5" s="271" t="s">
        <v>4</v>
      </c>
      <c r="CN5" s="271" t="s">
        <v>408</v>
      </c>
      <c r="CO5" s="271" t="s">
        <v>409</v>
      </c>
    </row>
    <row r="6" spans="1:93" s="247" customFormat="1" x14ac:dyDescent="0.2">
      <c r="A6" s="246" t="s">
        <v>73</v>
      </c>
      <c r="B6" s="247">
        <v>522</v>
      </c>
      <c r="C6" s="248">
        <v>35146</v>
      </c>
      <c r="D6" s="248">
        <v>129138</v>
      </c>
      <c r="E6" s="248">
        <v>12110</v>
      </c>
      <c r="F6" s="248">
        <v>322064</v>
      </c>
      <c r="G6" s="248">
        <v>1856</v>
      </c>
      <c r="H6" s="248">
        <v>56066</v>
      </c>
      <c r="I6" s="247">
        <v>10</v>
      </c>
      <c r="J6" s="248">
        <v>36588</v>
      </c>
      <c r="K6" s="248">
        <v>5545</v>
      </c>
      <c r="L6" s="248">
        <v>41980</v>
      </c>
      <c r="M6" s="247">
        <v>301</v>
      </c>
      <c r="N6" s="305">
        <v>354</v>
      </c>
      <c r="O6" s="247">
        <v>581</v>
      </c>
      <c r="P6" s="247">
        <v>56</v>
      </c>
      <c r="Q6" s="247">
        <v>4</v>
      </c>
      <c r="R6" s="248">
        <v>3968</v>
      </c>
      <c r="S6" s="248">
        <v>15131</v>
      </c>
      <c r="T6" s="247">
        <v>1340</v>
      </c>
      <c r="U6" s="248">
        <v>10323</v>
      </c>
      <c r="V6" s="247">
        <v>730</v>
      </c>
      <c r="W6" s="248">
        <v>19854</v>
      </c>
      <c r="X6" s="248">
        <v>16797</v>
      </c>
      <c r="Y6" s="247">
        <v>210</v>
      </c>
      <c r="Z6" s="248">
        <v>18855</v>
      </c>
      <c r="AA6" s="248">
        <v>13225</v>
      </c>
      <c r="AB6" s="248">
        <v>32271</v>
      </c>
      <c r="AD6" s="248">
        <v>1445</v>
      </c>
      <c r="AE6" s="248">
        <v>7134</v>
      </c>
      <c r="AF6" s="248">
        <v>28933</v>
      </c>
      <c r="AG6" s="248">
        <v>8086</v>
      </c>
      <c r="AH6" s="248">
        <v>10301</v>
      </c>
      <c r="AI6" s="249">
        <v>22351</v>
      </c>
      <c r="AJ6" s="249">
        <v>8738</v>
      </c>
      <c r="AK6" s="250">
        <v>33</v>
      </c>
      <c r="AL6" s="250">
        <v>1794</v>
      </c>
      <c r="AM6" s="250">
        <v>1367</v>
      </c>
      <c r="AN6" s="250">
        <v>352</v>
      </c>
      <c r="AO6" s="249">
        <v>1657</v>
      </c>
      <c r="AP6" s="250">
        <v>16</v>
      </c>
      <c r="AQ6" s="249">
        <v>25837</v>
      </c>
      <c r="AR6" s="249">
        <v>3544</v>
      </c>
      <c r="AS6" s="249">
        <v>9180</v>
      </c>
      <c r="AT6" s="249">
        <v>63567</v>
      </c>
      <c r="AU6" s="251">
        <v>85026</v>
      </c>
      <c r="AV6" s="247">
        <v>69</v>
      </c>
      <c r="AW6" s="248">
        <v>14120</v>
      </c>
      <c r="AX6" s="286">
        <v>44748</v>
      </c>
      <c r="AY6" s="286">
        <v>4212</v>
      </c>
      <c r="AZ6" s="286">
        <v>114808</v>
      </c>
      <c r="BA6" s="286">
        <v>199</v>
      </c>
      <c r="BB6" s="286">
        <v>12175</v>
      </c>
      <c r="BC6" s="286">
        <v>5</v>
      </c>
      <c r="BD6" s="286">
        <v>12483</v>
      </c>
      <c r="BE6" s="286">
        <v>1353</v>
      </c>
      <c r="BF6" s="286">
        <v>10763</v>
      </c>
      <c r="BG6" s="286">
        <v>300</v>
      </c>
      <c r="BH6" s="308">
        <v>112</v>
      </c>
      <c r="BI6" s="286">
        <v>521</v>
      </c>
      <c r="BJ6" s="286">
        <v>51</v>
      </c>
      <c r="BK6" s="286">
        <v>4</v>
      </c>
      <c r="BL6" s="248">
        <v>1409</v>
      </c>
      <c r="BM6" s="247">
        <v>6667</v>
      </c>
      <c r="BN6" s="247">
        <v>849</v>
      </c>
      <c r="BO6" s="248">
        <v>2658</v>
      </c>
      <c r="BP6" s="247">
        <v>97</v>
      </c>
      <c r="BQ6" s="248">
        <v>6952</v>
      </c>
      <c r="BR6" s="286">
        <v>11885</v>
      </c>
      <c r="BS6" s="286">
        <v>104</v>
      </c>
      <c r="BT6" s="286">
        <v>3981</v>
      </c>
      <c r="BU6" s="286">
        <v>2064</v>
      </c>
      <c r="BV6" s="286">
        <v>14185</v>
      </c>
      <c r="BW6" s="286"/>
      <c r="BX6" s="286">
        <v>464</v>
      </c>
      <c r="BY6" s="286">
        <v>3387</v>
      </c>
      <c r="BZ6" s="286">
        <v>14884</v>
      </c>
      <c r="CA6" s="286">
        <v>7489</v>
      </c>
      <c r="CB6" s="286">
        <v>3209</v>
      </c>
      <c r="CC6" s="286">
        <v>7254</v>
      </c>
      <c r="CD6" s="286">
        <v>8737</v>
      </c>
      <c r="CE6" s="286">
        <v>22</v>
      </c>
      <c r="CF6" s="286">
        <v>996</v>
      </c>
      <c r="CG6" s="286">
        <v>956</v>
      </c>
      <c r="CH6" s="286">
        <v>26</v>
      </c>
      <c r="CI6" s="286">
        <v>1035</v>
      </c>
      <c r="CJ6" s="286">
        <v>11</v>
      </c>
      <c r="CK6" s="286">
        <v>7278</v>
      </c>
      <c r="CL6" s="286">
        <v>1713</v>
      </c>
      <c r="CM6" s="286">
        <v>5284</v>
      </c>
      <c r="CN6" s="286">
        <v>46157</v>
      </c>
      <c r="CO6" s="286">
        <v>61489</v>
      </c>
    </row>
    <row r="7" spans="1:93" x14ac:dyDescent="0.2">
      <c r="A7" s="252" t="s">
        <v>74</v>
      </c>
      <c r="B7" s="243">
        <v>13</v>
      </c>
      <c r="C7" s="243">
        <v>1041</v>
      </c>
      <c r="D7" s="245">
        <v>2592</v>
      </c>
      <c r="E7" s="243">
        <v>105</v>
      </c>
      <c r="F7" s="245">
        <v>7236</v>
      </c>
      <c r="G7" s="243">
        <v>9</v>
      </c>
      <c r="H7" s="245">
        <v>1360</v>
      </c>
      <c r="J7" s="243">
        <v>674</v>
      </c>
      <c r="K7" s="243">
        <v>144</v>
      </c>
      <c r="L7" s="243">
        <v>263</v>
      </c>
      <c r="M7" s="243">
        <v>2</v>
      </c>
      <c r="N7" s="306">
        <v>5</v>
      </c>
      <c r="R7" s="243">
        <v>30</v>
      </c>
      <c r="S7" s="243">
        <v>136</v>
      </c>
      <c r="U7" s="243">
        <v>47</v>
      </c>
      <c r="W7" s="243">
        <v>436</v>
      </c>
      <c r="X7" s="243">
        <v>462</v>
      </c>
      <c r="Y7" s="243">
        <v>5</v>
      </c>
      <c r="Z7" s="243">
        <v>22</v>
      </c>
      <c r="AA7" s="243">
        <v>5</v>
      </c>
      <c r="AB7" s="243">
        <v>144</v>
      </c>
      <c r="AD7" s="243">
        <v>17</v>
      </c>
      <c r="AE7" s="244">
        <v>2</v>
      </c>
      <c r="AF7" s="244">
        <v>5</v>
      </c>
      <c r="AG7" s="244">
        <v>1</v>
      </c>
      <c r="AI7" s="253"/>
      <c r="AJ7" s="253"/>
      <c r="AK7" s="253"/>
      <c r="AL7" s="253"/>
      <c r="AM7" s="253">
        <v>5</v>
      </c>
      <c r="AN7" s="253"/>
      <c r="AO7" s="253"/>
      <c r="AP7" s="253"/>
      <c r="AQ7" s="253">
        <v>131</v>
      </c>
      <c r="AR7" s="253">
        <v>7</v>
      </c>
      <c r="AS7" s="253">
        <v>3</v>
      </c>
      <c r="AT7" s="253">
        <v>500</v>
      </c>
      <c r="AU7" s="252">
        <v>116</v>
      </c>
      <c r="AW7" s="245">
        <v>670</v>
      </c>
      <c r="AX7" s="287">
        <v>1339</v>
      </c>
      <c r="AY7" s="287">
        <v>8</v>
      </c>
      <c r="AZ7" s="287">
        <v>4278</v>
      </c>
      <c r="BA7" s="287">
        <v>7</v>
      </c>
      <c r="BB7" s="287">
        <v>544</v>
      </c>
      <c r="BC7" s="287"/>
      <c r="BD7" s="287">
        <v>446</v>
      </c>
      <c r="BE7" s="287">
        <v>72</v>
      </c>
      <c r="BF7" s="287">
        <v>33</v>
      </c>
      <c r="BG7" s="287">
        <v>2</v>
      </c>
      <c r="BH7" s="309">
        <v>4</v>
      </c>
      <c r="BI7" s="287"/>
      <c r="BJ7" s="287"/>
      <c r="BK7" s="287"/>
      <c r="BL7" s="243">
        <v>26</v>
      </c>
      <c r="BM7" s="243">
        <v>105</v>
      </c>
      <c r="BO7" s="243">
        <v>25</v>
      </c>
      <c r="BQ7" s="243">
        <v>204</v>
      </c>
      <c r="BR7" s="287">
        <v>369</v>
      </c>
      <c r="BS7" s="287">
        <v>4</v>
      </c>
      <c r="BT7" s="287">
        <v>12</v>
      </c>
      <c r="BU7" s="287">
        <v>3</v>
      </c>
      <c r="BV7" s="287">
        <v>10</v>
      </c>
      <c r="BW7" s="287"/>
      <c r="BX7" s="287">
        <v>17</v>
      </c>
      <c r="BY7" s="287">
        <v>1</v>
      </c>
      <c r="BZ7" s="287">
        <v>3</v>
      </c>
      <c r="CA7" s="287">
        <v>1</v>
      </c>
      <c r="CB7" s="287"/>
      <c r="CC7" s="287"/>
      <c r="CD7" s="287"/>
      <c r="CE7" s="287"/>
      <c r="CF7" s="287"/>
      <c r="CG7" s="287">
        <v>5</v>
      </c>
      <c r="CH7" s="287"/>
      <c r="CI7" s="287"/>
      <c r="CJ7" s="287"/>
      <c r="CK7" s="287">
        <v>7</v>
      </c>
      <c r="CL7" s="287"/>
      <c r="CM7" s="287">
        <v>3</v>
      </c>
      <c r="CN7" s="287">
        <v>370</v>
      </c>
      <c r="CO7" s="287">
        <v>115</v>
      </c>
    </row>
    <row r="8" spans="1:93" x14ac:dyDescent="0.2">
      <c r="A8" s="252" t="s">
        <v>75</v>
      </c>
      <c r="C8" s="243">
        <v>197</v>
      </c>
      <c r="D8" s="245">
        <v>1613</v>
      </c>
      <c r="E8" s="243">
        <v>81</v>
      </c>
      <c r="F8" s="245">
        <v>3784</v>
      </c>
      <c r="G8" s="243">
        <v>100</v>
      </c>
      <c r="H8" s="243">
        <v>598</v>
      </c>
      <c r="J8" s="243">
        <v>201</v>
      </c>
      <c r="K8" s="243">
        <v>68</v>
      </c>
      <c r="L8" s="243">
        <v>234</v>
      </c>
      <c r="M8" s="243">
        <v>48</v>
      </c>
      <c r="N8" s="266">
        <v>1</v>
      </c>
      <c r="O8" s="243">
        <v>1</v>
      </c>
      <c r="P8" s="243">
        <v>2</v>
      </c>
      <c r="R8" s="243">
        <v>42</v>
      </c>
      <c r="S8" s="243">
        <v>479</v>
      </c>
      <c r="T8" s="243">
        <v>86</v>
      </c>
      <c r="U8" s="243">
        <v>51</v>
      </c>
      <c r="V8" s="243">
        <v>2</v>
      </c>
      <c r="W8" s="243">
        <v>61</v>
      </c>
      <c r="X8" s="243">
        <v>182</v>
      </c>
      <c r="Z8" s="243">
        <v>12</v>
      </c>
      <c r="AA8" s="243">
        <v>3</v>
      </c>
      <c r="AB8" s="243">
        <v>171</v>
      </c>
      <c r="AD8" s="243">
        <v>15</v>
      </c>
      <c r="AE8" s="244">
        <v>3</v>
      </c>
      <c r="AF8" s="244">
        <v>3</v>
      </c>
      <c r="AG8" s="244">
        <v>5</v>
      </c>
      <c r="AH8" s="244">
        <v>1</v>
      </c>
      <c r="AI8" s="253">
        <v>2</v>
      </c>
      <c r="AJ8" s="253"/>
      <c r="AK8" s="253"/>
      <c r="AL8" s="253"/>
      <c r="AM8" s="253">
        <v>1</v>
      </c>
      <c r="AN8" s="253"/>
      <c r="AO8" s="253"/>
      <c r="AP8" s="253"/>
      <c r="AQ8" s="253">
        <v>720</v>
      </c>
      <c r="AR8" s="253">
        <v>8</v>
      </c>
      <c r="AS8" s="253">
        <v>2</v>
      </c>
      <c r="AT8" s="253">
        <v>458</v>
      </c>
      <c r="AU8" s="252">
        <v>15</v>
      </c>
      <c r="AW8" s="243">
        <v>115</v>
      </c>
      <c r="AX8" s="287">
        <v>609</v>
      </c>
      <c r="AY8" s="287">
        <v>3</v>
      </c>
      <c r="AZ8" s="287">
        <v>1414</v>
      </c>
      <c r="BA8" s="287">
        <v>24</v>
      </c>
      <c r="BB8" s="287">
        <v>113</v>
      </c>
      <c r="BC8" s="287"/>
      <c r="BD8" s="287">
        <v>73</v>
      </c>
      <c r="BE8" s="287">
        <v>30</v>
      </c>
      <c r="BF8" s="287">
        <v>85</v>
      </c>
      <c r="BG8" s="287">
        <v>48</v>
      </c>
      <c r="BH8" s="309">
        <v>1</v>
      </c>
      <c r="BI8" s="287">
        <v>1</v>
      </c>
      <c r="BJ8" s="287">
        <v>2</v>
      </c>
      <c r="BK8" s="287"/>
      <c r="BL8" s="243">
        <v>36</v>
      </c>
      <c r="BM8" s="243">
        <v>261</v>
      </c>
      <c r="BN8" s="243">
        <v>75</v>
      </c>
      <c r="BO8" s="243">
        <v>9</v>
      </c>
      <c r="BP8" s="243">
        <v>2</v>
      </c>
      <c r="BQ8" s="243">
        <v>1</v>
      </c>
      <c r="BR8" s="287">
        <v>139</v>
      </c>
      <c r="BS8" s="287"/>
      <c r="BT8" s="287">
        <v>1</v>
      </c>
      <c r="BU8" s="287"/>
      <c r="BV8" s="287">
        <v>4</v>
      </c>
      <c r="BW8" s="287"/>
      <c r="BX8" s="287"/>
      <c r="BY8" s="287">
        <v>3</v>
      </c>
      <c r="BZ8" s="287">
        <v>1</v>
      </c>
      <c r="CA8" s="287">
        <v>5</v>
      </c>
      <c r="CB8" s="287">
        <v>1</v>
      </c>
      <c r="CC8" s="287">
        <v>1</v>
      </c>
      <c r="CD8" s="287"/>
      <c r="CE8" s="287"/>
      <c r="CF8" s="287"/>
      <c r="CG8" s="287">
        <v>1</v>
      </c>
      <c r="CH8" s="287"/>
      <c r="CI8" s="287"/>
      <c r="CJ8" s="287"/>
      <c r="CK8" s="287">
        <v>36</v>
      </c>
      <c r="CL8" s="287"/>
      <c r="CM8" s="287">
        <v>2</v>
      </c>
      <c r="CN8" s="287">
        <v>325</v>
      </c>
      <c r="CO8" s="287">
        <v>15</v>
      </c>
    </row>
    <row r="9" spans="1:93" x14ac:dyDescent="0.2">
      <c r="A9" s="252" t="s">
        <v>76</v>
      </c>
      <c r="B9" s="243">
        <v>5</v>
      </c>
      <c r="C9" s="243">
        <v>148</v>
      </c>
      <c r="D9" s="245">
        <v>1481</v>
      </c>
      <c r="E9" s="243">
        <v>109</v>
      </c>
      <c r="F9" s="245">
        <v>3573</v>
      </c>
      <c r="G9" s="243">
        <v>2</v>
      </c>
      <c r="H9" s="243">
        <v>585</v>
      </c>
      <c r="J9" s="243">
        <v>307</v>
      </c>
      <c r="K9" s="243">
        <v>63</v>
      </c>
      <c r="L9" s="243">
        <v>394</v>
      </c>
      <c r="N9" s="266">
        <v>1</v>
      </c>
      <c r="R9" s="243">
        <v>100</v>
      </c>
      <c r="S9" s="243">
        <v>31</v>
      </c>
      <c r="U9" s="243">
        <v>66</v>
      </c>
      <c r="V9" s="243">
        <v>4</v>
      </c>
      <c r="W9" s="243">
        <v>64</v>
      </c>
      <c r="X9" s="243">
        <v>152</v>
      </c>
      <c r="Y9" s="243">
        <v>1</v>
      </c>
      <c r="Z9" s="243">
        <v>24</v>
      </c>
      <c r="AA9" s="243">
        <v>2</v>
      </c>
      <c r="AB9" s="243">
        <v>327</v>
      </c>
      <c r="AD9" s="243">
        <v>1</v>
      </c>
      <c r="AE9" s="244">
        <v>2</v>
      </c>
      <c r="AF9" s="244">
        <v>5</v>
      </c>
      <c r="AG9" s="244">
        <v>3</v>
      </c>
      <c r="AH9" s="244">
        <v>1</v>
      </c>
      <c r="AI9" s="253">
        <v>1</v>
      </c>
      <c r="AJ9" s="253"/>
      <c r="AK9" s="253"/>
      <c r="AL9" s="253"/>
      <c r="AM9" s="253">
        <v>6</v>
      </c>
      <c r="AN9" s="253"/>
      <c r="AO9" s="253"/>
      <c r="AP9" s="253"/>
      <c r="AQ9" s="253">
        <v>303</v>
      </c>
      <c r="AR9" s="253">
        <v>11</v>
      </c>
      <c r="AS9" s="253">
        <v>2</v>
      </c>
      <c r="AT9" s="253">
        <v>790</v>
      </c>
      <c r="AU9" s="252">
        <v>36</v>
      </c>
      <c r="AW9" s="243">
        <v>84</v>
      </c>
      <c r="AX9" s="287">
        <v>618</v>
      </c>
      <c r="AY9" s="287">
        <v>12</v>
      </c>
      <c r="AZ9" s="287">
        <v>1422</v>
      </c>
      <c r="BA9" s="287"/>
      <c r="BB9" s="287">
        <v>140</v>
      </c>
      <c r="BC9" s="287"/>
      <c r="BD9" s="287">
        <v>134</v>
      </c>
      <c r="BE9" s="287">
        <v>33</v>
      </c>
      <c r="BF9" s="287">
        <v>138</v>
      </c>
      <c r="BG9" s="287"/>
      <c r="BH9" s="309"/>
      <c r="BI9" s="287"/>
      <c r="BJ9" s="287"/>
      <c r="BK9" s="287"/>
      <c r="BL9" s="243">
        <v>56</v>
      </c>
      <c r="BM9" s="243">
        <v>27</v>
      </c>
      <c r="BO9" s="243">
        <v>42</v>
      </c>
      <c r="BQ9" s="243">
        <v>15</v>
      </c>
      <c r="BR9" s="287">
        <v>98</v>
      </c>
      <c r="BS9" s="287"/>
      <c r="BT9" s="287">
        <v>5</v>
      </c>
      <c r="BU9" s="287"/>
      <c r="BV9" s="287">
        <v>8</v>
      </c>
      <c r="BW9" s="287"/>
      <c r="BX9" s="287"/>
      <c r="BY9" s="287">
        <v>1</v>
      </c>
      <c r="BZ9" s="287">
        <v>1</v>
      </c>
      <c r="CA9" s="287">
        <v>3</v>
      </c>
      <c r="CB9" s="287">
        <v>1</v>
      </c>
      <c r="CC9" s="287">
        <v>1</v>
      </c>
      <c r="CD9" s="287"/>
      <c r="CE9" s="287"/>
      <c r="CF9" s="287"/>
      <c r="CG9" s="287">
        <v>6</v>
      </c>
      <c r="CH9" s="287"/>
      <c r="CI9" s="287"/>
      <c r="CJ9" s="287"/>
      <c r="CK9" s="287">
        <v>14</v>
      </c>
      <c r="CL9" s="287">
        <v>3</v>
      </c>
      <c r="CM9" s="287">
        <v>1</v>
      </c>
      <c r="CN9" s="287">
        <v>561</v>
      </c>
      <c r="CO9" s="287">
        <v>36</v>
      </c>
    </row>
    <row r="10" spans="1:93" x14ac:dyDescent="0.2">
      <c r="A10" s="252" t="s">
        <v>77</v>
      </c>
      <c r="B10" s="243">
        <v>3</v>
      </c>
      <c r="C10" s="243">
        <v>397</v>
      </c>
      <c r="D10" s="245">
        <v>3878</v>
      </c>
      <c r="E10" s="243">
        <v>271</v>
      </c>
      <c r="F10" s="245">
        <v>9186</v>
      </c>
      <c r="G10" s="243">
        <v>184</v>
      </c>
      <c r="H10" s="243">
        <v>531</v>
      </c>
      <c r="J10" s="245">
        <v>381</v>
      </c>
      <c r="K10" s="243">
        <v>136</v>
      </c>
      <c r="L10" s="243">
        <v>514</v>
      </c>
      <c r="N10" s="266">
        <v>7</v>
      </c>
      <c r="R10" s="243">
        <v>29</v>
      </c>
      <c r="S10" s="243">
        <v>379</v>
      </c>
      <c r="T10" s="243">
        <v>1</v>
      </c>
      <c r="U10" s="243">
        <v>410</v>
      </c>
      <c r="W10" s="243">
        <v>458</v>
      </c>
      <c r="X10" s="243">
        <v>400</v>
      </c>
      <c r="Y10" s="243">
        <v>1</v>
      </c>
      <c r="Z10" s="243">
        <v>63</v>
      </c>
      <c r="AA10" s="243">
        <v>5</v>
      </c>
      <c r="AB10" s="243">
        <v>369</v>
      </c>
      <c r="AD10" s="243">
        <v>6</v>
      </c>
      <c r="AF10" s="244">
        <v>2</v>
      </c>
      <c r="AG10" s="244">
        <v>1</v>
      </c>
      <c r="AI10" s="253"/>
      <c r="AJ10" s="253"/>
      <c r="AK10" s="253"/>
      <c r="AL10" s="253"/>
      <c r="AM10" s="253"/>
      <c r="AN10" s="253"/>
      <c r="AO10" s="253">
        <v>3</v>
      </c>
      <c r="AP10" s="253"/>
      <c r="AQ10" s="253">
        <v>335</v>
      </c>
      <c r="AR10" s="253">
        <v>19</v>
      </c>
      <c r="AS10" s="253">
        <v>2</v>
      </c>
      <c r="AT10" s="253">
        <v>2156</v>
      </c>
      <c r="AU10" s="252">
        <v>330</v>
      </c>
      <c r="AV10" s="243">
        <v>3</v>
      </c>
      <c r="AW10" s="245">
        <v>185</v>
      </c>
      <c r="AX10" s="287">
        <v>1072</v>
      </c>
      <c r="AY10" s="287">
        <v>7</v>
      </c>
      <c r="AZ10" s="287">
        <v>2812</v>
      </c>
      <c r="BA10" s="287">
        <v>9</v>
      </c>
      <c r="BB10" s="287">
        <v>52</v>
      </c>
      <c r="BC10" s="287"/>
      <c r="BD10" s="287">
        <v>66</v>
      </c>
      <c r="BE10" s="287">
        <v>19</v>
      </c>
      <c r="BF10" s="287">
        <v>132</v>
      </c>
      <c r="BG10" s="287"/>
      <c r="BH10" s="309">
        <v>3</v>
      </c>
      <c r="BI10" s="287"/>
      <c r="BJ10" s="287"/>
      <c r="BK10" s="287"/>
      <c r="BM10" s="243">
        <v>71</v>
      </c>
      <c r="BO10" s="243">
        <v>26</v>
      </c>
      <c r="BQ10" s="243">
        <v>27</v>
      </c>
      <c r="BR10" s="287">
        <v>347</v>
      </c>
      <c r="BS10" s="287">
        <v>1</v>
      </c>
      <c r="BT10" s="287">
        <v>9</v>
      </c>
      <c r="BU10" s="287">
        <v>1</v>
      </c>
      <c r="BV10" s="287">
        <v>5</v>
      </c>
      <c r="BW10" s="287"/>
      <c r="BX10" s="287"/>
      <c r="BY10" s="287"/>
      <c r="BZ10" s="287">
        <v>1</v>
      </c>
      <c r="CA10" s="287">
        <v>1</v>
      </c>
      <c r="CB10" s="287"/>
      <c r="CC10" s="287"/>
      <c r="CD10" s="287"/>
      <c r="CE10" s="287"/>
      <c r="CF10" s="287"/>
      <c r="CG10" s="287"/>
      <c r="CH10" s="287"/>
      <c r="CI10" s="287">
        <v>3</v>
      </c>
      <c r="CJ10" s="287"/>
      <c r="CK10" s="287">
        <v>6</v>
      </c>
      <c r="CL10" s="287">
        <v>2</v>
      </c>
      <c r="CM10" s="287"/>
      <c r="CN10" s="287">
        <v>1570</v>
      </c>
      <c r="CO10" s="287">
        <v>322</v>
      </c>
    </row>
    <row r="11" spans="1:93" x14ac:dyDescent="0.2">
      <c r="A11" s="252" t="s">
        <v>78</v>
      </c>
      <c r="B11" s="243">
        <v>5</v>
      </c>
      <c r="C11" s="243">
        <v>433</v>
      </c>
      <c r="D11" s="245">
        <v>4730</v>
      </c>
      <c r="E11" s="243">
        <v>195</v>
      </c>
      <c r="F11" s="245">
        <v>9141</v>
      </c>
      <c r="G11" s="243">
        <v>3</v>
      </c>
      <c r="H11" s="243">
        <v>660</v>
      </c>
      <c r="J11" s="243">
        <v>565</v>
      </c>
      <c r="K11" s="243">
        <v>145</v>
      </c>
      <c r="L11" s="243">
        <v>585</v>
      </c>
      <c r="N11" s="266">
        <v>1</v>
      </c>
      <c r="O11" s="243">
        <v>1</v>
      </c>
      <c r="P11" s="243">
        <v>2</v>
      </c>
      <c r="Q11" s="243">
        <v>1</v>
      </c>
      <c r="R11" s="243">
        <v>94</v>
      </c>
      <c r="S11" s="243">
        <v>83</v>
      </c>
      <c r="T11" s="243">
        <v>83</v>
      </c>
      <c r="U11" s="243">
        <v>413</v>
      </c>
      <c r="W11" s="243">
        <v>391</v>
      </c>
      <c r="X11" s="243">
        <v>295</v>
      </c>
      <c r="Y11" s="243">
        <v>16</v>
      </c>
      <c r="Z11" s="243">
        <v>46</v>
      </c>
      <c r="AA11" s="243">
        <v>2</v>
      </c>
      <c r="AB11" s="243">
        <v>549</v>
      </c>
      <c r="AE11" s="244">
        <v>1</v>
      </c>
      <c r="AH11" s="244">
        <v>1</v>
      </c>
      <c r="AI11" s="253">
        <v>4</v>
      </c>
      <c r="AJ11" s="253"/>
      <c r="AK11" s="253"/>
      <c r="AL11" s="253">
        <v>1</v>
      </c>
      <c r="AM11" s="253"/>
      <c r="AN11" s="253"/>
      <c r="AO11" s="253">
        <v>1</v>
      </c>
      <c r="AP11" s="253"/>
      <c r="AQ11" s="253">
        <v>389</v>
      </c>
      <c r="AR11" s="254">
        <v>26</v>
      </c>
      <c r="AS11" s="254">
        <v>3</v>
      </c>
      <c r="AT11" s="254">
        <v>2083</v>
      </c>
      <c r="AU11" s="255">
        <v>117</v>
      </c>
      <c r="AW11" s="245">
        <v>316</v>
      </c>
      <c r="AX11" s="287">
        <v>2539</v>
      </c>
      <c r="AY11" s="287">
        <v>4</v>
      </c>
      <c r="AZ11" s="287">
        <v>5094</v>
      </c>
      <c r="BA11" s="287">
        <v>2</v>
      </c>
      <c r="BB11" s="287">
        <v>35</v>
      </c>
      <c r="BC11" s="287"/>
      <c r="BD11" s="287">
        <v>174</v>
      </c>
      <c r="BE11" s="287">
        <v>100</v>
      </c>
      <c r="BF11" s="287">
        <v>131</v>
      </c>
      <c r="BG11" s="287"/>
      <c r="BH11" s="309">
        <v>1</v>
      </c>
      <c r="BI11" s="287">
        <v>1</v>
      </c>
      <c r="BJ11" s="287">
        <v>2</v>
      </c>
      <c r="BK11" s="287">
        <v>1</v>
      </c>
      <c r="BL11" s="243">
        <v>31</v>
      </c>
      <c r="BM11" s="243">
        <v>63</v>
      </c>
      <c r="BN11" s="243">
        <v>81</v>
      </c>
      <c r="BO11" s="243">
        <v>14</v>
      </c>
      <c r="BQ11" s="243">
        <v>35</v>
      </c>
      <c r="BR11" s="287">
        <v>271</v>
      </c>
      <c r="BS11" s="287">
        <v>13</v>
      </c>
      <c r="BT11" s="287">
        <v>17</v>
      </c>
      <c r="BU11" s="287">
        <v>1</v>
      </c>
      <c r="BV11" s="287">
        <v>6</v>
      </c>
      <c r="BW11" s="287"/>
      <c r="BX11" s="287"/>
      <c r="BY11" s="287"/>
      <c r="BZ11" s="287"/>
      <c r="CA11" s="287"/>
      <c r="CB11" s="287">
        <v>1</v>
      </c>
      <c r="CC11" s="287">
        <v>2</v>
      </c>
      <c r="CD11" s="287"/>
      <c r="CE11" s="287"/>
      <c r="CF11" s="287">
        <v>1</v>
      </c>
      <c r="CG11" s="287"/>
      <c r="CH11" s="287"/>
      <c r="CI11" s="287">
        <v>1</v>
      </c>
      <c r="CJ11" s="287"/>
      <c r="CK11" s="287">
        <v>11</v>
      </c>
      <c r="CL11" s="287">
        <v>2</v>
      </c>
      <c r="CM11" s="287">
        <v>3</v>
      </c>
      <c r="CN11" s="287">
        <v>1409</v>
      </c>
      <c r="CO11" s="287">
        <v>117</v>
      </c>
    </row>
    <row r="12" spans="1:93" x14ac:dyDescent="0.2">
      <c r="A12" s="252" t="s">
        <v>79</v>
      </c>
      <c r="C12" s="243">
        <v>38</v>
      </c>
      <c r="D12" s="243">
        <v>535</v>
      </c>
      <c r="E12" s="243">
        <v>17</v>
      </c>
      <c r="F12" s="243">
        <v>1111</v>
      </c>
      <c r="G12" s="243">
        <v>12</v>
      </c>
      <c r="H12" s="243">
        <v>208</v>
      </c>
      <c r="J12" s="243">
        <v>96</v>
      </c>
      <c r="K12" s="243">
        <v>21</v>
      </c>
      <c r="L12" s="243">
        <v>110</v>
      </c>
      <c r="N12" s="266"/>
      <c r="R12" s="243">
        <v>3</v>
      </c>
      <c r="S12" s="243">
        <v>88</v>
      </c>
      <c r="T12" s="243">
        <v>15</v>
      </c>
      <c r="U12" s="243">
        <v>18</v>
      </c>
      <c r="W12" s="243">
        <v>57</v>
      </c>
      <c r="X12" s="243">
        <v>57</v>
      </c>
      <c r="Z12" s="243">
        <v>10</v>
      </c>
      <c r="AA12" s="243">
        <v>1</v>
      </c>
      <c r="AB12" s="243">
        <v>164</v>
      </c>
      <c r="AF12" s="244">
        <v>1</v>
      </c>
      <c r="AG12" s="244">
        <v>1</v>
      </c>
      <c r="AI12" s="253"/>
      <c r="AJ12" s="253"/>
      <c r="AK12" s="253"/>
      <c r="AL12" s="253"/>
      <c r="AM12" s="253">
        <v>1</v>
      </c>
      <c r="AN12" s="253"/>
      <c r="AO12" s="253"/>
      <c r="AP12" s="253"/>
      <c r="AQ12" s="253">
        <v>52</v>
      </c>
      <c r="AR12" s="253">
        <v>3</v>
      </c>
      <c r="AS12" s="253">
        <v>4</v>
      </c>
      <c r="AT12" s="253">
        <v>259</v>
      </c>
      <c r="AU12" s="252">
        <v>39</v>
      </c>
      <c r="AW12" s="243">
        <v>7</v>
      </c>
      <c r="AX12" s="287">
        <v>41</v>
      </c>
      <c r="AY12" s="287"/>
      <c r="AZ12" s="287">
        <v>104</v>
      </c>
      <c r="BA12" s="287"/>
      <c r="BB12" s="287">
        <v>7</v>
      </c>
      <c r="BC12" s="287"/>
      <c r="BD12" s="287">
        <v>14</v>
      </c>
      <c r="BE12" s="287"/>
      <c r="BF12" s="287">
        <v>14</v>
      </c>
      <c r="BG12" s="287"/>
      <c r="BH12" s="309"/>
      <c r="BI12" s="287"/>
      <c r="BJ12" s="287"/>
      <c r="BK12" s="287"/>
      <c r="BL12" s="243">
        <v>2</v>
      </c>
      <c r="BM12" s="243">
        <v>20</v>
      </c>
      <c r="BN12" s="243">
        <v>6</v>
      </c>
      <c r="BO12" s="243">
        <v>2</v>
      </c>
      <c r="BQ12" s="243">
        <v>1</v>
      </c>
      <c r="BR12" s="287">
        <v>29</v>
      </c>
      <c r="BS12" s="287"/>
      <c r="BT12" s="287"/>
      <c r="BU12" s="287"/>
      <c r="BV12" s="287"/>
      <c r="BW12" s="287"/>
      <c r="BX12" s="287"/>
      <c r="BY12" s="287"/>
      <c r="BZ12" s="287">
        <v>1</v>
      </c>
      <c r="CA12" s="287">
        <v>1</v>
      </c>
      <c r="CB12" s="287"/>
      <c r="CC12" s="287"/>
      <c r="CD12" s="287"/>
      <c r="CE12" s="287"/>
      <c r="CF12" s="287"/>
      <c r="CG12" s="287"/>
      <c r="CH12" s="287"/>
      <c r="CI12" s="287"/>
      <c r="CJ12" s="287"/>
      <c r="CK12" s="287">
        <v>3</v>
      </c>
      <c r="CL12" s="287">
        <v>2</v>
      </c>
      <c r="CM12" s="287">
        <v>3</v>
      </c>
      <c r="CN12" s="287">
        <v>182</v>
      </c>
      <c r="CO12" s="287">
        <v>39</v>
      </c>
    </row>
    <row r="13" spans="1:93" x14ac:dyDescent="0.2">
      <c r="A13" s="252" t="s">
        <v>80</v>
      </c>
      <c r="B13" s="243">
        <v>17</v>
      </c>
      <c r="C13" s="243">
        <v>478</v>
      </c>
      <c r="D13" s="245">
        <v>4529</v>
      </c>
      <c r="E13" s="243">
        <v>139</v>
      </c>
      <c r="F13" s="245">
        <v>7388</v>
      </c>
      <c r="G13" s="243">
        <v>3</v>
      </c>
      <c r="H13" s="245">
        <v>749</v>
      </c>
      <c r="J13" s="245">
        <v>519</v>
      </c>
      <c r="K13" s="243">
        <v>120</v>
      </c>
      <c r="L13" s="243">
        <v>273</v>
      </c>
      <c r="N13" s="266">
        <v>4</v>
      </c>
      <c r="O13" s="243">
        <v>1</v>
      </c>
      <c r="R13" s="243">
        <v>6</v>
      </c>
      <c r="S13" s="243">
        <v>246</v>
      </c>
      <c r="T13" s="243">
        <v>23</v>
      </c>
      <c r="U13" s="243">
        <v>460</v>
      </c>
      <c r="V13" s="243">
        <v>1</v>
      </c>
      <c r="W13" s="243">
        <v>472</v>
      </c>
      <c r="X13" s="243">
        <v>306</v>
      </c>
      <c r="Y13" s="243">
        <v>16</v>
      </c>
      <c r="Z13" s="243">
        <v>26</v>
      </c>
      <c r="AB13" s="243">
        <v>374</v>
      </c>
      <c r="AD13" s="243">
        <v>4</v>
      </c>
      <c r="AE13" s="244">
        <v>1</v>
      </c>
      <c r="AF13" s="244">
        <v>1</v>
      </c>
      <c r="AG13" s="244">
        <v>1</v>
      </c>
      <c r="AH13" s="244">
        <v>1</v>
      </c>
      <c r="AI13" s="253">
        <v>1</v>
      </c>
      <c r="AJ13" s="253"/>
      <c r="AK13" s="253"/>
      <c r="AL13" s="253"/>
      <c r="AM13" s="253">
        <v>1</v>
      </c>
      <c r="AN13" s="253"/>
      <c r="AO13" s="253"/>
      <c r="AP13" s="253"/>
      <c r="AQ13" s="253">
        <v>371</v>
      </c>
      <c r="AR13" s="254">
        <v>12</v>
      </c>
      <c r="AS13" s="254">
        <v>1</v>
      </c>
      <c r="AT13" s="254">
        <v>1402</v>
      </c>
      <c r="AU13" s="255">
        <v>109</v>
      </c>
      <c r="AV13" s="243">
        <v>1</v>
      </c>
      <c r="AW13" s="245">
        <v>275</v>
      </c>
      <c r="AX13" s="287">
        <v>1970</v>
      </c>
      <c r="AY13" s="287">
        <v>6</v>
      </c>
      <c r="AZ13" s="287">
        <v>3287</v>
      </c>
      <c r="BA13" s="287"/>
      <c r="BB13" s="287">
        <v>93</v>
      </c>
      <c r="BC13" s="287"/>
      <c r="BD13" s="287">
        <v>157</v>
      </c>
      <c r="BE13" s="287">
        <v>25</v>
      </c>
      <c r="BF13" s="287">
        <v>39</v>
      </c>
      <c r="BG13" s="287"/>
      <c r="BH13" s="309">
        <v>1</v>
      </c>
      <c r="BI13" s="287">
        <v>1</v>
      </c>
      <c r="BJ13" s="287"/>
      <c r="BK13" s="287"/>
      <c r="BL13" s="243">
        <v>4</v>
      </c>
      <c r="BM13" s="243">
        <v>164</v>
      </c>
      <c r="BN13" s="243">
        <v>15</v>
      </c>
      <c r="BO13" s="243">
        <v>148</v>
      </c>
      <c r="BP13" s="243">
        <v>1</v>
      </c>
      <c r="BQ13" s="243">
        <v>223</v>
      </c>
      <c r="BR13" s="287">
        <v>252</v>
      </c>
      <c r="BS13" s="287">
        <v>9</v>
      </c>
      <c r="BT13" s="287">
        <v>10</v>
      </c>
      <c r="BU13" s="287"/>
      <c r="BV13" s="287">
        <v>21</v>
      </c>
      <c r="BW13" s="287"/>
      <c r="BX13" s="287"/>
      <c r="BY13" s="287"/>
      <c r="BZ13" s="287"/>
      <c r="CA13" s="287">
        <v>1</v>
      </c>
      <c r="CB13" s="287">
        <v>1</v>
      </c>
      <c r="CC13" s="287"/>
      <c r="CD13" s="287"/>
      <c r="CE13" s="287"/>
      <c r="CF13" s="287"/>
      <c r="CG13" s="287"/>
      <c r="CH13" s="287"/>
      <c r="CI13" s="287"/>
      <c r="CJ13" s="287"/>
      <c r="CK13" s="287">
        <v>10</v>
      </c>
      <c r="CL13" s="287"/>
      <c r="CM13" s="287"/>
      <c r="CN13" s="287">
        <v>983</v>
      </c>
      <c r="CO13" s="287">
        <v>109</v>
      </c>
    </row>
    <row r="14" spans="1:93" x14ac:dyDescent="0.2">
      <c r="A14" s="252" t="s">
        <v>81</v>
      </c>
      <c r="B14" s="243">
        <v>2</v>
      </c>
      <c r="C14" s="243">
        <v>62</v>
      </c>
      <c r="D14" s="243">
        <v>372</v>
      </c>
      <c r="E14" s="243">
        <v>33</v>
      </c>
      <c r="F14" s="243">
        <v>1106</v>
      </c>
      <c r="G14" s="243">
        <v>24</v>
      </c>
      <c r="H14" s="243">
        <v>197</v>
      </c>
      <c r="J14" s="243">
        <v>101</v>
      </c>
      <c r="K14" s="243">
        <v>46</v>
      </c>
      <c r="L14" s="243">
        <v>60</v>
      </c>
      <c r="N14" s="266">
        <v>3</v>
      </c>
      <c r="O14" s="243">
        <v>1</v>
      </c>
      <c r="R14" s="243">
        <v>31</v>
      </c>
      <c r="S14" s="243">
        <v>9</v>
      </c>
      <c r="U14" s="243">
        <v>35</v>
      </c>
      <c r="W14" s="243">
        <v>33</v>
      </c>
      <c r="X14" s="243">
        <v>51</v>
      </c>
      <c r="Z14" s="243">
        <v>2</v>
      </c>
      <c r="AB14" s="243">
        <v>46</v>
      </c>
      <c r="AI14" s="253">
        <v>1</v>
      </c>
      <c r="AJ14" s="253"/>
      <c r="AK14" s="253"/>
      <c r="AL14" s="253"/>
      <c r="AM14" s="253"/>
      <c r="AN14" s="253"/>
      <c r="AO14" s="253"/>
      <c r="AP14" s="253"/>
      <c r="AQ14" s="253">
        <v>88</v>
      </c>
      <c r="AR14" s="253">
        <v>4</v>
      </c>
      <c r="AS14" s="253">
        <v>2</v>
      </c>
      <c r="AT14" s="253">
        <v>173</v>
      </c>
      <c r="AU14" s="252">
        <v>21</v>
      </c>
      <c r="AV14" s="243">
        <v>2</v>
      </c>
      <c r="AW14" s="243">
        <v>31</v>
      </c>
      <c r="AX14" s="287">
        <v>126</v>
      </c>
      <c r="AY14" s="287">
        <v>1</v>
      </c>
      <c r="AZ14" s="287">
        <v>424</v>
      </c>
      <c r="BA14" s="287">
        <v>1</v>
      </c>
      <c r="BB14" s="287">
        <v>20</v>
      </c>
      <c r="BC14" s="287"/>
      <c r="BD14" s="287">
        <v>16</v>
      </c>
      <c r="BE14" s="287">
        <v>14</v>
      </c>
      <c r="BF14" s="287">
        <v>10</v>
      </c>
      <c r="BG14" s="287"/>
      <c r="BH14" s="309">
        <v>1</v>
      </c>
      <c r="BI14" s="287">
        <v>1</v>
      </c>
      <c r="BJ14" s="287"/>
      <c r="BK14" s="287"/>
      <c r="BL14" s="243">
        <v>11</v>
      </c>
      <c r="BM14" s="243">
        <v>4</v>
      </c>
      <c r="BO14" s="243">
        <v>6</v>
      </c>
      <c r="BQ14" s="243">
        <v>6</v>
      </c>
      <c r="BR14" s="287">
        <v>24</v>
      </c>
      <c r="BS14" s="287"/>
      <c r="BT14" s="287"/>
      <c r="BU14" s="287"/>
      <c r="BV14" s="287"/>
      <c r="BW14" s="287"/>
      <c r="BX14" s="287"/>
      <c r="BY14" s="287"/>
      <c r="BZ14" s="287"/>
      <c r="CA14" s="287"/>
      <c r="CB14" s="287"/>
      <c r="CC14" s="287">
        <v>1</v>
      </c>
      <c r="CD14" s="287"/>
      <c r="CE14" s="287"/>
      <c r="CF14" s="287"/>
      <c r="CG14" s="287"/>
      <c r="CH14" s="287"/>
      <c r="CI14" s="287"/>
      <c r="CJ14" s="287"/>
      <c r="CK14" s="287">
        <v>4</v>
      </c>
      <c r="CL14" s="287"/>
      <c r="CM14" s="287">
        <v>1</v>
      </c>
      <c r="CN14" s="287">
        <v>116</v>
      </c>
      <c r="CO14" s="287">
        <v>21</v>
      </c>
    </row>
    <row r="15" spans="1:93" x14ac:dyDescent="0.2">
      <c r="A15" s="252" t="s">
        <v>82</v>
      </c>
      <c r="C15" s="243">
        <v>278</v>
      </c>
      <c r="D15" s="245">
        <v>2608</v>
      </c>
      <c r="E15" s="243">
        <v>170</v>
      </c>
      <c r="F15" s="245">
        <v>6773</v>
      </c>
      <c r="G15" s="243">
        <v>78</v>
      </c>
      <c r="H15" s="245">
        <v>830</v>
      </c>
      <c r="J15" s="243">
        <v>461</v>
      </c>
      <c r="K15" s="243">
        <v>113</v>
      </c>
      <c r="L15" s="243">
        <v>422</v>
      </c>
      <c r="M15" s="243">
        <v>1</v>
      </c>
      <c r="N15" s="266">
        <v>4</v>
      </c>
      <c r="Q15" s="243">
        <v>1</v>
      </c>
      <c r="R15" s="243">
        <v>101</v>
      </c>
      <c r="S15" s="243">
        <v>136</v>
      </c>
      <c r="T15" s="243">
        <v>41</v>
      </c>
      <c r="U15" s="243">
        <v>50</v>
      </c>
      <c r="V15" s="243">
        <v>25</v>
      </c>
      <c r="W15" s="243">
        <v>156</v>
      </c>
      <c r="X15" s="243">
        <v>398</v>
      </c>
      <c r="Y15" s="243">
        <v>3</v>
      </c>
      <c r="Z15" s="243">
        <v>25</v>
      </c>
      <c r="AA15" s="243">
        <v>4</v>
      </c>
      <c r="AB15" s="243">
        <v>440</v>
      </c>
      <c r="AD15" s="243">
        <v>13</v>
      </c>
      <c r="AF15" s="244">
        <v>1</v>
      </c>
      <c r="AG15" s="244">
        <v>3</v>
      </c>
      <c r="AH15" s="244">
        <v>3</v>
      </c>
      <c r="AI15" s="253"/>
      <c r="AJ15" s="253">
        <v>1</v>
      </c>
      <c r="AK15" s="253"/>
      <c r="AL15" s="253"/>
      <c r="AM15" s="253">
        <v>1</v>
      </c>
      <c r="AN15" s="253">
        <v>1</v>
      </c>
      <c r="AO15" s="253"/>
      <c r="AP15" s="253"/>
      <c r="AQ15" s="253">
        <v>403</v>
      </c>
      <c r="AR15" s="253">
        <v>20</v>
      </c>
      <c r="AS15" s="253">
        <v>1</v>
      </c>
      <c r="AT15" s="253">
        <v>934</v>
      </c>
      <c r="AU15" s="252">
        <v>324</v>
      </c>
      <c r="AW15" s="245">
        <v>177</v>
      </c>
      <c r="AX15" s="287">
        <v>1208</v>
      </c>
      <c r="AY15" s="287">
        <v>8</v>
      </c>
      <c r="AZ15" s="287">
        <v>3277</v>
      </c>
      <c r="BA15" s="287">
        <v>30</v>
      </c>
      <c r="BB15" s="287">
        <v>117</v>
      </c>
      <c r="BC15" s="287"/>
      <c r="BD15" s="287">
        <v>142</v>
      </c>
      <c r="BE15" s="287">
        <v>55</v>
      </c>
      <c r="BF15" s="287">
        <v>77</v>
      </c>
      <c r="BG15" s="287">
        <v>1</v>
      </c>
      <c r="BH15" s="309"/>
      <c r="BI15" s="287"/>
      <c r="BJ15" s="287"/>
      <c r="BK15" s="287">
        <v>1</v>
      </c>
      <c r="BL15" s="243">
        <v>39</v>
      </c>
      <c r="BM15" s="243">
        <v>109</v>
      </c>
      <c r="BN15" s="243">
        <v>37</v>
      </c>
      <c r="BO15" s="243">
        <v>18</v>
      </c>
      <c r="BP15" s="243">
        <v>17</v>
      </c>
      <c r="BQ15" s="243">
        <v>65</v>
      </c>
      <c r="BR15" s="287">
        <v>337</v>
      </c>
      <c r="BS15" s="287">
        <v>2</v>
      </c>
      <c r="BT15" s="287">
        <v>2</v>
      </c>
      <c r="BU15" s="287">
        <v>3</v>
      </c>
      <c r="BV15" s="287">
        <v>12</v>
      </c>
      <c r="BW15" s="287"/>
      <c r="BX15" s="287">
        <v>7</v>
      </c>
      <c r="BY15" s="287"/>
      <c r="BZ15" s="287"/>
      <c r="CA15" s="287">
        <v>3</v>
      </c>
      <c r="CB15" s="287">
        <v>1</v>
      </c>
      <c r="CC15" s="287"/>
      <c r="CD15" s="287">
        <v>1</v>
      </c>
      <c r="CE15" s="287"/>
      <c r="CF15" s="287"/>
      <c r="CG15" s="287">
        <v>1</v>
      </c>
      <c r="CH15" s="287">
        <v>1</v>
      </c>
      <c r="CI15" s="287"/>
      <c r="CJ15" s="287"/>
      <c r="CK15" s="287">
        <v>4</v>
      </c>
      <c r="CL15" s="287">
        <v>3</v>
      </c>
      <c r="CM15" s="287">
        <v>1</v>
      </c>
      <c r="CN15" s="287">
        <v>674</v>
      </c>
      <c r="CO15" s="287">
        <v>322</v>
      </c>
    </row>
    <row r="16" spans="1:93" x14ac:dyDescent="0.2">
      <c r="A16" s="252" t="s">
        <v>83</v>
      </c>
      <c r="C16" s="243">
        <v>145</v>
      </c>
      <c r="D16" s="243">
        <v>1132</v>
      </c>
      <c r="E16" s="243">
        <v>74</v>
      </c>
      <c r="F16" s="245">
        <v>2300</v>
      </c>
      <c r="G16" s="243">
        <v>19</v>
      </c>
      <c r="H16" s="243">
        <v>205</v>
      </c>
      <c r="J16" s="243">
        <v>156</v>
      </c>
      <c r="K16" s="243">
        <v>132</v>
      </c>
      <c r="L16" s="243">
        <v>123</v>
      </c>
      <c r="N16" s="266">
        <v>2</v>
      </c>
      <c r="P16" s="243">
        <v>6</v>
      </c>
      <c r="R16" s="243">
        <v>37</v>
      </c>
      <c r="S16" s="243">
        <v>34</v>
      </c>
      <c r="T16" s="243">
        <v>6</v>
      </c>
      <c r="U16" s="243">
        <v>94</v>
      </c>
      <c r="V16" s="243">
        <v>3</v>
      </c>
      <c r="W16" s="243">
        <v>160</v>
      </c>
      <c r="X16" s="243">
        <v>142</v>
      </c>
      <c r="Y16" s="243">
        <v>1</v>
      </c>
      <c r="Z16" s="243">
        <v>14</v>
      </c>
      <c r="AA16" s="243">
        <v>2</v>
      </c>
      <c r="AB16" s="243">
        <v>126</v>
      </c>
      <c r="AE16" s="244">
        <v>1</v>
      </c>
      <c r="AF16" s="244">
        <v>3</v>
      </c>
      <c r="AG16" s="244">
        <v>1</v>
      </c>
      <c r="AH16" s="244">
        <v>3</v>
      </c>
      <c r="AI16" s="253"/>
      <c r="AJ16" s="253"/>
      <c r="AK16" s="253"/>
      <c r="AL16" s="253"/>
      <c r="AM16" s="253"/>
      <c r="AN16" s="253"/>
      <c r="AO16" s="253">
        <v>1</v>
      </c>
      <c r="AP16" s="253"/>
      <c r="AQ16" s="253">
        <v>136</v>
      </c>
      <c r="AR16" s="253">
        <v>9</v>
      </c>
      <c r="AS16" s="253"/>
      <c r="AT16" s="253">
        <v>549</v>
      </c>
      <c r="AU16" s="252">
        <v>44</v>
      </c>
      <c r="AW16" s="243">
        <v>85</v>
      </c>
      <c r="AX16" s="287">
        <v>315</v>
      </c>
      <c r="AY16" s="287">
        <v>3</v>
      </c>
      <c r="AZ16" s="287">
        <v>626</v>
      </c>
      <c r="BA16" s="287">
        <v>4</v>
      </c>
      <c r="BB16" s="287">
        <v>38</v>
      </c>
      <c r="BC16" s="287"/>
      <c r="BD16" s="287">
        <v>51</v>
      </c>
      <c r="BE16" s="287">
        <v>9</v>
      </c>
      <c r="BF16" s="287">
        <v>23</v>
      </c>
      <c r="BG16" s="287"/>
      <c r="BH16" s="309"/>
      <c r="BI16" s="287"/>
      <c r="BJ16" s="287">
        <v>6</v>
      </c>
      <c r="BK16" s="287"/>
      <c r="BL16" s="243">
        <v>29</v>
      </c>
      <c r="BM16" s="243">
        <v>19</v>
      </c>
      <c r="BN16" s="243">
        <v>6</v>
      </c>
      <c r="BO16" s="243">
        <v>2</v>
      </c>
      <c r="BP16" s="243">
        <v>2</v>
      </c>
      <c r="BQ16" s="243">
        <v>23</v>
      </c>
      <c r="BR16" s="287">
        <v>81</v>
      </c>
      <c r="BS16" s="287">
        <v>1</v>
      </c>
      <c r="BT16" s="287">
        <v>1</v>
      </c>
      <c r="BU16" s="287"/>
      <c r="BV16" s="287">
        <v>1</v>
      </c>
      <c r="BW16" s="287"/>
      <c r="BX16" s="287"/>
      <c r="BY16" s="287">
        <v>1</v>
      </c>
      <c r="BZ16" s="287">
        <v>2</v>
      </c>
      <c r="CA16" s="287">
        <v>1</v>
      </c>
      <c r="CB16" s="287">
        <v>1</v>
      </c>
      <c r="CC16" s="287"/>
      <c r="CD16" s="287"/>
      <c r="CE16" s="287"/>
      <c r="CF16" s="287"/>
      <c r="CG16" s="287"/>
      <c r="CH16" s="287"/>
      <c r="CI16" s="287"/>
      <c r="CJ16" s="287"/>
      <c r="CK16" s="287">
        <v>2</v>
      </c>
      <c r="CL16" s="287"/>
      <c r="CM16" s="287"/>
      <c r="CN16" s="287">
        <v>370</v>
      </c>
      <c r="CO16" s="287">
        <v>44</v>
      </c>
    </row>
    <row r="17" spans="1:93" s="247" customFormat="1" x14ac:dyDescent="0.2">
      <c r="A17" s="246" t="s">
        <v>84</v>
      </c>
      <c r="B17" s="247">
        <v>5</v>
      </c>
      <c r="C17" s="247">
        <v>240</v>
      </c>
      <c r="D17" s="248">
        <v>2470</v>
      </c>
      <c r="E17" s="248">
        <v>3186</v>
      </c>
      <c r="F17" s="248">
        <v>6303</v>
      </c>
      <c r="G17" s="247">
        <v>14</v>
      </c>
      <c r="H17" s="248">
        <v>4226</v>
      </c>
      <c r="I17" s="247">
        <v>1</v>
      </c>
      <c r="J17" s="248">
        <v>5840</v>
      </c>
      <c r="K17" s="247">
        <v>109</v>
      </c>
      <c r="L17" s="248">
        <v>10699</v>
      </c>
      <c r="M17" s="247">
        <v>67</v>
      </c>
      <c r="N17" s="307">
        <v>23</v>
      </c>
      <c r="O17" s="247">
        <v>5</v>
      </c>
      <c r="P17" s="247">
        <v>4</v>
      </c>
      <c r="R17" s="247">
        <v>98</v>
      </c>
      <c r="S17" s="247">
        <v>1710</v>
      </c>
      <c r="T17" s="247">
        <v>6</v>
      </c>
      <c r="U17" s="247">
        <v>529</v>
      </c>
      <c r="V17" s="247">
        <v>363</v>
      </c>
      <c r="W17" s="247">
        <v>42</v>
      </c>
      <c r="X17" s="247">
        <v>806</v>
      </c>
      <c r="Y17" s="247">
        <v>7</v>
      </c>
      <c r="Z17" s="248">
        <v>7960</v>
      </c>
      <c r="AA17" s="248">
        <v>5644</v>
      </c>
      <c r="AB17" s="248">
        <v>7724</v>
      </c>
      <c r="AD17" s="247">
        <v>799</v>
      </c>
      <c r="AE17" s="248">
        <v>3657</v>
      </c>
      <c r="AF17" s="248">
        <v>12461</v>
      </c>
      <c r="AG17" s="248">
        <v>6925</v>
      </c>
      <c r="AH17" s="248">
        <v>5536</v>
      </c>
      <c r="AI17" s="249">
        <v>10089</v>
      </c>
      <c r="AJ17" s="249">
        <v>1063</v>
      </c>
      <c r="AK17" s="250">
        <v>2</v>
      </c>
      <c r="AL17" s="250">
        <v>1</v>
      </c>
      <c r="AM17" s="250">
        <v>353</v>
      </c>
      <c r="AN17" s="250">
        <v>347</v>
      </c>
      <c r="AO17" s="250">
        <v>431</v>
      </c>
      <c r="AP17" s="250">
        <v>2</v>
      </c>
      <c r="AQ17" s="250">
        <v>5643</v>
      </c>
      <c r="AR17" s="250">
        <v>1858</v>
      </c>
      <c r="AS17" s="250">
        <v>5316</v>
      </c>
      <c r="AT17" s="250">
        <v>2117</v>
      </c>
      <c r="AU17" s="246">
        <v>4262</v>
      </c>
      <c r="AW17" s="247">
        <v>103</v>
      </c>
      <c r="AX17" s="286">
        <v>631</v>
      </c>
      <c r="AY17" s="286">
        <v>2503</v>
      </c>
      <c r="AZ17" s="286">
        <v>1693</v>
      </c>
      <c r="BA17" s="286">
        <v>1</v>
      </c>
      <c r="BB17" s="286">
        <v>2296</v>
      </c>
      <c r="BC17" s="286">
        <v>1</v>
      </c>
      <c r="BD17" s="286">
        <v>2233</v>
      </c>
      <c r="BE17" s="286">
        <v>9</v>
      </c>
      <c r="BF17" s="286">
        <v>3950</v>
      </c>
      <c r="BG17" s="286">
        <v>67</v>
      </c>
      <c r="BH17" s="308">
        <v>3</v>
      </c>
      <c r="BI17" s="286">
        <v>4</v>
      </c>
      <c r="BJ17" s="286">
        <v>4</v>
      </c>
      <c r="BK17" s="286"/>
      <c r="BL17" s="247">
        <v>68</v>
      </c>
      <c r="BM17" s="247">
        <v>253</v>
      </c>
      <c r="BN17" s="247">
        <v>6</v>
      </c>
      <c r="BO17" s="247">
        <v>279</v>
      </c>
      <c r="BP17" s="247">
        <v>32</v>
      </c>
      <c r="BQ17" s="248">
        <v>35</v>
      </c>
      <c r="BR17" s="286">
        <v>572</v>
      </c>
      <c r="BS17" s="286">
        <v>4</v>
      </c>
      <c r="BT17" s="286">
        <v>2518</v>
      </c>
      <c r="BU17" s="286">
        <v>1336</v>
      </c>
      <c r="BV17" s="286">
        <v>4666</v>
      </c>
      <c r="BW17" s="286"/>
      <c r="BX17" s="286">
        <v>381</v>
      </c>
      <c r="BY17" s="286">
        <v>2180</v>
      </c>
      <c r="BZ17" s="286">
        <v>6858</v>
      </c>
      <c r="CA17" s="286">
        <v>6512</v>
      </c>
      <c r="CB17" s="286">
        <v>2149</v>
      </c>
      <c r="CC17" s="286">
        <v>3857</v>
      </c>
      <c r="CD17" s="286">
        <v>1062</v>
      </c>
      <c r="CE17" s="286">
        <v>1</v>
      </c>
      <c r="CF17" s="286"/>
      <c r="CG17" s="286">
        <v>235</v>
      </c>
      <c r="CH17" s="286">
        <v>24</v>
      </c>
      <c r="CI17" s="286">
        <v>291</v>
      </c>
      <c r="CJ17" s="286">
        <v>1</v>
      </c>
      <c r="CK17" s="286">
        <v>4130</v>
      </c>
      <c r="CL17" s="286">
        <v>1232</v>
      </c>
      <c r="CM17" s="286">
        <v>4077</v>
      </c>
      <c r="CN17" s="286">
        <v>1585</v>
      </c>
      <c r="CO17" s="286">
        <v>1784</v>
      </c>
    </row>
    <row r="18" spans="1:93" x14ac:dyDescent="0.2">
      <c r="A18" s="252" t="s">
        <v>85</v>
      </c>
      <c r="B18" s="243">
        <v>16</v>
      </c>
      <c r="C18" s="243">
        <v>407</v>
      </c>
      <c r="D18" s="245">
        <v>1497</v>
      </c>
      <c r="E18" s="243">
        <v>126</v>
      </c>
      <c r="F18" s="245">
        <v>3366</v>
      </c>
      <c r="G18" s="243">
        <v>29</v>
      </c>
      <c r="H18" s="245">
        <v>1252</v>
      </c>
      <c r="J18" s="243">
        <v>484</v>
      </c>
      <c r="K18" s="243">
        <v>93</v>
      </c>
      <c r="L18" s="243">
        <v>421</v>
      </c>
      <c r="N18" s="266"/>
      <c r="P18" s="243">
        <v>1</v>
      </c>
      <c r="Q18" s="243">
        <v>1</v>
      </c>
      <c r="R18" s="243">
        <v>42</v>
      </c>
      <c r="S18" s="243">
        <v>547</v>
      </c>
      <c r="U18" s="243">
        <v>146</v>
      </c>
      <c r="V18" s="243">
        <v>2</v>
      </c>
      <c r="W18" s="243">
        <v>241</v>
      </c>
      <c r="X18" s="243">
        <v>247</v>
      </c>
      <c r="Y18" s="243">
        <v>1</v>
      </c>
      <c r="Z18" s="243">
        <v>27</v>
      </c>
      <c r="AA18" s="243">
        <v>1</v>
      </c>
      <c r="AB18" s="243">
        <v>522</v>
      </c>
      <c r="AE18" s="244">
        <v>3</v>
      </c>
      <c r="AF18" s="244">
        <v>3</v>
      </c>
      <c r="AG18" s="244">
        <v>2</v>
      </c>
      <c r="AH18" s="244">
        <v>3</v>
      </c>
      <c r="AI18" s="253"/>
      <c r="AJ18" s="253">
        <v>1</v>
      </c>
      <c r="AK18" s="253">
        <v>2</v>
      </c>
      <c r="AL18" s="253"/>
      <c r="AM18" s="253">
        <v>5</v>
      </c>
      <c r="AN18" s="253">
        <v>1</v>
      </c>
      <c r="AO18" s="253"/>
      <c r="AP18" s="253"/>
      <c r="AQ18" s="253">
        <v>626</v>
      </c>
      <c r="AR18" s="253">
        <v>17</v>
      </c>
      <c r="AS18" s="253">
        <v>2</v>
      </c>
      <c r="AT18" s="253">
        <v>918</v>
      </c>
      <c r="AU18" s="252">
        <v>65</v>
      </c>
      <c r="AV18" s="243">
        <v>9</v>
      </c>
      <c r="AW18" s="243">
        <v>237</v>
      </c>
      <c r="AX18" s="287">
        <v>609</v>
      </c>
      <c r="AY18" s="287">
        <v>6</v>
      </c>
      <c r="AZ18" s="287">
        <v>1462</v>
      </c>
      <c r="BA18" s="287">
        <v>11</v>
      </c>
      <c r="BB18" s="287">
        <v>887</v>
      </c>
      <c r="BC18" s="287"/>
      <c r="BD18" s="287">
        <v>385</v>
      </c>
      <c r="BE18" s="287">
        <v>70</v>
      </c>
      <c r="BF18" s="287">
        <v>159</v>
      </c>
      <c r="BG18" s="287"/>
      <c r="BH18" s="309"/>
      <c r="BI18" s="287"/>
      <c r="BJ18" s="287">
        <v>1</v>
      </c>
      <c r="BK18" s="287">
        <v>1</v>
      </c>
      <c r="BL18" s="243">
        <v>40</v>
      </c>
      <c r="BM18" s="243">
        <v>443</v>
      </c>
      <c r="BO18" s="243">
        <v>24</v>
      </c>
      <c r="BP18" s="243">
        <v>1</v>
      </c>
      <c r="BQ18" s="243">
        <v>76</v>
      </c>
      <c r="BR18" s="287">
        <v>192</v>
      </c>
      <c r="BS18" s="287"/>
      <c r="BT18" s="287">
        <v>5</v>
      </c>
      <c r="BU18" s="287">
        <v>1</v>
      </c>
      <c r="BV18" s="287">
        <v>13</v>
      </c>
      <c r="BW18" s="287"/>
      <c r="BX18" s="287"/>
      <c r="BY18" s="287">
        <v>2</v>
      </c>
      <c r="BZ18" s="287">
        <v>2</v>
      </c>
      <c r="CA18" s="287">
        <v>2</v>
      </c>
      <c r="CB18" s="287">
        <v>3</v>
      </c>
      <c r="CC18" s="287"/>
      <c r="CD18" s="287">
        <v>1</v>
      </c>
      <c r="CE18" s="287">
        <v>2</v>
      </c>
      <c r="CF18" s="287"/>
      <c r="CG18" s="287">
        <v>3</v>
      </c>
      <c r="CH18" s="287"/>
      <c r="CI18" s="287"/>
      <c r="CJ18" s="287"/>
      <c r="CK18" s="287">
        <v>26</v>
      </c>
      <c r="CL18" s="287">
        <v>7</v>
      </c>
      <c r="CM18" s="287">
        <v>2</v>
      </c>
      <c r="CN18" s="287">
        <v>649</v>
      </c>
      <c r="CO18" s="287">
        <v>63</v>
      </c>
    </row>
    <row r="19" spans="1:93" x14ac:dyDescent="0.2">
      <c r="A19" s="252" t="s">
        <v>86</v>
      </c>
      <c r="B19" s="243">
        <v>1</v>
      </c>
      <c r="C19" s="243">
        <v>64</v>
      </c>
      <c r="D19" s="243">
        <v>520</v>
      </c>
      <c r="E19" s="243">
        <v>27</v>
      </c>
      <c r="F19" s="243">
        <v>1294</v>
      </c>
      <c r="G19" s="243">
        <v>1</v>
      </c>
      <c r="H19" s="243">
        <v>63</v>
      </c>
      <c r="J19" s="243">
        <v>45</v>
      </c>
      <c r="K19" s="243">
        <v>64</v>
      </c>
      <c r="L19" s="243">
        <v>87</v>
      </c>
      <c r="N19" s="266">
        <v>4</v>
      </c>
      <c r="R19" s="243">
        <v>3</v>
      </c>
      <c r="S19" s="243">
        <v>72</v>
      </c>
      <c r="U19" s="243">
        <v>86</v>
      </c>
      <c r="V19" s="243">
        <v>1</v>
      </c>
      <c r="W19" s="243">
        <v>38</v>
      </c>
      <c r="X19" s="243">
        <v>62</v>
      </c>
      <c r="Y19" s="243">
        <v>1</v>
      </c>
      <c r="Z19" s="243">
        <v>25</v>
      </c>
      <c r="AB19" s="243">
        <v>72</v>
      </c>
      <c r="AF19" s="244">
        <v>1</v>
      </c>
      <c r="AH19" s="244">
        <v>1</v>
      </c>
      <c r="AI19" s="253">
        <v>1</v>
      </c>
      <c r="AJ19" s="253"/>
      <c r="AK19" s="253"/>
      <c r="AL19" s="253"/>
      <c r="AM19" s="253"/>
      <c r="AN19" s="253">
        <v>1</v>
      </c>
      <c r="AO19" s="253"/>
      <c r="AP19" s="253"/>
      <c r="AQ19" s="253">
        <v>66</v>
      </c>
      <c r="AR19" s="253">
        <v>2</v>
      </c>
      <c r="AS19" s="253"/>
      <c r="AT19" s="253">
        <v>236</v>
      </c>
      <c r="AU19" s="252">
        <v>12</v>
      </c>
      <c r="AV19" s="243">
        <v>1</v>
      </c>
      <c r="AW19" s="243">
        <v>29</v>
      </c>
      <c r="AX19" s="287">
        <v>101</v>
      </c>
      <c r="AY19" s="287"/>
      <c r="AZ19" s="287">
        <v>218</v>
      </c>
      <c r="BA19" s="287"/>
      <c r="BB19" s="287">
        <v>3</v>
      </c>
      <c r="BC19" s="287"/>
      <c r="BD19" s="287">
        <v>4</v>
      </c>
      <c r="BE19" s="287">
        <v>8</v>
      </c>
      <c r="BF19" s="287">
        <v>7</v>
      </c>
      <c r="BG19" s="287"/>
      <c r="BH19" s="309">
        <v>1</v>
      </c>
      <c r="BI19" s="287"/>
      <c r="BJ19" s="287"/>
      <c r="BK19" s="287"/>
      <c r="BL19" s="243">
        <v>1</v>
      </c>
      <c r="BM19" s="243">
        <v>3</v>
      </c>
      <c r="BO19" s="243">
        <v>18</v>
      </c>
      <c r="BP19" s="243">
        <v>1</v>
      </c>
      <c r="BQ19" s="243">
        <v>9</v>
      </c>
      <c r="BR19" s="287">
        <v>29</v>
      </c>
      <c r="BS19" s="287">
        <v>1</v>
      </c>
      <c r="BT19" s="287"/>
      <c r="BU19" s="287"/>
      <c r="BV19" s="287">
        <v>2</v>
      </c>
      <c r="BW19" s="287"/>
      <c r="BX19" s="287"/>
      <c r="BY19" s="287"/>
      <c r="BZ19" s="287"/>
      <c r="CA19" s="287"/>
      <c r="CB19" s="287"/>
      <c r="CC19" s="287">
        <v>1</v>
      </c>
      <c r="CD19" s="287"/>
      <c r="CE19" s="287"/>
      <c r="CF19" s="287"/>
      <c r="CG19" s="287"/>
      <c r="CH19" s="287">
        <v>1</v>
      </c>
      <c r="CI19" s="287"/>
      <c r="CJ19" s="287"/>
      <c r="CK19" s="287">
        <v>2</v>
      </c>
      <c r="CL19" s="287"/>
      <c r="CM19" s="287"/>
      <c r="CN19" s="287">
        <v>187</v>
      </c>
      <c r="CO19" s="287">
        <v>12</v>
      </c>
    </row>
    <row r="20" spans="1:93" x14ac:dyDescent="0.2">
      <c r="A20" s="252" t="s">
        <v>87</v>
      </c>
      <c r="C20" s="243">
        <v>72</v>
      </c>
      <c r="D20" s="243">
        <v>577</v>
      </c>
      <c r="E20" s="243">
        <v>28</v>
      </c>
      <c r="F20" s="245">
        <v>2390</v>
      </c>
      <c r="G20" s="243">
        <v>40</v>
      </c>
      <c r="H20" s="243">
        <v>427</v>
      </c>
      <c r="J20" s="243">
        <v>212</v>
      </c>
      <c r="K20" s="243">
        <v>71</v>
      </c>
      <c r="L20" s="243">
        <v>172</v>
      </c>
      <c r="M20" s="243">
        <v>1</v>
      </c>
      <c r="N20" s="266">
        <v>2</v>
      </c>
      <c r="R20" s="243">
        <v>58</v>
      </c>
      <c r="S20" s="243">
        <v>229</v>
      </c>
      <c r="T20" s="243">
        <v>5</v>
      </c>
      <c r="U20" s="243">
        <v>218</v>
      </c>
      <c r="V20" s="243">
        <v>1</v>
      </c>
      <c r="W20" s="243">
        <v>73</v>
      </c>
      <c r="X20" s="243">
        <v>155</v>
      </c>
      <c r="Z20" s="243">
        <v>3</v>
      </c>
      <c r="AA20" s="243">
        <v>7</v>
      </c>
      <c r="AB20" s="243">
        <v>36</v>
      </c>
      <c r="AE20" s="244">
        <v>1</v>
      </c>
      <c r="AI20" s="253"/>
      <c r="AJ20" s="253"/>
      <c r="AK20" s="253"/>
      <c r="AL20" s="253"/>
      <c r="AM20" s="253"/>
      <c r="AN20" s="253">
        <v>1</v>
      </c>
      <c r="AO20" s="253"/>
      <c r="AP20" s="253"/>
      <c r="AQ20" s="253">
        <v>278</v>
      </c>
      <c r="AR20" s="253"/>
      <c r="AS20" s="253">
        <v>1</v>
      </c>
      <c r="AT20" s="253">
        <v>1197</v>
      </c>
      <c r="AU20" s="252">
        <v>5912</v>
      </c>
      <c r="AW20" s="243">
        <v>26</v>
      </c>
      <c r="AX20" s="287">
        <v>142</v>
      </c>
      <c r="AY20" s="287">
        <v>2</v>
      </c>
      <c r="AZ20" s="287">
        <v>787</v>
      </c>
      <c r="BA20" s="287">
        <v>3</v>
      </c>
      <c r="BB20" s="287">
        <v>97</v>
      </c>
      <c r="BC20" s="287"/>
      <c r="BD20" s="287">
        <v>66</v>
      </c>
      <c r="BE20" s="287">
        <v>13</v>
      </c>
      <c r="BF20" s="287">
        <v>36</v>
      </c>
      <c r="BG20" s="287">
        <v>1</v>
      </c>
      <c r="BH20" s="309">
        <v>2</v>
      </c>
      <c r="BI20" s="287"/>
      <c r="BJ20" s="287"/>
      <c r="BK20" s="287"/>
      <c r="BL20" s="243">
        <v>15</v>
      </c>
      <c r="BM20" s="243">
        <v>69</v>
      </c>
      <c r="BN20" s="243">
        <v>5</v>
      </c>
      <c r="BO20" s="243">
        <v>54</v>
      </c>
      <c r="BQ20" s="243">
        <v>23</v>
      </c>
      <c r="BR20" s="287">
        <v>99</v>
      </c>
      <c r="BS20" s="287"/>
      <c r="BT20" s="287"/>
      <c r="BU20" s="287">
        <v>1</v>
      </c>
      <c r="BV20" s="287">
        <v>1</v>
      </c>
      <c r="BW20" s="287"/>
      <c r="BX20" s="287"/>
      <c r="BY20" s="287">
        <v>1</v>
      </c>
      <c r="BZ20" s="287"/>
      <c r="CA20" s="287"/>
      <c r="CB20" s="287"/>
      <c r="CC20" s="287"/>
      <c r="CD20" s="287"/>
      <c r="CE20" s="287"/>
      <c r="CF20" s="287"/>
      <c r="CG20" s="287"/>
      <c r="CH20" s="287"/>
      <c r="CI20" s="287"/>
      <c r="CJ20" s="287"/>
      <c r="CK20" s="287">
        <v>7</v>
      </c>
      <c r="CL20" s="287"/>
      <c r="CM20" s="287">
        <v>1</v>
      </c>
      <c r="CN20" s="287">
        <v>948</v>
      </c>
      <c r="CO20" s="287">
        <v>5312</v>
      </c>
    </row>
    <row r="21" spans="1:93" x14ac:dyDescent="0.2">
      <c r="A21" s="252" t="s">
        <v>88</v>
      </c>
      <c r="B21" s="243">
        <v>1</v>
      </c>
      <c r="C21" s="243">
        <v>30</v>
      </c>
      <c r="D21" s="243">
        <v>240</v>
      </c>
      <c r="E21" s="243">
        <v>19</v>
      </c>
      <c r="F21" s="243">
        <v>639</v>
      </c>
      <c r="G21" s="243">
        <v>1</v>
      </c>
      <c r="H21" s="243">
        <v>33</v>
      </c>
      <c r="J21" s="243">
        <v>48</v>
      </c>
      <c r="K21" s="243">
        <v>30</v>
      </c>
      <c r="L21" s="243">
        <v>64</v>
      </c>
      <c r="N21" s="266"/>
      <c r="R21" s="243">
        <v>4</v>
      </c>
      <c r="S21" s="243">
        <v>11</v>
      </c>
      <c r="U21" s="243">
        <v>23</v>
      </c>
      <c r="W21" s="243">
        <v>6</v>
      </c>
      <c r="X21" s="243">
        <v>27</v>
      </c>
      <c r="AB21" s="243">
        <v>13</v>
      </c>
      <c r="AI21" s="253"/>
      <c r="AJ21" s="253"/>
      <c r="AK21" s="253">
        <v>1</v>
      </c>
      <c r="AL21" s="253"/>
      <c r="AM21" s="253"/>
      <c r="AN21" s="253"/>
      <c r="AO21" s="253"/>
      <c r="AP21" s="253"/>
      <c r="AQ21" s="253">
        <v>39</v>
      </c>
      <c r="AR21" s="253">
        <v>1</v>
      </c>
      <c r="AS21" s="253"/>
      <c r="AT21" s="253">
        <v>90</v>
      </c>
      <c r="AU21" s="252">
        <v>4</v>
      </c>
      <c r="AW21" s="243">
        <v>20</v>
      </c>
      <c r="AX21" s="287">
        <v>123</v>
      </c>
      <c r="AY21" s="287">
        <v>8</v>
      </c>
      <c r="AZ21" s="287">
        <v>337</v>
      </c>
      <c r="BA21" s="287">
        <v>1</v>
      </c>
      <c r="BB21" s="287">
        <v>6</v>
      </c>
      <c r="BC21" s="287"/>
      <c r="BD21" s="287">
        <v>17</v>
      </c>
      <c r="BE21" s="287">
        <v>12</v>
      </c>
      <c r="BF21" s="287">
        <v>23</v>
      </c>
      <c r="BG21" s="287"/>
      <c r="BH21" s="309"/>
      <c r="BI21" s="287"/>
      <c r="BJ21" s="287"/>
      <c r="BK21" s="287"/>
      <c r="BL21" s="243">
        <v>4</v>
      </c>
      <c r="BM21" s="243">
        <v>10</v>
      </c>
      <c r="BO21" s="243">
        <v>9</v>
      </c>
      <c r="BR21" s="287">
        <v>19</v>
      </c>
      <c r="BS21" s="287"/>
      <c r="BT21" s="287"/>
      <c r="BU21" s="287"/>
      <c r="BV21" s="287"/>
      <c r="BW21" s="287"/>
      <c r="BX21" s="287"/>
      <c r="BY21" s="287"/>
      <c r="BZ21" s="287"/>
      <c r="CA21" s="287"/>
      <c r="CB21" s="287"/>
      <c r="CC21" s="287"/>
      <c r="CD21" s="287"/>
      <c r="CE21" s="287">
        <v>1</v>
      </c>
      <c r="CF21" s="287"/>
      <c r="CG21" s="287"/>
      <c r="CH21" s="287"/>
      <c r="CI21" s="287"/>
      <c r="CJ21" s="287"/>
      <c r="CK21" s="287">
        <v>3</v>
      </c>
      <c r="CL21" s="287"/>
      <c r="CM21" s="287"/>
      <c r="CN21" s="287">
        <v>62</v>
      </c>
      <c r="CO21" s="287">
        <v>4</v>
      </c>
    </row>
    <row r="22" spans="1:93" x14ac:dyDescent="0.2">
      <c r="A22" s="252" t="s">
        <v>89</v>
      </c>
      <c r="B22" s="243">
        <v>1</v>
      </c>
      <c r="C22" s="243">
        <v>56</v>
      </c>
      <c r="D22" s="243">
        <v>258</v>
      </c>
      <c r="E22" s="243">
        <v>13</v>
      </c>
      <c r="F22" s="243">
        <v>673</v>
      </c>
      <c r="G22" s="243">
        <v>2</v>
      </c>
      <c r="H22" s="243">
        <v>165</v>
      </c>
      <c r="J22" s="243">
        <v>44</v>
      </c>
      <c r="K22" s="243">
        <v>11</v>
      </c>
      <c r="L22" s="243">
        <v>43</v>
      </c>
      <c r="N22" s="266">
        <v>1</v>
      </c>
      <c r="S22" s="243">
        <v>32</v>
      </c>
      <c r="U22" s="243">
        <v>34</v>
      </c>
      <c r="W22" s="243">
        <v>31</v>
      </c>
      <c r="X22" s="243">
        <v>27</v>
      </c>
      <c r="AB22" s="243">
        <v>25</v>
      </c>
      <c r="AI22" s="253"/>
      <c r="AJ22" s="253"/>
      <c r="AK22" s="253"/>
      <c r="AL22" s="253"/>
      <c r="AM22" s="253"/>
      <c r="AN22" s="253"/>
      <c r="AO22" s="253"/>
      <c r="AP22" s="253"/>
      <c r="AQ22" s="253">
        <v>43</v>
      </c>
      <c r="AR22" s="253"/>
      <c r="AS22" s="253"/>
      <c r="AT22" s="253">
        <v>106</v>
      </c>
      <c r="AU22" s="252">
        <v>19</v>
      </c>
      <c r="AV22" s="243">
        <v>1</v>
      </c>
      <c r="AW22" s="243">
        <v>29</v>
      </c>
      <c r="AX22" s="287">
        <v>76</v>
      </c>
      <c r="AY22" s="287">
        <v>2</v>
      </c>
      <c r="AZ22" s="287">
        <v>163</v>
      </c>
      <c r="BA22" s="287"/>
      <c r="BB22" s="287">
        <v>46</v>
      </c>
      <c r="BC22" s="287"/>
      <c r="BD22" s="287">
        <v>12</v>
      </c>
      <c r="BE22" s="287">
        <v>2</v>
      </c>
      <c r="BF22" s="287">
        <v>9</v>
      </c>
      <c r="BG22" s="287"/>
      <c r="BH22" s="309"/>
      <c r="BI22" s="287"/>
      <c r="BJ22" s="287"/>
      <c r="BK22" s="287"/>
      <c r="BM22" s="243">
        <v>13</v>
      </c>
      <c r="BO22" s="243">
        <v>8</v>
      </c>
      <c r="BR22" s="287">
        <v>10</v>
      </c>
      <c r="BS22" s="287"/>
      <c r="BT22" s="287"/>
      <c r="BU22" s="287"/>
      <c r="BV22" s="287"/>
      <c r="BW22" s="287"/>
      <c r="BX22" s="287"/>
      <c r="BY22" s="287"/>
      <c r="BZ22" s="287"/>
      <c r="CA22" s="287"/>
      <c r="CB22" s="287"/>
      <c r="CC22" s="287"/>
      <c r="CD22" s="287"/>
      <c r="CE22" s="287"/>
      <c r="CF22" s="287"/>
      <c r="CG22" s="287"/>
      <c r="CH22" s="287"/>
      <c r="CI22" s="287"/>
      <c r="CJ22" s="287"/>
      <c r="CK22" s="287">
        <v>2</v>
      </c>
      <c r="CL22" s="287"/>
      <c r="CM22" s="287"/>
      <c r="CN22" s="287">
        <v>66</v>
      </c>
      <c r="CO22" s="287">
        <v>19</v>
      </c>
    </row>
    <row r="23" spans="1:93" x14ac:dyDescent="0.2">
      <c r="A23" s="252" t="s">
        <v>90</v>
      </c>
      <c r="B23" s="243">
        <v>6</v>
      </c>
      <c r="C23" s="245">
        <v>1015</v>
      </c>
      <c r="D23" s="245">
        <v>5238</v>
      </c>
      <c r="E23" s="243">
        <v>270</v>
      </c>
      <c r="F23" s="245">
        <v>16340</v>
      </c>
      <c r="G23" s="243">
        <v>9</v>
      </c>
      <c r="H23" s="245">
        <v>1417</v>
      </c>
      <c r="J23" s="245">
        <v>732</v>
      </c>
      <c r="K23" s="243">
        <v>222</v>
      </c>
      <c r="L23" s="245">
        <v>779</v>
      </c>
      <c r="N23" s="266">
        <v>26</v>
      </c>
      <c r="O23" s="243">
        <v>2</v>
      </c>
      <c r="R23" s="243">
        <v>262</v>
      </c>
      <c r="S23" s="243">
        <v>194</v>
      </c>
      <c r="T23" s="243">
        <v>22</v>
      </c>
      <c r="U23" s="243">
        <v>385</v>
      </c>
      <c r="V23" s="243">
        <v>158</v>
      </c>
      <c r="W23" s="243">
        <v>2301</v>
      </c>
      <c r="X23" s="243">
        <v>785</v>
      </c>
      <c r="Y23" s="243">
        <v>2</v>
      </c>
      <c r="Z23" s="243">
        <v>86</v>
      </c>
      <c r="AA23" s="243">
        <v>19</v>
      </c>
      <c r="AB23" s="243">
        <v>310</v>
      </c>
      <c r="AD23" s="243">
        <v>1</v>
      </c>
      <c r="AE23" s="244">
        <v>3</v>
      </c>
      <c r="AF23" s="244">
        <v>2</v>
      </c>
      <c r="AG23" s="244">
        <v>5</v>
      </c>
      <c r="AH23" s="244">
        <v>1</v>
      </c>
      <c r="AI23" s="253">
        <v>1</v>
      </c>
      <c r="AJ23" s="253">
        <v>1</v>
      </c>
      <c r="AK23" s="253"/>
      <c r="AL23" s="253"/>
      <c r="AM23" s="253">
        <v>19</v>
      </c>
      <c r="AN23" s="253"/>
      <c r="AO23" s="253">
        <v>1</v>
      </c>
      <c r="AP23" s="253"/>
      <c r="AQ23" s="253">
        <v>259</v>
      </c>
      <c r="AR23" s="254">
        <v>33</v>
      </c>
      <c r="AS23" s="254">
        <v>1</v>
      </c>
      <c r="AT23" s="254">
        <v>1606</v>
      </c>
      <c r="AU23" s="255">
        <v>140</v>
      </c>
      <c r="AW23" s="245">
        <v>567</v>
      </c>
      <c r="AX23" s="287">
        <v>2102</v>
      </c>
      <c r="AY23" s="287">
        <v>6</v>
      </c>
      <c r="AZ23" s="287">
        <v>6137</v>
      </c>
      <c r="BA23" s="287">
        <v>3</v>
      </c>
      <c r="BB23" s="287">
        <v>166</v>
      </c>
      <c r="BC23" s="287"/>
      <c r="BD23" s="287">
        <v>228</v>
      </c>
      <c r="BE23" s="287">
        <v>81</v>
      </c>
      <c r="BF23" s="287">
        <v>102</v>
      </c>
      <c r="BG23" s="287"/>
      <c r="BH23" s="309">
        <v>18</v>
      </c>
      <c r="BI23" s="287">
        <v>2</v>
      </c>
      <c r="BJ23" s="287"/>
      <c r="BK23" s="287"/>
      <c r="BL23" s="243">
        <v>111</v>
      </c>
      <c r="BM23" s="243">
        <v>170</v>
      </c>
      <c r="BN23" s="243">
        <v>18</v>
      </c>
      <c r="BO23" s="243">
        <v>119</v>
      </c>
      <c r="BQ23" s="243">
        <v>1277</v>
      </c>
      <c r="BR23" s="287">
        <v>657</v>
      </c>
      <c r="BS23" s="287">
        <v>2</v>
      </c>
      <c r="BT23" s="287">
        <v>14</v>
      </c>
      <c r="BU23" s="287">
        <v>6</v>
      </c>
      <c r="BV23" s="287">
        <v>7</v>
      </c>
      <c r="BW23" s="287"/>
      <c r="BX23" s="287">
        <v>1</v>
      </c>
      <c r="BY23" s="287">
        <v>2</v>
      </c>
      <c r="BZ23" s="287"/>
      <c r="CA23" s="287">
        <v>5</v>
      </c>
      <c r="CB23" s="287"/>
      <c r="CC23" s="287">
        <v>1</v>
      </c>
      <c r="CD23" s="287">
        <v>1</v>
      </c>
      <c r="CE23" s="287"/>
      <c r="CF23" s="287"/>
      <c r="CG23" s="287">
        <v>14</v>
      </c>
      <c r="CH23" s="287"/>
      <c r="CI23" s="287">
        <v>1</v>
      </c>
      <c r="CJ23" s="287"/>
      <c r="CK23" s="287">
        <v>3</v>
      </c>
      <c r="CL23" s="287">
        <v>4</v>
      </c>
      <c r="CM23" s="287"/>
      <c r="CN23" s="287">
        <v>1094</v>
      </c>
      <c r="CO23" s="287">
        <v>138</v>
      </c>
    </row>
    <row r="24" spans="1:93" x14ac:dyDescent="0.2">
      <c r="A24" s="252" t="s">
        <v>91</v>
      </c>
      <c r="B24" s="243">
        <v>1</v>
      </c>
      <c r="C24" s="243">
        <v>522</v>
      </c>
      <c r="D24" s="245">
        <v>2810</v>
      </c>
      <c r="E24" s="243">
        <v>154</v>
      </c>
      <c r="F24" s="245">
        <v>9486</v>
      </c>
      <c r="G24" s="243">
        <v>2</v>
      </c>
      <c r="H24" s="243">
        <v>1006</v>
      </c>
      <c r="J24" s="243">
        <v>307</v>
      </c>
      <c r="K24" s="243">
        <v>126</v>
      </c>
      <c r="L24" s="243">
        <v>568</v>
      </c>
      <c r="N24" s="266">
        <v>19</v>
      </c>
      <c r="O24" s="243">
        <v>1</v>
      </c>
      <c r="P24" s="243">
        <v>2</v>
      </c>
      <c r="R24" s="243">
        <v>65</v>
      </c>
      <c r="S24" s="243">
        <v>223</v>
      </c>
      <c r="T24" s="243">
        <v>6</v>
      </c>
      <c r="U24" s="243">
        <v>104</v>
      </c>
      <c r="W24" s="243">
        <v>337</v>
      </c>
      <c r="X24" s="243">
        <v>380</v>
      </c>
      <c r="Z24" s="243">
        <v>49</v>
      </c>
      <c r="AA24" s="243">
        <v>7</v>
      </c>
      <c r="AB24" s="243">
        <v>242</v>
      </c>
      <c r="AE24" s="244">
        <v>4</v>
      </c>
      <c r="AF24" s="244">
        <v>6</v>
      </c>
      <c r="AG24" s="244">
        <v>5</v>
      </c>
      <c r="AH24" s="244">
        <v>4</v>
      </c>
      <c r="AI24" s="253">
        <v>2</v>
      </c>
      <c r="AJ24" s="253"/>
      <c r="AK24" s="253"/>
      <c r="AL24" s="253"/>
      <c r="AM24" s="253">
        <v>6</v>
      </c>
      <c r="AN24" s="253"/>
      <c r="AO24" s="253">
        <v>1</v>
      </c>
      <c r="AP24" s="253"/>
      <c r="AQ24" s="253">
        <v>235</v>
      </c>
      <c r="AR24" s="253">
        <v>33</v>
      </c>
      <c r="AS24" s="253">
        <v>3</v>
      </c>
      <c r="AT24" s="253">
        <v>2107</v>
      </c>
      <c r="AU24" s="252">
        <v>3593</v>
      </c>
      <c r="AW24" s="243">
        <v>275</v>
      </c>
      <c r="AX24" s="287">
        <v>888</v>
      </c>
      <c r="AY24" s="287">
        <v>2</v>
      </c>
      <c r="AZ24" s="287">
        <v>2865</v>
      </c>
      <c r="BA24" s="287"/>
      <c r="BB24" s="287">
        <v>97</v>
      </c>
      <c r="BC24" s="287"/>
      <c r="BD24" s="287">
        <v>82</v>
      </c>
      <c r="BE24" s="287">
        <v>33</v>
      </c>
      <c r="BF24" s="287">
        <v>94</v>
      </c>
      <c r="BG24" s="287"/>
      <c r="BH24" s="309">
        <v>18</v>
      </c>
      <c r="BI24" s="287">
        <v>1</v>
      </c>
      <c r="BJ24" s="287">
        <v>2</v>
      </c>
      <c r="BK24" s="287"/>
      <c r="BL24" s="243">
        <v>33</v>
      </c>
      <c r="BM24" s="243">
        <v>127</v>
      </c>
      <c r="BN24" s="243">
        <v>5</v>
      </c>
      <c r="BO24" s="243">
        <v>26</v>
      </c>
      <c r="BQ24" s="243">
        <v>31</v>
      </c>
      <c r="BR24" s="287">
        <v>262</v>
      </c>
      <c r="BS24" s="287"/>
      <c r="BT24" s="287">
        <v>7</v>
      </c>
      <c r="BU24" s="287">
        <v>1</v>
      </c>
      <c r="BV24" s="287">
        <v>12</v>
      </c>
      <c r="BW24" s="287"/>
      <c r="BX24" s="287"/>
      <c r="BY24" s="287">
        <v>2</v>
      </c>
      <c r="BZ24" s="287">
        <v>2</v>
      </c>
      <c r="CA24" s="287">
        <v>5</v>
      </c>
      <c r="CB24" s="287">
        <v>1</v>
      </c>
      <c r="CC24" s="287"/>
      <c r="CD24" s="287"/>
      <c r="CE24" s="287"/>
      <c r="CF24" s="287"/>
      <c r="CG24" s="287">
        <v>6</v>
      </c>
      <c r="CH24" s="287"/>
      <c r="CI24" s="287">
        <v>1</v>
      </c>
      <c r="CJ24" s="287"/>
      <c r="CK24" s="287">
        <v>14</v>
      </c>
      <c r="CL24" s="287">
        <v>8</v>
      </c>
      <c r="CM24" s="287">
        <v>1</v>
      </c>
      <c r="CN24" s="287">
        <v>1567</v>
      </c>
      <c r="CO24" s="287">
        <v>3221</v>
      </c>
    </row>
    <row r="25" spans="1:93" x14ac:dyDescent="0.2">
      <c r="A25" s="252" t="s">
        <v>92</v>
      </c>
      <c r="C25" s="243">
        <v>95</v>
      </c>
      <c r="D25" s="243">
        <v>785</v>
      </c>
      <c r="E25" s="243">
        <v>79</v>
      </c>
      <c r="F25" s="245">
        <v>3041</v>
      </c>
      <c r="G25" s="243">
        <v>30</v>
      </c>
      <c r="H25" s="243">
        <v>431</v>
      </c>
      <c r="J25" s="243">
        <v>293</v>
      </c>
      <c r="K25" s="243">
        <v>46</v>
      </c>
      <c r="L25" s="243">
        <v>200</v>
      </c>
      <c r="N25" s="266">
        <v>6</v>
      </c>
      <c r="O25" s="243">
        <v>1</v>
      </c>
      <c r="P25" s="243">
        <v>2</v>
      </c>
      <c r="Q25" s="243">
        <v>1</v>
      </c>
      <c r="R25" s="243">
        <v>13</v>
      </c>
      <c r="S25" s="243">
        <v>127</v>
      </c>
      <c r="T25" s="243">
        <v>66</v>
      </c>
      <c r="U25" s="243">
        <v>176</v>
      </c>
      <c r="V25" s="243">
        <v>4</v>
      </c>
      <c r="W25" s="243">
        <v>146</v>
      </c>
      <c r="X25" s="243">
        <v>126</v>
      </c>
      <c r="Y25" s="243">
        <v>53</v>
      </c>
      <c r="Z25" s="243">
        <v>13</v>
      </c>
      <c r="AA25" s="243">
        <v>1</v>
      </c>
      <c r="AB25" s="243">
        <v>75</v>
      </c>
      <c r="AF25" s="244">
        <v>4</v>
      </c>
      <c r="AG25" s="244">
        <v>1</v>
      </c>
      <c r="AH25" s="244">
        <v>1</v>
      </c>
      <c r="AI25" s="253">
        <v>2</v>
      </c>
      <c r="AJ25" s="253"/>
      <c r="AK25" s="253"/>
      <c r="AL25" s="253"/>
      <c r="AM25" s="253"/>
      <c r="AN25" s="253"/>
      <c r="AO25" s="253"/>
      <c r="AP25" s="253"/>
      <c r="AQ25" s="253">
        <v>214</v>
      </c>
      <c r="AR25" s="253">
        <v>9</v>
      </c>
      <c r="AS25" s="253">
        <v>2</v>
      </c>
      <c r="AT25" s="253">
        <v>1699</v>
      </c>
      <c r="AU25" s="252">
        <v>5342</v>
      </c>
      <c r="AW25" s="243">
        <v>31</v>
      </c>
      <c r="AX25" s="287">
        <v>155</v>
      </c>
      <c r="AY25" s="287">
        <v>1</v>
      </c>
      <c r="AZ25" s="287">
        <v>630</v>
      </c>
      <c r="BA25" s="287"/>
      <c r="BB25" s="287">
        <v>65</v>
      </c>
      <c r="BC25" s="287"/>
      <c r="BD25" s="287">
        <v>107</v>
      </c>
      <c r="BE25" s="287">
        <v>2</v>
      </c>
      <c r="BF25" s="287">
        <v>37</v>
      </c>
      <c r="BG25" s="287"/>
      <c r="BH25" s="309">
        <v>1</v>
      </c>
      <c r="BI25" s="287">
        <v>1</v>
      </c>
      <c r="BJ25" s="287">
        <v>2</v>
      </c>
      <c r="BK25" s="287">
        <v>1</v>
      </c>
      <c r="BL25" s="243">
        <v>9</v>
      </c>
      <c r="BM25" s="243">
        <v>57</v>
      </c>
      <c r="BN25" s="243">
        <v>60</v>
      </c>
      <c r="BO25" s="243">
        <v>19</v>
      </c>
      <c r="BP25" s="243">
        <v>4</v>
      </c>
      <c r="BQ25" s="243">
        <v>7</v>
      </c>
      <c r="BR25" s="287">
        <v>102</v>
      </c>
      <c r="BS25" s="287">
        <v>18</v>
      </c>
      <c r="BT25" s="287"/>
      <c r="BU25" s="287"/>
      <c r="BV25" s="287">
        <v>1</v>
      </c>
      <c r="BW25" s="287"/>
      <c r="BX25" s="287"/>
      <c r="BY25" s="287"/>
      <c r="BZ25" s="287">
        <v>1</v>
      </c>
      <c r="CA25" s="287">
        <v>1</v>
      </c>
      <c r="CB25" s="287"/>
      <c r="CC25" s="287">
        <v>1</v>
      </c>
      <c r="CD25" s="287"/>
      <c r="CE25" s="287"/>
      <c r="CF25" s="287"/>
      <c r="CG25" s="287"/>
      <c r="CH25" s="287"/>
      <c r="CI25" s="287"/>
      <c r="CJ25" s="287"/>
      <c r="CK25" s="287">
        <v>5</v>
      </c>
      <c r="CL25" s="287">
        <v>1</v>
      </c>
      <c r="CM25" s="287">
        <v>2</v>
      </c>
      <c r="CN25" s="287">
        <v>1342</v>
      </c>
      <c r="CO25" s="287">
        <v>4903</v>
      </c>
    </row>
    <row r="26" spans="1:93" x14ac:dyDescent="0.2">
      <c r="A26" s="252" t="s">
        <v>93</v>
      </c>
      <c r="C26" s="243">
        <v>335</v>
      </c>
      <c r="D26" s="245">
        <v>1908</v>
      </c>
      <c r="E26" s="243">
        <v>142</v>
      </c>
      <c r="F26" s="245">
        <v>5045</v>
      </c>
      <c r="H26" s="243">
        <v>888</v>
      </c>
      <c r="J26" s="243">
        <v>483</v>
      </c>
      <c r="K26" s="243">
        <v>93</v>
      </c>
      <c r="L26" s="243">
        <v>268</v>
      </c>
      <c r="N26" s="266">
        <v>7</v>
      </c>
      <c r="O26" s="243">
        <v>548</v>
      </c>
      <c r="R26" s="243">
        <v>167</v>
      </c>
      <c r="S26" s="243">
        <v>33</v>
      </c>
      <c r="T26" s="243">
        <v>3</v>
      </c>
      <c r="U26" s="243">
        <v>115</v>
      </c>
      <c r="V26" s="243">
        <v>1</v>
      </c>
      <c r="W26" s="243">
        <v>46</v>
      </c>
      <c r="X26" s="243">
        <v>215</v>
      </c>
      <c r="Z26" s="243">
        <v>41</v>
      </c>
      <c r="AB26" s="243">
        <v>346</v>
      </c>
      <c r="AE26" s="244">
        <v>3</v>
      </c>
      <c r="AF26" s="244">
        <v>7</v>
      </c>
      <c r="AH26" s="244">
        <v>36</v>
      </c>
      <c r="AI26" s="253">
        <v>1</v>
      </c>
      <c r="AJ26" s="253">
        <v>1</v>
      </c>
      <c r="AK26" s="253"/>
      <c r="AL26" s="253"/>
      <c r="AM26" s="253">
        <v>7</v>
      </c>
      <c r="AN26" s="253"/>
      <c r="AO26" s="253"/>
      <c r="AP26" s="253"/>
      <c r="AQ26" s="253">
        <v>447</v>
      </c>
      <c r="AR26" s="253">
        <v>15</v>
      </c>
      <c r="AS26" s="253">
        <v>3</v>
      </c>
      <c r="AT26" s="253">
        <v>764</v>
      </c>
      <c r="AU26" s="252">
        <v>76</v>
      </c>
      <c r="AW26" s="245">
        <v>216</v>
      </c>
      <c r="AX26" s="287">
        <v>884</v>
      </c>
      <c r="AY26" s="287">
        <v>48</v>
      </c>
      <c r="AZ26" s="287">
        <v>2134</v>
      </c>
      <c r="BA26" s="287"/>
      <c r="BB26" s="287">
        <v>162</v>
      </c>
      <c r="BC26" s="287"/>
      <c r="BD26" s="287">
        <v>138</v>
      </c>
      <c r="BE26" s="287">
        <v>7</v>
      </c>
      <c r="BF26" s="287">
        <v>54</v>
      </c>
      <c r="BG26" s="287"/>
      <c r="BH26" s="309">
        <v>3</v>
      </c>
      <c r="BI26" s="287">
        <v>491</v>
      </c>
      <c r="BJ26" s="287"/>
      <c r="BK26" s="287"/>
      <c r="BL26" s="243">
        <v>63</v>
      </c>
      <c r="BM26" s="243">
        <v>19</v>
      </c>
      <c r="BN26" s="243">
        <v>2</v>
      </c>
      <c r="BO26" s="243">
        <v>3</v>
      </c>
      <c r="BP26" s="243">
        <v>1</v>
      </c>
      <c r="BR26" s="287">
        <v>175</v>
      </c>
      <c r="BS26" s="287"/>
      <c r="BT26" s="287">
        <v>6</v>
      </c>
      <c r="BU26" s="287"/>
      <c r="BV26" s="287">
        <v>6</v>
      </c>
      <c r="BW26" s="287"/>
      <c r="BX26" s="287"/>
      <c r="BY26" s="287">
        <v>2</v>
      </c>
      <c r="BZ26" s="287">
        <v>5</v>
      </c>
      <c r="CA26" s="287"/>
      <c r="CB26" s="287">
        <v>8</v>
      </c>
      <c r="CC26" s="287">
        <v>1</v>
      </c>
      <c r="CD26" s="287">
        <v>1</v>
      </c>
      <c r="CE26" s="287"/>
      <c r="CF26" s="287"/>
      <c r="CG26" s="287"/>
      <c r="CH26" s="287"/>
      <c r="CI26" s="287"/>
      <c r="CJ26" s="287"/>
      <c r="CK26" s="287">
        <v>23</v>
      </c>
      <c r="CL26" s="287">
        <v>1</v>
      </c>
      <c r="CM26" s="287">
        <v>1</v>
      </c>
      <c r="CN26" s="287">
        <v>515</v>
      </c>
      <c r="CO26" s="287">
        <v>74</v>
      </c>
    </row>
    <row r="27" spans="1:93" x14ac:dyDescent="0.2">
      <c r="A27" s="252" t="s">
        <v>94</v>
      </c>
      <c r="B27" s="243">
        <v>2</v>
      </c>
      <c r="C27" s="243">
        <v>232</v>
      </c>
      <c r="D27" s="245">
        <v>1671</v>
      </c>
      <c r="E27" s="243">
        <v>57</v>
      </c>
      <c r="F27" s="245">
        <v>3150</v>
      </c>
      <c r="G27" s="243">
        <v>25</v>
      </c>
      <c r="H27" s="243">
        <v>967</v>
      </c>
      <c r="J27" s="243">
        <v>528</v>
      </c>
      <c r="K27" s="243">
        <v>27</v>
      </c>
      <c r="L27" s="243">
        <v>292</v>
      </c>
      <c r="N27" s="266">
        <v>4</v>
      </c>
      <c r="P27" s="243">
        <v>1</v>
      </c>
      <c r="R27" s="243">
        <v>59</v>
      </c>
      <c r="S27" s="243">
        <v>506</v>
      </c>
      <c r="T27" s="243">
        <v>19</v>
      </c>
      <c r="U27" s="243">
        <v>89</v>
      </c>
      <c r="W27" s="243">
        <v>1</v>
      </c>
      <c r="X27" s="243">
        <v>141</v>
      </c>
      <c r="Z27" s="243">
        <v>12</v>
      </c>
      <c r="AA27" s="243">
        <v>1</v>
      </c>
      <c r="AB27" s="243">
        <v>158</v>
      </c>
      <c r="AD27" s="243">
        <v>1</v>
      </c>
      <c r="AE27" s="244">
        <v>1</v>
      </c>
      <c r="AF27" s="244">
        <v>1</v>
      </c>
      <c r="AI27" s="253"/>
      <c r="AJ27" s="253"/>
      <c r="AK27" s="253"/>
      <c r="AL27" s="253"/>
      <c r="AM27" s="253">
        <v>2</v>
      </c>
      <c r="AN27" s="253"/>
      <c r="AO27" s="253"/>
      <c r="AP27" s="253"/>
      <c r="AQ27" s="253">
        <v>393</v>
      </c>
      <c r="AR27" s="253">
        <v>6</v>
      </c>
      <c r="AS27" s="253"/>
      <c r="AT27" s="253">
        <v>1013</v>
      </c>
      <c r="AU27" s="252">
        <v>49</v>
      </c>
      <c r="AW27" s="243">
        <v>104</v>
      </c>
      <c r="AX27" s="287">
        <v>336</v>
      </c>
      <c r="AY27" s="287">
        <v>1</v>
      </c>
      <c r="AZ27" s="287">
        <v>616</v>
      </c>
      <c r="BA27" s="287"/>
      <c r="BB27" s="287">
        <v>101</v>
      </c>
      <c r="BC27" s="287"/>
      <c r="BD27" s="287">
        <v>88</v>
      </c>
      <c r="BE27" s="287">
        <v>3</v>
      </c>
      <c r="BF27" s="287">
        <v>34</v>
      </c>
      <c r="BG27" s="287"/>
      <c r="BH27" s="309">
        <v>3</v>
      </c>
      <c r="BI27" s="287"/>
      <c r="BJ27" s="287"/>
      <c r="BK27" s="287"/>
      <c r="BL27" s="243">
        <v>19</v>
      </c>
      <c r="BM27" s="243">
        <v>259</v>
      </c>
      <c r="BN27" s="243">
        <v>7</v>
      </c>
      <c r="BO27" s="243">
        <v>11</v>
      </c>
      <c r="BQ27" s="243">
        <v>1</v>
      </c>
      <c r="BR27" s="287">
        <v>80</v>
      </c>
      <c r="BS27" s="287"/>
      <c r="BT27" s="287">
        <v>5</v>
      </c>
      <c r="BU27" s="287"/>
      <c r="BV27" s="287">
        <v>4</v>
      </c>
      <c r="BW27" s="287"/>
      <c r="BX27" s="287">
        <v>1</v>
      </c>
      <c r="BY27" s="287"/>
      <c r="BZ27" s="287"/>
      <c r="CA27" s="287"/>
      <c r="CB27" s="287"/>
      <c r="CC27" s="287"/>
      <c r="CD27" s="287"/>
      <c r="CE27" s="287"/>
      <c r="CF27" s="287"/>
      <c r="CG27" s="287"/>
      <c r="CH27" s="287"/>
      <c r="CI27" s="287"/>
      <c r="CJ27" s="287"/>
      <c r="CK27" s="287">
        <v>10</v>
      </c>
      <c r="CL27" s="287"/>
      <c r="CM27" s="287"/>
      <c r="CN27" s="287">
        <v>669</v>
      </c>
      <c r="CO27" s="287">
        <v>49</v>
      </c>
    </row>
    <row r="28" spans="1:93" x14ac:dyDescent="0.2">
      <c r="A28" s="252" t="s">
        <v>95</v>
      </c>
      <c r="B28" s="243">
        <v>1</v>
      </c>
      <c r="C28" s="243">
        <v>437</v>
      </c>
      <c r="D28" s="245">
        <v>2304</v>
      </c>
      <c r="E28" s="243">
        <v>249</v>
      </c>
      <c r="F28" s="245">
        <v>8940</v>
      </c>
      <c r="G28" s="243">
        <v>3</v>
      </c>
      <c r="H28" s="245">
        <v>2186</v>
      </c>
      <c r="J28" s="245">
        <v>868</v>
      </c>
      <c r="K28" s="243">
        <v>69</v>
      </c>
      <c r="L28" s="243">
        <v>529</v>
      </c>
      <c r="N28" s="266">
        <v>14</v>
      </c>
      <c r="O28" s="243">
        <v>2</v>
      </c>
      <c r="R28" s="243">
        <v>295</v>
      </c>
      <c r="S28" s="243">
        <v>1297</v>
      </c>
      <c r="T28" s="243">
        <v>28</v>
      </c>
      <c r="U28" s="243">
        <v>181</v>
      </c>
      <c r="W28" s="243">
        <v>389</v>
      </c>
      <c r="X28" s="243">
        <v>693</v>
      </c>
      <c r="Y28" s="243">
        <v>3</v>
      </c>
      <c r="Z28" s="243">
        <v>62</v>
      </c>
      <c r="AA28" s="243">
        <v>7</v>
      </c>
      <c r="AB28" s="243">
        <v>746</v>
      </c>
      <c r="AD28" s="243">
        <v>2</v>
      </c>
      <c r="AE28" s="244">
        <v>3</v>
      </c>
      <c r="AF28" s="244">
        <v>6</v>
      </c>
      <c r="AG28" s="244">
        <v>1</v>
      </c>
      <c r="AI28" s="253"/>
      <c r="AJ28" s="253">
        <v>4</v>
      </c>
      <c r="AK28" s="253"/>
      <c r="AL28" s="253"/>
      <c r="AM28" s="253">
        <v>3</v>
      </c>
      <c r="AN28" s="253"/>
      <c r="AO28" s="253">
        <v>2</v>
      </c>
      <c r="AP28" s="253"/>
      <c r="AQ28" s="253">
        <v>599</v>
      </c>
      <c r="AR28" s="253">
        <v>33</v>
      </c>
      <c r="AS28" s="253"/>
      <c r="AT28" s="253">
        <v>1465</v>
      </c>
      <c r="AU28" s="252">
        <v>140</v>
      </c>
      <c r="AW28" s="245">
        <v>284</v>
      </c>
      <c r="AX28" s="287">
        <v>929</v>
      </c>
      <c r="AY28" s="287">
        <v>13</v>
      </c>
      <c r="AZ28" s="287">
        <v>3673</v>
      </c>
      <c r="BA28" s="287">
        <v>1</v>
      </c>
      <c r="BB28" s="287">
        <v>440</v>
      </c>
      <c r="BC28" s="287"/>
      <c r="BD28" s="287">
        <v>281</v>
      </c>
      <c r="BE28" s="287">
        <v>31</v>
      </c>
      <c r="BF28" s="287">
        <v>62</v>
      </c>
      <c r="BG28" s="287"/>
      <c r="BH28" s="309">
        <v>11</v>
      </c>
      <c r="BI28" s="287">
        <v>2</v>
      </c>
      <c r="BJ28" s="287"/>
      <c r="BK28" s="287"/>
      <c r="BL28" s="243">
        <v>150</v>
      </c>
      <c r="BM28" s="243">
        <v>980</v>
      </c>
      <c r="BN28" s="243">
        <v>20</v>
      </c>
      <c r="BO28" s="243">
        <v>155</v>
      </c>
      <c r="BQ28" s="243">
        <v>11</v>
      </c>
      <c r="BR28" s="287">
        <v>564</v>
      </c>
      <c r="BS28" s="287">
        <v>2</v>
      </c>
      <c r="BT28" s="287">
        <v>16</v>
      </c>
      <c r="BU28" s="287">
        <v>2</v>
      </c>
      <c r="BV28" s="287">
        <v>5</v>
      </c>
      <c r="BW28" s="287"/>
      <c r="BX28" s="287">
        <v>2</v>
      </c>
      <c r="BY28" s="287"/>
      <c r="BZ28" s="287">
        <v>2</v>
      </c>
      <c r="CA28" s="287">
        <v>1</v>
      </c>
      <c r="CB28" s="287"/>
      <c r="CC28" s="287"/>
      <c r="CD28" s="287">
        <v>4</v>
      </c>
      <c r="CE28" s="287"/>
      <c r="CF28" s="287"/>
      <c r="CG28" s="287">
        <v>3</v>
      </c>
      <c r="CH28" s="287"/>
      <c r="CI28" s="287">
        <v>1</v>
      </c>
      <c r="CJ28" s="287"/>
      <c r="CK28" s="287">
        <v>18</v>
      </c>
      <c r="CL28" s="287">
        <v>1</v>
      </c>
      <c r="CM28" s="287"/>
      <c r="CN28" s="287">
        <v>963</v>
      </c>
      <c r="CO28" s="287">
        <v>140</v>
      </c>
    </row>
    <row r="29" spans="1:93" x14ac:dyDescent="0.2">
      <c r="A29" s="252" t="s">
        <v>96</v>
      </c>
      <c r="C29" s="243">
        <v>233</v>
      </c>
      <c r="D29" s="245">
        <v>1953</v>
      </c>
      <c r="E29" s="243">
        <v>128</v>
      </c>
      <c r="F29" s="245">
        <v>5791</v>
      </c>
      <c r="G29" s="243">
        <v>3</v>
      </c>
      <c r="H29" s="243">
        <v>565</v>
      </c>
      <c r="J29" s="243">
        <v>283</v>
      </c>
      <c r="K29" s="243">
        <v>70</v>
      </c>
      <c r="L29" s="243">
        <v>356</v>
      </c>
      <c r="N29" s="266"/>
      <c r="P29" s="243">
        <v>2</v>
      </c>
      <c r="R29" s="243">
        <v>68</v>
      </c>
      <c r="S29" s="243">
        <v>146</v>
      </c>
      <c r="T29" s="243">
        <v>112</v>
      </c>
      <c r="U29" s="243">
        <v>298</v>
      </c>
      <c r="W29" s="243">
        <v>122</v>
      </c>
      <c r="X29" s="243">
        <v>157</v>
      </c>
      <c r="Z29" s="243">
        <v>24</v>
      </c>
      <c r="AB29" s="243">
        <v>198</v>
      </c>
      <c r="AD29" s="243">
        <v>3</v>
      </c>
      <c r="AE29" s="244">
        <v>2</v>
      </c>
      <c r="AF29" s="244">
        <v>1</v>
      </c>
      <c r="AH29" s="244">
        <v>1</v>
      </c>
      <c r="AI29" s="253"/>
      <c r="AJ29" s="253"/>
      <c r="AK29" s="253"/>
      <c r="AL29" s="253"/>
      <c r="AM29" s="253"/>
      <c r="AN29" s="253"/>
      <c r="AO29" s="253"/>
      <c r="AP29" s="253"/>
      <c r="AQ29" s="253">
        <v>191</v>
      </c>
      <c r="AR29" s="253">
        <v>12</v>
      </c>
      <c r="AS29" s="253">
        <v>1</v>
      </c>
      <c r="AT29" s="253">
        <v>1875</v>
      </c>
      <c r="AU29" s="252">
        <v>361</v>
      </c>
      <c r="AW29" s="243">
        <v>85</v>
      </c>
      <c r="AX29" s="287">
        <v>306</v>
      </c>
      <c r="AY29" s="287">
        <v>2</v>
      </c>
      <c r="AZ29" s="287">
        <v>981</v>
      </c>
      <c r="BA29" s="287"/>
      <c r="BB29" s="287">
        <v>10</v>
      </c>
      <c r="BC29" s="287"/>
      <c r="BD29" s="287">
        <v>13</v>
      </c>
      <c r="BE29" s="287">
        <v>13</v>
      </c>
      <c r="BF29" s="287">
        <v>19</v>
      </c>
      <c r="BG29" s="287"/>
      <c r="BH29" s="309"/>
      <c r="BI29" s="287"/>
      <c r="BJ29" s="287"/>
      <c r="BK29" s="287"/>
      <c r="BL29" s="243">
        <v>13</v>
      </c>
      <c r="BM29" s="243">
        <v>73</v>
      </c>
      <c r="BN29" s="243">
        <v>66</v>
      </c>
      <c r="BO29" s="243">
        <v>3</v>
      </c>
      <c r="BQ29" s="243">
        <v>2</v>
      </c>
      <c r="BR29" s="287">
        <v>84</v>
      </c>
      <c r="BS29" s="287"/>
      <c r="BT29" s="287">
        <v>1</v>
      </c>
      <c r="BU29" s="287"/>
      <c r="BV29" s="287">
        <v>2</v>
      </c>
      <c r="BW29" s="287"/>
      <c r="BX29" s="287"/>
      <c r="BY29" s="287">
        <v>1</v>
      </c>
      <c r="BZ29" s="287">
        <v>1</v>
      </c>
      <c r="CA29" s="287"/>
      <c r="CB29" s="287"/>
      <c r="CC29" s="287"/>
      <c r="CD29" s="287"/>
      <c r="CE29" s="287"/>
      <c r="CF29" s="287"/>
      <c r="CG29" s="287"/>
      <c r="CH29" s="287"/>
      <c r="CI29" s="287"/>
      <c r="CJ29" s="287"/>
      <c r="CK29" s="287">
        <v>3</v>
      </c>
      <c r="CL29" s="287">
        <v>1</v>
      </c>
      <c r="CM29" s="287">
        <v>1</v>
      </c>
      <c r="CN29" s="287">
        <v>1277</v>
      </c>
      <c r="CO29" s="287">
        <v>359</v>
      </c>
    </row>
    <row r="30" spans="1:93" x14ac:dyDescent="0.2">
      <c r="A30" s="252" t="s">
        <v>97</v>
      </c>
      <c r="B30" s="243">
        <v>13</v>
      </c>
      <c r="C30" s="245">
        <v>1149</v>
      </c>
      <c r="D30" s="245">
        <v>3297</v>
      </c>
      <c r="E30" s="243">
        <v>179</v>
      </c>
      <c r="F30" s="245">
        <v>10417</v>
      </c>
      <c r="G30" s="243">
        <v>149</v>
      </c>
      <c r="H30" s="243">
        <v>1342</v>
      </c>
      <c r="J30" s="243">
        <v>403</v>
      </c>
      <c r="K30" s="243">
        <v>139</v>
      </c>
      <c r="L30" s="245">
        <v>621</v>
      </c>
      <c r="N30" s="266">
        <v>2</v>
      </c>
      <c r="R30" s="243">
        <v>193</v>
      </c>
      <c r="S30" s="243">
        <v>352</v>
      </c>
      <c r="T30" s="243">
        <v>59</v>
      </c>
      <c r="U30" s="243">
        <v>445</v>
      </c>
      <c r="V30" s="243">
        <v>3</v>
      </c>
      <c r="X30" s="243">
        <v>267</v>
      </c>
      <c r="Z30" s="243">
        <v>14</v>
      </c>
      <c r="AB30" s="243">
        <v>134</v>
      </c>
      <c r="AD30" s="243">
        <v>7</v>
      </c>
      <c r="AE30" s="244">
        <v>1</v>
      </c>
      <c r="AF30" s="244">
        <v>1</v>
      </c>
      <c r="AI30" s="253">
        <v>1</v>
      </c>
      <c r="AJ30" s="253"/>
      <c r="AK30" s="253"/>
      <c r="AL30" s="253"/>
      <c r="AM30" s="253"/>
      <c r="AN30" s="253">
        <v>1</v>
      </c>
      <c r="AO30" s="253"/>
      <c r="AP30" s="253"/>
      <c r="AQ30" s="253">
        <v>203</v>
      </c>
      <c r="AR30" s="253">
        <v>29</v>
      </c>
      <c r="AS30" s="253">
        <v>1</v>
      </c>
      <c r="AT30" s="253">
        <v>1879</v>
      </c>
      <c r="AU30" s="252">
        <v>2821</v>
      </c>
      <c r="AV30" s="243">
        <v>1</v>
      </c>
      <c r="AW30" s="245">
        <v>480</v>
      </c>
      <c r="AX30" s="287">
        <v>995</v>
      </c>
      <c r="AY30" s="287">
        <v>3</v>
      </c>
      <c r="AZ30" s="287">
        <v>2975</v>
      </c>
      <c r="BA30" s="287">
        <v>3</v>
      </c>
      <c r="BB30" s="287">
        <v>47</v>
      </c>
      <c r="BC30" s="287"/>
      <c r="BD30" s="287">
        <v>53</v>
      </c>
      <c r="BE30" s="287">
        <v>23</v>
      </c>
      <c r="BF30" s="287">
        <v>42</v>
      </c>
      <c r="BG30" s="287"/>
      <c r="BH30" s="309">
        <v>2</v>
      </c>
      <c r="BI30" s="287"/>
      <c r="BJ30" s="287"/>
      <c r="BK30" s="287"/>
      <c r="BL30" s="243">
        <v>13</v>
      </c>
      <c r="BM30" s="243">
        <v>79</v>
      </c>
      <c r="BN30" s="243">
        <v>20</v>
      </c>
      <c r="BO30" s="243">
        <v>110</v>
      </c>
      <c r="BP30" s="243">
        <v>2</v>
      </c>
      <c r="BR30" s="287">
        <v>157</v>
      </c>
      <c r="BS30" s="287"/>
      <c r="BT30" s="287">
        <v>3</v>
      </c>
      <c r="BU30" s="287"/>
      <c r="BV30" s="287"/>
      <c r="BW30" s="287"/>
      <c r="BX30" s="287"/>
      <c r="BY30" s="287"/>
      <c r="BZ30" s="287"/>
      <c r="CA30" s="287"/>
      <c r="CB30" s="287"/>
      <c r="CC30" s="287"/>
      <c r="CD30" s="287"/>
      <c r="CE30" s="287"/>
      <c r="CF30" s="287"/>
      <c r="CG30" s="287"/>
      <c r="CH30" s="287"/>
      <c r="CI30" s="287"/>
      <c r="CJ30" s="287"/>
      <c r="CK30" s="287">
        <v>2</v>
      </c>
      <c r="CL30" s="287">
        <v>2</v>
      </c>
      <c r="CM30" s="287"/>
      <c r="CN30" s="287">
        <v>1368</v>
      </c>
      <c r="CO30" s="287">
        <v>2729</v>
      </c>
    </row>
    <row r="31" spans="1:93" x14ac:dyDescent="0.2">
      <c r="A31" s="252" t="s">
        <v>98</v>
      </c>
      <c r="C31" s="243">
        <v>160</v>
      </c>
      <c r="D31" s="243">
        <v>688</v>
      </c>
      <c r="E31" s="243">
        <v>70</v>
      </c>
      <c r="F31" s="245">
        <v>3553</v>
      </c>
      <c r="G31" s="243">
        <v>25</v>
      </c>
      <c r="H31" s="243">
        <v>548</v>
      </c>
      <c r="I31" s="243">
        <v>1</v>
      </c>
      <c r="J31" s="243">
        <v>193</v>
      </c>
      <c r="K31" s="243">
        <v>54</v>
      </c>
      <c r="L31" s="243">
        <v>163</v>
      </c>
      <c r="N31" s="266"/>
      <c r="R31" s="243">
        <v>30</v>
      </c>
      <c r="S31" s="243">
        <v>19</v>
      </c>
      <c r="T31" s="243">
        <v>5</v>
      </c>
      <c r="U31" s="243">
        <v>26</v>
      </c>
      <c r="W31" s="243">
        <v>165</v>
      </c>
      <c r="X31" s="243">
        <v>407</v>
      </c>
      <c r="Y31" s="243">
        <v>1</v>
      </c>
      <c r="Z31" s="243">
        <v>73</v>
      </c>
      <c r="AB31" s="243">
        <v>249</v>
      </c>
      <c r="AD31" s="243">
        <v>1</v>
      </c>
      <c r="AE31" s="244">
        <v>3</v>
      </c>
      <c r="AF31" s="244">
        <v>1</v>
      </c>
      <c r="AH31" s="244">
        <v>4</v>
      </c>
      <c r="AI31" s="253"/>
      <c r="AJ31" s="253"/>
      <c r="AK31" s="253"/>
      <c r="AL31" s="253"/>
      <c r="AM31" s="253">
        <v>2</v>
      </c>
      <c r="AN31" s="253"/>
      <c r="AO31" s="253">
        <v>1</v>
      </c>
      <c r="AP31" s="253"/>
      <c r="AQ31" s="253">
        <v>328</v>
      </c>
      <c r="AR31" s="253">
        <v>19</v>
      </c>
      <c r="AS31" s="253">
        <v>3</v>
      </c>
      <c r="AT31" s="253">
        <v>156</v>
      </c>
      <c r="AU31" s="252">
        <v>56</v>
      </c>
      <c r="AW31" s="243">
        <v>102</v>
      </c>
      <c r="AX31" s="287">
        <v>310</v>
      </c>
      <c r="AY31" s="287">
        <v>6</v>
      </c>
      <c r="AZ31" s="287">
        <v>1377</v>
      </c>
      <c r="BA31" s="287"/>
      <c r="BB31" s="287">
        <v>75</v>
      </c>
      <c r="BC31" s="287"/>
      <c r="BD31" s="287">
        <v>25</v>
      </c>
      <c r="BE31" s="287">
        <v>6</v>
      </c>
      <c r="BF31" s="287">
        <v>13</v>
      </c>
      <c r="BG31" s="287"/>
      <c r="BH31" s="309"/>
      <c r="BI31" s="287"/>
      <c r="BJ31" s="287"/>
      <c r="BK31" s="287"/>
      <c r="BL31" s="243">
        <v>17</v>
      </c>
      <c r="BM31" s="243">
        <v>16</v>
      </c>
      <c r="BN31" s="243">
        <v>5</v>
      </c>
      <c r="BO31" s="243">
        <v>7</v>
      </c>
      <c r="BR31" s="287">
        <v>277</v>
      </c>
      <c r="BS31" s="287">
        <v>1</v>
      </c>
      <c r="BT31" s="287">
        <v>3</v>
      </c>
      <c r="BU31" s="287"/>
      <c r="BV31" s="287">
        <v>12</v>
      </c>
      <c r="BW31" s="287"/>
      <c r="BX31" s="287"/>
      <c r="BY31" s="287">
        <v>2</v>
      </c>
      <c r="BZ31" s="287">
        <v>1</v>
      </c>
      <c r="CA31" s="287"/>
      <c r="CB31" s="287"/>
      <c r="CC31" s="287"/>
      <c r="CD31" s="287"/>
      <c r="CE31" s="287"/>
      <c r="CF31" s="287"/>
      <c r="CG31" s="287">
        <v>1</v>
      </c>
      <c r="CH31" s="287"/>
      <c r="CI31" s="287">
        <v>1</v>
      </c>
      <c r="CJ31" s="287"/>
      <c r="CK31" s="287">
        <v>12</v>
      </c>
      <c r="CL31" s="287"/>
      <c r="CM31" s="287">
        <v>3</v>
      </c>
      <c r="CN31" s="287">
        <v>102</v>
      </c>
      <c r="CO31" s="287">
        <v>55</v>
      </c>
    </row>
    <row r="32" spans="1:93" x14ac:dyDescent="0.2">
      <c r="A32" s="252" t="s">
        <v>99</v>
      </c>
      <c r="B32" s="243">
        <v>7</v>
      </c>
      <c r="C32" s="245">
        <v>922</v>
      </c>
      <c r="D32" s="245">
        <v>7725</v>
      </c>
      <c r="E32" s="243">
        <v>480</v>
      </c>
      <c r="F32" s="245">
        <v>22899</v>
      </c>
      <c r="G32" s="243">
        <v>19</v>
      </c>
      <c r="H32" s="245">
        <v>3272</v>
      </c>
      <c r="I32" s="243">
        <v>1</v>
      </c>
      <c r="J32" s="245">
        <v>1495</v>
      </c>
      <c r="K32" s="243">
        <v>355</v>
      </c>
      <c r="L32" s="245">
        <v>1077</v>
      </c>
      <c r="M32" s="243">
        <v>150</v>
      </c>
      <c r="N32" s="266">
        <v>16</v>
      </c>
      <c r="O32" s="243">
        <v>4</v>
      </c>
      <c r="R32" s="243">
        <v>358</v>
      </c>
      <c r="S32" s="243">
        <v>699</v>
      </c>
      <c r="T32" s="243">
        <v>127</v>
      </c>
      <c r="U32" s="243">
        <v>1086</v>
      </c>
      <c r="V32" s="243">
        <v>2</v>
      </c>
      <c r="W32" s="245">
        <v>3787</v>
      </c>
      <c r="X32" s="243">
        <v>722</v>
      </c>
      <c r="Z32" s="243">
        <v>85</v>
      </c>
      <c r="AA32" s="243">
        <v>8</v>
      </c>
      <c r="AB32" s="243">
        <v>830</v>
      </c>
      <c r="AD32" s="243">
        <v>26</v>
      </c>
      <c r="AE32" s="244">
        <v>9</v>
      </c>
      <c r="AF32" s="244">
        <v>9</v>
      </c>
      <c r="AG32" s="244">
        <v>9</v>
      </c>
      <c r="AH32" s="244">
        <v>7</v>
      </c>
      <c r="AI32" s="253">
        <v>4</v>
      </c>
      <c r="AJ32" s="253"/>
      <c r="AK32" s="253"/>
      <c r="AL32" s="253"/>
      <c r="AM32" s="253">
        <v>5</v>
      </c>
      <c r="AN32" s="253"/>
      <c r="AO32" s="253">
        <v>1</v>
      </c>
      <c r="AP32" s="253"/>
      <c r="AQ32" s="253">
        <v>1107</v>
      </c>
      <c r="AR32" s="254">
        <v>74</v>
      </c>
      <c r="AS32" s="254">
        <v>5</v>
      </c>
      <c r="AT32" s="254">
        <v>5385</v>
      </c>
      <c r="AU32" s="255">
        <v>5831</v>
      </c>
      <c r="AV32" s="243">
        <v>2</v>
      </c>
      <c r="AW32" s="245">
        <v>405</v>
      </c>
      <c r="AX32" s="287">
        <v>2335</v>
      </c>
      <c r="AY32" s="287">
        <v>13</v>
      </c>
      <c r="AZ32" s="287">
        <v>7162</v>
      </c>
      <c r="BA32" s="287">
        <v>2</v>
      </c>
      <c r="BB32" s="287">
        <v>417</v>
      </c>
      <c r="BC32" s="287"/>
      <c r="BD32" s="287">
        <v>429</v>
      </c>
      <c r="BE32" s="287">
        <v>48</v>
      </c>
      <c r="BF32" s="287">
        <v>123</v>
      </c>
      <c r="BG32" s="287">
        <v>150</v>
      </c>
      <c r="BH32" s="309">
        <v>10</v>
      </c>
      <c r="BI32" s="287">
        <v>3</v>
      </c>
      <c r="BJ32" s="287"/>
      <c r="BK32" s="287"/>
      <c r="BL32" s="243">
        <v>103</v>
      </c>
      <c r="BM32" s="243">
        <v>521</v>
      </c>
      <c r="BN32" s="243">
        <v>67</v>
      </c>
      <c r="BO32" s="243">
        <v>72</v>
      </c>
      <c r="BP32" s="243">
        <v>1</v>
      </c>
      <c r="BQ32" s="243">
        <v>2195</v>
      </c>
      <c r="BR32" s="287">
        <v>424</v>
      </c>
      <c r="BS32" s="287"/>
      <c r="BT32" s="287">
        <v>15</v>
      </c>
      <c r="BU32" s="287"/>
      <c r="BV32" s="287">
        <v>12</v>
      </c>
      <c r="BW32" s="287"/>
      <c r="BX32" s="287">
        <v>13</v>
      </c>
      <c r="BY32" s="287">
        <v>6</v>
      </c>
      <c r="BZ32" s="287">
        <v>5</v>
      </c>
      <c r="CA32" s="287">
        <v>9</v>
      </c>
      <c r="CB32" s="287">
        <v>2</v>
      </c>
      <c r="CC32" s="287">
        <v>1</v>
      </c>
      <c r="CD32" s="287"/>
      <c r="CE32" s="287"/>
      <c r="CF32" s="287"/>
      <c r="CG32" s="287">
        <v>1</v>
      </c>
      <c r="CH32" s="287"/>
      <c r="CI32" s="287">
        <v>1</v>
      </c>
      <c r="CJ32" s="287"/>
      <c r="CK32" s="287">
        <v>32</v>
      </c>
      <c r="CL32" s="287">
        <v>8</v>
      </c>
      <c r="CM32" s="287">
        <v>4</v>
      </c>
      <c r="CN32" s="287">
        <v>3983</v>
      </c>
      <c r="CO32" s="287">
        <v>5516</v>
      </c>
    </row>
    <row r="33" spans="1:93" x14ac:dyDescent="0.2">
      <c r="A33" s="252" t="s">
        <v>100</v>
      </c>
      <c r="B33" s="243">
        <v>12</v>
      </c>
      <c r="C33" s="243">
        <v>24</v>
      </c>
      <c r="D33" s="243">
        <v>3</v>
      </c>
      <c r="F33" s="243">
        <v>2</v>
      </c>
      <c r="H33" s="243">
        <v>1</v>
      </c>
      <c r="J33" s="243">
        <v>17</v>
      </c>
      <c r="N33" s="266"/>
      <c r="S33" s="243">
        <v>2</v>
      </c>
      <c r="V33" s="243">
        <v>1</v>
      </c>
      <c r="X33" s="243">
        <v>4</v>
      </c>
      <c r="AI33" s="253"/>
      <c r="AJ33" s="253"/>
      <c r="AK33" s="253"/>
      <c r="AL33" s="253"/>
      <c r="AM33" s="253"/>
      <c r="AN33" s="253"/>
      <c r="AO33" s="253"/>
      <c r="AP33" s="253"/>
      <c r="AQ33" s="253">
        <v>13</v>
      </c>
      <c r="AR33" s="253"/>
      <c r="AS33" s="253"/>
      <c r="AT33" s="253"/>
      <c r="AU33" s="252">
        <v>17</v>
      </c>
      <c r="AV33" s="243">
        <v>8</v>
      </c>
      <c r="AW33" s="243">
        <v>1</v>
      </c>
      <c r="AX33" s="287">
        <v>1</v>
      </c>
      <c r="AY33" s="287"/>
      <c r="AZ33" s="287"/>
      <c r="BA33" s="287"/>
      <c r="BB33" s="287">
        <v>1</v>
      </c>
      <c r="BC33" s="287"/>
      <c r="BD33" s="287">
        <v>2</v>
      </c>
      <c r="BE33" s="287"/>
      <c r="BF33" s="287"/>
      <c r="BG33" s="287"/>
      <c r="BH33" s="309"/>
      <c r="BI33" s="287"/>
      <c r="BJ33" s="287"/>
      <c r="BK33" s="287"/>
      <c r="BM33" s="243">
        <v>2</v>
      </c>
      <c r="BP33" s="243">
        <v>1</v>
      </c>
      <c r="BR33" s="287">
        <v>4</v>
      </c>
      <c r="BS33" s="287"/>
      <c r="BT33" s="287"/>
      <c r="BU33" s="287"/>
      <c r="BV33" s="287"/>
      <c r="BW33" s="287"/>
      <c r="BX33" s="287"/>
      <c r="BY33" s="287"/>
      <c r="BZ33" s="287"/>
      <c r="CA33" s="287"/>
      <c r="CB33" s="287"/>
      <c r="CC33" s="287"/>
      <c r="CD33" s="287"/>
      <c r="CE33" s="287"/>
      <c r="CF33" s="287"/>
      <c r="CG33" s="287"/>
      <c r="CH33" s="287"/>
      <c r="CI33" s="287"/>
      <c r="CJ33" s="287"/>
      <c r="CK33" s="287">
        <v>12</v>
      </c>
      <c r="CL33" s="287"/>
      <c r="CM33" s="287"/>
      <c r="CN33" s="287"/>
      <c r="CO33" s="287">
        <v>17</v>
      </c>
    </row>
    <row r="34" spans="1:93" x14ac:dyDescent="0.2">
      <c r="A34" s="252" t="s">
        <v>101</v>
      </c>
      <c r="B34" s="243">
        <v>67</v>
      </c>
      <c r="C34" s="245">
        <v>9697</v>
      </c>
      <c r="D34" s="245">
        <v>9839</v>
      </c>
      <c r="E34" s="243">
        <v>320</v>
      </c>
      <c r="F34" s="245">
        <v>18026</v>
      </c>
      <c r="G34" s="243">
        <v>113</v>
      </c>
      <c r="H34" s="245">
        <v>5800</v>
      </c>
      <c r="I34" s="243">
        <v>3</v>
      </c>
      <c r="J34" s="245">
        <v>2306</v>
      </c>
      <c r="K34" s="243">
        <v>170</v>
      </c>
      <c r="L34" s="243">
        <v>809</v>
      </c>
      <c r="N34" s="266">
        <v>5</v>
      </c>
      <c r="O34" s="243">
        <v>1</v>
      </c>
      <c r="R34" s="243">
        <v>10</v>
      </c>
      <c r="S34" s="243">
        <v>169</v>
      </c>
      <c r="T34" s="243">
        <v>6</v>
      </c>
      <c r="U34" s="243">
        <v>660</v>
      </c>
      <c r="V34" s="243">
        <v>2</v>
      </c>
      <c r="W34" s="243">
        <v>1134</v>
      </c>
      <c r="X34" s="243">
        <v>415</v>
      </c>
      <c r="Z34" s="243">
        <v>64</v>
      </c>
      <c r="AA34" s="243">
        <v>5</v>
      </c>
      <c r="AB34" s="243">
        <v>455</v>
      </c>
      <c r="AD34" s="243">
        <v>30</v>
      </c>
      <c r="AE34" s="244">
        <v>8</v>
      </c>
      <c r="AF34" s="244">
        <v>12</v>
      </c>
      <c r="AG34" s="244">
        <v>1</v>
      </c>
      <c r="AH34" s="244">
        <v>86</v>
      </c>
      <c r="AI34" s="253">
        <v>43</v>
      </c>
      <c r="AJ34" s="253"/>
      <c r="AK34" s="253"/>
      <c r="AL34" s="253"/>
      <c r="AM34" s="253">
        <v>359</v>
      </c>
      <c r="AN34" s="253"/>
      <c r="AO34" s="253">
        <v>18</v>
      </c>
      <c r="AP34" s="253"/>
      <c r="AQ34" s="253">
        <v>435</v>
      </c>
      <c r="AR34" s="253">
        <v>20</v>
      </c>
      <c r="AS34" s="253">
        <v>1</v>
      </c>
      <c r="AT34" s="253">
        <v>2282</v>
      </c>
      <c r="AU34" s="252">
        <v>143</v>
      </c>
      <c r="AV34" s="243">
        <v>14</v>
      </c>
      <c r="AW34" s="245">
        <v>3018</v>
      </c>
      <c r="AX34" s="287">
        <v>3577</v>
      </c>
      <c r="AY34" s="287">
        <v>16</v>
      </c>
      <c r="AZ34" s="287">
        <v>8310</v>
      </c>
      <c r="BA34" s="287">
        <v>6</v>
      </c>
      <c r="BB34" s="287">
        <v>1415</v>
      </c>
      <c r="BC34" s="287">
        <v>2</v>
      </c>
      <c r="BD34" s="287">
        <v>857</v>
      </c>
      <c r="BE34" s="287">
        <v>67</v>
      </c>
      <c r="BF34" s="287">
        <v>27</v>
      </c>
      <c r="BG34" s="287"/>
      <c r="BH34" s="309">
        <v>2</v>
      </c>
      <c r="BI34" s="287"/>
      <c r="BJ34" s="287"/>
      <c r="BK34" s="287"/>
      <c r="BL34" s="243">
        <v>1</v>
      </c>
      <c r="BM34" s="243">
        <v>50</v>
      </c>
      <c r="BN34" s="243">
        <v>3</v>
      </c>
      <c r="BO34" s="243">
        <v>235</v>
      </c>
      <c r="BQ34" s="243">
        <v>103</v>
      </c>
      <c r="BR34" s="287">
        <v>281</v>
      </c>
      <c r="BS34" s="287"/>
      <c r="BT34" s="287">
        <v>9</v>
      </c>
      <c r="BU34" s="287">
        <v>1</v>
      </c>
      <c r="BV34" s="287">
        <v>13</v>
      </c>
      <c r="BW34" s="287"/>
      <c r="BX34" s="287">
        <v>1</v>
      </c>
      <c r="BY34" s="287">
        <v>4</v>
      </c>
      <c r="BZ34" s="287">
        <v>1</v>
      </c>
      <c r="CA34" s="287">
        <v>1</v>
      </c>
      <c r="CB34" s="287">
        <v>18</v>
      </c>
      <c r="CC34" s="287"/>
      <c r="CD34" s="287"/>
      <c r="CE34" s="287"/>
      <c r="CF34" s="287"/>
      <c r="CG34" s="287">
        <v>189</v>
      </c>
      <c r="CH34" s="287"/>
      <c r="CI34" s="287">
        <v>13</v>
      </c>
      <c r="CJ34" s="287"/>
      <c r="CK34" s="287">
        <v>15</v>
      </c>
      <c r="CL34" s="287">
        <v>4</v>
      </c>
      <c r="CM34" s="287">
        <v>1</v>
      </c>
      <c r="CN34" s="287">
        <v>1597</v>
      </c>
      <c r="CO34" s="287">
        <v>143</v>
      </c>
    </row>
    <row r="35" spans="1:93" x14ac:dyDescent="0.2">
      <c r="A35" s="252" t="s">
        <v>102</v>
      </c>
      <c r="B35" s="243">
        <v>8</v>
      </c>
      <c r="C35" s="243">
        <v>483</v>
      </c>
      <c r="D35" s="245">
        <v>3513</v>
      </c>
      <c r="E35" s="243">
        <v>140</v>
      </c>
      <c r="F35" s="245">
        <v>7763</v>
      </c>
      <c r="G35" s="243">
        <v>90</v>
      </c>
      <c r="H35" s="245">
        <v>744</v>
      </c>
      <c r="J35" s="243">
        <v>472</v>
      </c>
      <c r="K35" s="243">
        <v>129</v>
      </c>
      <c r="L35" s="243">
        <v>395</v>
      </c>
      <c r="M35" s="243">
        <v>1</v>
      </c>
      <c r="N35" s="266">
        <v>3</v>
      </c>
      <c r="O35" s="243">
        <v>1</v>
      </c>
      <c r="P35" s="243">
        <v>5</v>
      </c>
      <c r="R35" s="243">
        <v>196</v>
      </c>
      <c r="S35" s="243">
        <v>439</v>
      </c>
      <c r="T35" s="243">
        <v>18</v>
      </c>
      <c r="U35" s="243">
        <v>23</v>
      </c>
      <c r="W35" s="243">
        <v>1001</v>
      </c>
      <c r="X35" s="243">
        <v>324</v>
      </c>
      <c r="Z35" s="243">
        <v>17</v>
      </c>
      <c r="AB35" s="243">
        <v>264</v>
      </c>
      <c r="AD35" s="243">
        <v>7</v>
      </c>
      <c r="AE35" s="244">
        <v>1</v>
      </c>
      <c r="AF35" s="244">
        <v>1</v>
      </c>
      <c r="AI35" s="253"/>
      <c r="AJ35" s="253"/>
      <c r="AK35" s="253"/>
      <c r="AL35" s="253"/>
      <c r="AM35" s="253"/>
      <c r="AN35" s="253"/>
      <c r="AO35" s="253">
        <v>2</v>
      </c>
      <c r="AP35" s="253"/>
      <c r="AQ35" s="253">
        <v>390</v>
      </c>
      <c r="AR35" s="253">
        <v>16</v>
      </c>
      <c r="AS35" s="253"/>
      <c r="AT35" s="253">
        <v>1577</v>
      </c>
      <c r="AU35" s="252">
        <v>177</v>
      </c>
      <c r="AW35" s="245">
        <v>282</v>
      </c>
      <c r="AX35" s="287">
        <v>1514</v>
      </c>
      <c r="AY35" s="287">
        <v>4</v>
      </c>
      <c r="AZ35" s="287">
        <v>3129</v>
      </c>
      <c r="BA35" s="287"/>
      <c r="BB35" s="287">
        <v>136</v>
      </c>
      <c r="BC35" s="287"/>
      <c r="BD35" s="287">
        <v>135</v>
      </c>
      <c r="BE35" s="287">
        <v>33</v>
      </c>
      <c r="BF35" s="287">
        <v>63</v>
      </c>
      <c r="BG35" s="287">
        <v>1</v>
      </c>
      <c r="BH35" s="309">
        <v>1</v>
      </c>
      <c r="BI35" s="287">
        <v>1</v>
      </c>
      <c r="BJ35" s="287">
        <v>5</v>
      </c>
      <c r="BK35" s="287"/>
      <c r="BL35" s="243">
        <v>79</v>
      </c>
      <c r="BM35" s="243">
        <v>189</v>
      </c>
      <c r="BN35" s="243">
        <v>15</v>
      </c>
      <c r="BO35" s="243">
        <v>1</v>
      </c>
      <c r="BQ35" s="243">
        <v>608</v>
      </c>
      <c r="BR35" s="287">
        <v>249</v>
      </c>
      <c r="BS35" s="287"/>
      <c r="BT35" s="287"/>
      <c r="BU35" s="287"/>
      <c r="BV35" s="287">
        <v>2</v>
      </c>
      <c r="BW35" s="287"/>
      <c r="BX35" s="287">
        <v>5</v>
      </c>
      <c r="BY35" s="287">
        <v>1</v>
      </c>
      <c r="BZ35" s="287">
        <v>1</v>
      </c>
      <c r="CA35" s="287"/>
      <c r="CB35" s="287"/>
      <c r="CC35" s="287"/>
      <c r="CD35" s="287"/>
      <c r="CE35" s="287"/>
      <c r="CF35" s="287"/>
      <c r="CG35" s="287"/>
      <c r="CH35" s="287"/>
      <c r="CI35" s="287">
        <v>2</v>
      </c>
      <c r="CJ35" s="287"/>
      <c r="CK35" s="287">
        <v>4</v>
      </c>
      <c r="CL35" s="287">
        <v>1</v>
      </c>
      <c r="CM35" s="287"/>
      <c r="CN35" s="287">
        <v>1152</v>
      </c>
      <c r="CO35" s="287">
        <v>177</v>
      </c>
    </row>
    <row r="36" spans="1:93" x14ac:dyDescent="0.2">
      <c r="A36" s="252" t="s">
        <v>103</v>
      </c>
      <c r="B36" s="243">
        <v>14</v>
      </c>
      <c r="C36" s="243">
        <v>125</v>
      </c>
      <c r="D36" s="245">
        <v>1246</v>
      </c>
      <c r="E36" s="243">
        <v>53</v>
      </c>
      <c r="F36" s="245">
        <v>2285</v>
      </c>
      <c r="G36" s="243">
        <v>50</v>
      </c>
      <c r="H36" s="243">
        <v>263</v>
      </c>
      <c r="J36" s="243">
        <v>120</v>
      </c>
      <c r="K36" s="243">
        <v>75</v>
      </c>
      <c r="L36" s="243">
        <v>163</v>
      </c>
      <c r="N36" s="266">
        <v>1</v>
      </c>
      <c r="P36" s="243">
        <v>1</v>
      </c>
      <c r="R36" s="243">
        <v>18</v>
      </c>
      <c r="S36" s="243">
        <v>82</v>
      </c>
      <c r="T36" s="243">
        <v>5</v>
      </c>
      <c r="U36" s="243">
        <v>121</v>
      </c>
      <c r="V36" s="243">
        <v>4</v>
      </c>
      <c r="W36" s="243">
        <v>137</v>
      </c>
      <c r="X36" s="243">
        <v>90</v>
      </c>
      <c r="Z36" s="243">
        <v>17</v>
      </c>
      <c r="AB36" s="243">
        <v>211</v>
      </c>
      <c r="AD36" s="243">
        <v>3</v>
      </c>
      <c r="AF36" s="244">
        <v>6</v>
      </c>
      <c r="AI36" s="253"/>
      <c r="AJ36" s="253"/>
      <c r="AK36" s="253"/>
      <c r="AL36" s="253"/>
      <c r="AM36" s="253"/>
      <c r="AN36" s="253"/>
      <c r="AO36" s="253"/>
      <c r="AP36" s="253"/>
      <c r="AQ36" s="253">
        <v>54</v>
      </c>
      <c r="AR36" s="253">
        <v>10</v>
      </c>
      <c r="AS36" s="253"/>
      <c r="AT36" s="253">
        <v>625</v>
      </c>
      <c r="AU36" s="252">
        <v>31</v>
      </c>
      <c r="AV36" s="243">
        <v>1</v>
      </c>
      <c r="AW36" s="243">
        <v>66</v>
      </c>
      <c r="AX36" s="287">
        <v>310</v>
      </c>
      <c r="AY36" s="287">
        <v>1</v>
      </c>
      <c r="AZ36" s="287">
        <v>691</v>
      </c>
      <c r="BA36" s="287">
        <v>6</v>
      </c>
      <c r="BB36" s="287">
        <v>29</v>
      </c>
      <c r="BC36" s="287"/>
      <c r="BD36" s="287">
        <v>30</v>
      </c>
      <c r="BE36" s="287">
        <v>7</v>
      </c>
      <c r="BF36" s="287">
        <v>16</v>
      </c>
      <c r="BG36" s="287"/>
      <c r="BH36" s="309">
        <v>1</v>
      </c>
      <c r="BI36" s="287"/>
      <c r="BJ36" s="287">
        <v>1</v>
      </c>
      <c r="BK36" s="287"/>
      <c r="BL36" s="243">
        <v>6</v>
      </c>
      <c r="BM36" s="243">
        <v>19</v>
      </c>
      <c r="BO36" s="243">
        <v>13</v>
      </c>
      <c r="BP36" s="243">
        <v>2</v>
      </c>
      <c r="BQ36" s="243">
        <v>26</v>
      </c>
      <c r="BR36" s="287">
        <v>61</v>
      </c>
      <c r="BS36" s="287"/>
      <c r="BT36" s="287">
        <v>1</v>
      </c>
      <c r="BU36" s="287"/>
      <c r="BV36" s="287">
        <v>5</v>
      </c>
      <c r="BW36" s="287"/>
      <c r="BX36" s="287">
        <v>2</v>
      </c>
      <c r="BY36" s="287"/>
      <c r="BZ36" s="287"/>
      <c r="CA36" s="287"/>
      <c r="CB36" s="287"/>
      <c r="CC36" s="287"/>
      <c r="CD36" s="287"/>
      <c r="CE36" s="287"/>
      <c r="CF36" s="287"/>
      <c r="CG36" s="287"/>
      <c r="CH36" s="287"/>
      <c r="CI36" s="287"/>
      <c r="CJ36" s="287"/>
      <c r="CK36" s="287"/>
      <c r="CL36" s="287"/>
      <c r="CM36" s="287"/>
      <c r="CN36" s="287">
        <v>430</v>
      </c>
      <c r="CO36" s="287">
        <v>31</v>
      </c>
    </row>
    <row r="37" spans="1:93" x14ac:dyDescent="0.2">
      <c r="A37" s="252" t="s">
        <v>104</v>
      </c>
      <c r="C37" s="243">
        <v>52</v>
      </c>
      <c r="D37" s="243">
        <v>343</v>
      </c>
      <c r="E37" s="243">
        <v>15</v>
      </c>
      <c r="F37" s="243">
        <v>663</v>
      </c>
      <c r="G37" s="243">
        <v>2</v>
      </c>
      <c r="H37" s="243">
        <v>69</v>
      </c>
      <c r="J37" s="243">
        <v>42</v>
      </c>
      <c r="K37" s="243">
        <v>19</v>
      </c>
      <c r="L37" s="243">
        <v>66</v>
      </c>
      <c r="N37" s="266"/>
      <c r="R37" s="243">
        <v>20</v>
      </c>
      <c r="S37" s="243">
        <v>33</v>
      </c>
      <c r="U37" s="243">
        <v>31</v>
      </c>
      <c r="W37" s="243">
        <v>16</v>
      </c>
      <c r="X37" s="243">
        <v>14</v>
      </c>
      <c r="Z37" s="243">
        <v>11</v>
      </c>
      <c r="AB37" s="243">
        <v>31</v>
      </c>
      <c r="AI37" s="253"/>
      <c r="AJ37" s="253"/>
      <c r="AK37" s="253"/>
      <c r="AL37" s="253"/>
      <c r="AM37" s="253"/>
      <c r="AN37" s="253"/>
      <c r="AO37" s="253"/>
      <c r="AP37" s="253"/>
      <c r="AQ37" s="253">
        <v>45</v>
      </c>
      <c r="AR37" s="253">
        <v>1</v>
      </c>
      <c r="AS37" s="253"/>
      <c r="AT37" s="253">
        <v>376</v>
      </c>
      <c r="AU37" s="252">
        <v>83</v>
      </c>
      <c r="AW37" s="243">
        <v>10</v>
      </c>
      <c r="AX37" s="287">
        <v>41</v>
      </c>
      <c r="AY37" s="287"/>
      <c r="AZ37" s="287">
        <v>93</v>
      </c>
      <c r="BA37" s="287"/>
      <c r="BB37" s="287">
        <v>6</v>
      </c>
      <c r="BC37" s="287"/>
      <c r="BD37" s="287">
        <v>5</v>
      </c>
      <c r="BE37" s="287">
        <v>1</v>
      </c>
      <c r="BF37" s="287">
        <v>2</v>
      </c>
      <c r="BG37" s="287"/>
      <c r="BH37" s="309"/>
      <c r="BI37" s="287"/>
      <c r="BJ37" s="287"/>
      <c r="BK37" s="287"/>
      <c r="BL37" s="243">
        <v>1</v>
      </c>
      <c r="BM37" s="243">
        <v>2</v>
      </c>
      <c r="BQ37" s="243">
        <v>4</v>
      </c>
      <c r="BR37" s="287">
        <v>8</v>
      </c>
      <c r="BS37" s="287"/>
      <c r="BT37" s="287">
        <v>1</v>
      </c>
      <c r="BU37" s="287"/>
      <c r="BV37" s="287"/>
      <c r="BW37" s="287"/>
      <c r="BX37" s="287"/>
      <c r="BY37" s="287"/>
      <c r="BZ37" s="287"/>
      <c r="CA37" s="287"/>
      <c r="CB37" s="287"/>
      <c r="CC37" s="287"/>
      <c r="CD37" s="287"/>
      <c r="CE37" s="287"/>
      <c r="CF37" s="287"/>
      <c r="CG37" s="287"/>
      <c r="CH37" s="287"/>
      <c r="CI37" s="287"/>
      <c r="CJ37" s="287"/>
      <c r="CK37" s="287">
        <v>1</v>
      </c>
      <c r="CL37" s="287"/>
      <c r="CM37" s="287"/>
      <c r="CN37" s="287">
        <v>291</v>
      </c>
      <c r="CO37" s="287">
        <v>83</v>
      </c>
    </row>
    <row r="38" spans="1:93" x14ac:dyDescent="0.2">
      <c r="A38" s="252" t="s">
        <v>105</v>
      </c>
      <c r="B38" s="243">
        <v>6</v>
      </c>
      <c r="C38" s="245">
        <v>1623</v>
      </c>
      <c r="D38" s="245">
        <v>5812</v>
      </c>
      <c r="E38" s="243">
        <v>311</v>
      </c>
      <c r="F38" s="245">
        <v>17025</v>
      </c>
      <c r="G38" s="243">
        <v>15</v>
      </c>
      <c r="H38" s="245">
        <v>4158</v>
      </c>
      <c r="J38" s="245">
        <v>1669</v>
      </c>
      <c r="K38" s="243">
        <v>300</v>
      </c>
      <c r="L38" s="245">
        <v>1099</v>
      </c>
      <c r="M38" s="243">
        <v>1</v>
      </c>
      <c r="N38" s="266">
        <v>8</v>
      </c>
      <c r="O38" s="243">
        <v>2</v>
      </c>
      <c r="P38" s="243">
        <v>2</v>
      </c>
      <c r="R38" s="243">
        <v>125</v>
      </c>
      <c r="S38" s="243">
        <v>197</v>
      </c>
      <c r="T38" s="243">
        <v>45</v>
      </c>
      <c r="U38" s="243">
        <v>289</v>
      </c>
      <c r="V38" s="243">
        <v>2</v>
      </c>
      <c r="W38" s="243">
        <v>921</v>
      </c>
      <c r="X38" s="243">
        <v>1383</v>
      </c>
      <c r="Y38" s="243">
        <v>9</v>
      </c>
      <c r="Z38" s="243">
        <v>58</v>
      </c>
      <c r="AA38" s="243">
        <v>6</v>
      </c>
      <c r="AB38" s="243">
        <v>355</v>
      </c>
      <c r="AD38" s="243">
        <v>30</v>
      </c>
      <c r="AE38" s="244">
        <v>1</v>
      </c>
      <c r="AF38" s="244">
        <v>7</v>
      </c>
      <c r="AH38" s="244">
        <v>2</v>
      </c>
      <c r="AI38" s="253">
        <v>2</v>
      </c>
      <c r="AJ38" s="253">
        <v>8</v>
      </c>
      <c r="AK38" s="253"/>
      <c r="AL38" s="253"/>
      <c r="AM38" s="253">
        <v>5</v>
      </c>
      <c r="AN38" s="253"/>
      <c r="AO38" s="253"/>
      <c r="AP38" s="253"/>
      <c r="AQ38" s="253">
        <v>542</v>
      </c>
      <c r="AR38" s="253">
        <v>21</v>
      </c>
      <c r="AS38" s="253">
        <v>3</v>
      </c>
      <c r="AT38" s="253">
        <v>1903</v>
      </c>
      <c r="AU38" s="252">
        <v>3198</v>
      </c>
      <c r="AW38" s="245">
        <v>963</v>
      </c>
      <c r="AX38" s="287">
        <v>2697</v>
      </c>
      <c r="AY38" s="287">
        <v>12</v>
      </c>
      <c r="AZ38" s="287">
        <v>8110</v>
      </c>
      <c r="BA38" s="287">
        <v>2</v>
      </c>
      <c r="BB38" s="287">
        <v>906</v>
      </c>
      <c r="BC38" s="287"/>
      <c r="BD38" s="287">
        <v>357</v>
      </c>
      <c r="BE38" s="287">
        <v>101</v>
      </c>
      <c r="BF38" s="287">
        <v>401</v>
      </c>
      <c r="BG38" s="287">
        <v>1</v>
      </c>
      <c r="BH38" s="309">
        <v>2</v>
      </c>
      <c r="BI38" s="287">
        <v>2</v>
      </c>
      <c r="BJ38" s="287">
        <v>1</v>
      </c>
      <c r="BK38" s="287"/>
      <c r="BL38" s="243">
        <v>47</v>
      </c>
      <c r="BM38" s="243">
        <v>169</v>
      </c>
      <c r="BN38" s="243">
        <v>38</v>
      </c>
      <c r="BO38" s="243">
        <v>159</v>
      </c>
      <c r="BP38" s="243">
        <v>2</v>
      </c>
      <c r="BQ38" s="243">
        <v>162</v>
      </c>
      <c r="BR38" s="287">
        <v>1164</v>
      </c>
      <c r="BS38" s="287">
        <v>8</v>
      </c>
      <c r="BT38" s="287">
        <v>12</v>
      </c>
      <c r="BU38" s="287">
        <v>3</v>
      </c>
      <c r="BV38" s="287">
        <v>5</v>
      </c>
      <c r="BW38" s="287"/>
      <c r="BX38" s="287">
        <v>19</v>
      </c>
      <c r="BY38" s="287"/>
      <c r="BZ38" s="287">
        <v>5</v>
      </c>
      <c r="CA38" s="287"/>
      <c r="CB38" s="287"/>
      <c r="CC38" s="287"/>
      <c r="CD38" s="287">
        <v>8</v>
      </c>
      <c r="CE38" s="287"/>
      <c r="CF38" s="287"/>
      <c r="CG38" s="287">
        <v>3</v>
      </c>
      <c r="CH38" s="287"/>
      <c r="CI38" s="287"/>
      <c r="CJ38" s="287"/>
      <c r="CK38" s="287">
        <v>11</v>
      </c>
      <c r="CL38" s="287"/>
      <c r="CM38" s="287">
        <v>3</v>
      </c>
      <c r="CN38" s="287">
        <v>1368</v>
      </c>
      <c r="CO38" s="287">
        <v>2933</v>
      </c>
    </row>
    <row r="39" spans="1:93" x14ac:dyDescent="0.2">
      <c r="A39" s="252" t="s">
        <v>106</v>
      </c>
      <c r="C39" s="243">
        <v>74</v>
      </c>
      <c r="D39" s="243">
        <v>825</v>
      </c>
      <c r="E39" s="243">
        <v>46</v>
      </c>
      <c r="F39" s="245">
        <v>1994</v>
      </c>
      <c r="G39" s="243">
        <v>28</v>
      </c>
      <c r="H39" s="243">
        <v>191</v>
      </c>
      <c r="J39" s="243">
        <v>84</v>
      </c>
      <c r="K39" s="243">
        <v>68</v>
      </c>
      <c r="L39" s="243">
        <v>159</v>
      </c>
      <c r="N39" s="266">
        <v>1</v>
      </c>
      <c r="R39" s="243">
        <v>53</v>
      </c>
      <c r="S39" s="243">
        <v>36</v>
      </c>
      <c r="T39" s="243">
        <v>13</v>
      </c>
      <c r="U39" s="243">
        <v>99</v>
      </c>
      <c r="W39" s="243">
        <v>137</v>
      </c>
      <c r="X39" s="243">
        <v>281</v>
      </c>
      <c r="Z39" s="243">
        <v>11</v>
      </c>
      <c r="AA39" s="243">
        <v>7</v>
      </c>
      <c r="AB39" s="243">
        <v>29</v>
      </c>
      <c r="AE39" s="244">
        <v>1</v>
      </c>
      <c r="AF39" s="244">
        <v>1</v>
      </c>
      <c r="AH39" s="244">
        <v>1</v>
      </c>
      <c r="AI39" s="253">
        <v>1</v>
      </c>
      <c r="AJ39" s="253">
        <v>17</v>
      </c>
      <c r="AK39" s="253"/>
      <c r="AL39" s="253"/>
      <c r="AM39" s="253"/>
      <c r="AN39" s="253"/>
      <c r="AO39" s="253">
        <v>3</v>
      </c>
      <c r="AP39" s="253"/>
      <c r="AQ39" s="253">
        <v>57</v>
      </c>
      <c r="AR39" s="253">
        <v>22</v>
      </c>
      <c r="AS39" s="253">
        <v>1</v>
      </c>
      <c r="AT39" s="253">
        <v>1280</v>
      </c>
      <c r="AU39" s="252">
        <v>4629</v>
      </c>
      <c r="AW39" s="243">
        <v>5</v>
      </c>
      <c r="AX39" s="287">
        <v>54</v>
      </c>
      <c r="AY39" s="287">
        <v>1</v>
      </c>
      <c r="AZ39" s="287">
        <v>279</v>
      </c>
      <c r="BA39" s="287"/>
      <c r="BB39" s="287">
        <v>2</v>
      </c>
      <c r="BC39" s="287"/>
      <c r="BD39" s="287">
        <v>4</v>
      </c>
      <c r="BE39" s="287">
        <v>6</v>
      </c>
      <c r="BF39" s="287">
        <v>4</v>
      </c>
      <c r="BG39" s="287"/>
      <c r="BH39" s="309"/>
      <c r="BI39" s="287"/>
      <c r="BJ39" s="287"/>
      <c r="BK39" s="287"/>
      <c r="BL39" s="243">
        <v>1</v>
      </c>
      <c r="BM39" s="243">
        <v>6</v>
      </c>
      <c r="BN39" s="243">
        <v>8</v>
      </c>
      <c r="BO39" s="243">
        <v>4</v>
      </c>
      <c r="BQ39" s="243">
        <v>2</v>
      </c>
      <c r="BR39" s="287">
        <v>159</v>
      </c>
      <c r="BS39" s="287"/>
      <c r="BT39" s="287">
        <v>1</v>
      </c>
      <c r="BU39" s="287"/>
      <c r="BV39" s="287"/>
      <c r="BW39" s="287"/>
      <c r="BX39" s="287"/>
      <c r="BY39" s="287"/>
      <c r="BZ39" s="287"/>
      <c r="CA39" s="287"/>
      <c r="CB39" s="287"/>
      <c r="CC39" s="287"/>
      <c r="CD39" s="287">
        <v>17</v>
      </c>
      <c r="CE39" s="287"/>
      <c r="CF39" s="287"/>
      <c r="CG39" s="287"/>
      <c r="CH39" s="287"/>
      <c r="CI39" s="287">
        <v>3</v>
      </c>
      <c r="CJ39" s="287"/>
      <c r="CK39" s="287">
        <v>2</v>
      </c>
      <c r="CL39" s="287">
        <v>1</v>
      </c>
      <c r="CM39" s="287"/>
      <c r="CN39" s="287">
        <v>1029</v>
      </c>
      <c r="CO39" s="287">
        <v>4019</v>
      </c>
    </row>
    <row r="40" spans="1:93" x14ac:dyDescent="0.2">
      <c r="A40" s="252" t="s">
        <v>107</v>
      </c>
      <c r="C40" s="243">
        <v>281</v>
      </c>
      <c r="D40" s="245">
        <v>1201</v>
      </c>
      <c r="E40" s="243">
        <v>126</v>
      </c>
      <c r="F40" s="245">
        <v>4415</v>
      </c>
      <c r="G40" s="243">
        <v>2</v>
      </c>
      <c r="H40" s="243">
        <v>674</v>
      </c>
      <c r="J40" s="243">
        <v>277</v>
      </c>
      <c r="K40" s="243">
        <v>135</v>
      </c>
      <c r="L40" s="243">
        <v>385</v>
      </c>
      <c r="N40" s="266">
        <v>1</v>
      </c>
      <c r="O40" s="243">
        <v>1</v>
      </c>
      <c r="R40" s="243">
        <v>5</v>
      </c>
      <c r="S40" s="243">
        <v>262</v>
      </c>
      <c r="T40" s="243">
        <v>27</v>
      </c>
      <c r="U40" s="243">
        <v>148</v>
      </c>
      <c r="W40" s="243">
        <v>416</v>
      </c>
      <c r="X40" s="243">
        <v>269</v>
      </c>
      <c r="Z40" s="243">
        <v>19</v>
      </c>
      <c r="AA40" s="243">
        <v>3</v>
      </c>
      <c r="AB40" s="243">
        <v>126</v>
      </c>
      <c r="AD40" s="243">
        <v>1</v>
      </c>
      <c r="AE40" s="244">
        <v>1</v>
      </c>
      <c r="AF40" s="244">
        <v>1</v>
      </c>
      <c r="AG40" s="244">
        <v>1</v>
      </c>
      <c r="AI40" s="253"/>
      <c r="AJ40" s="253">
        <v>1</v>
      </c>
      <c r="AK40" s="253"/>
      <c r="AL40" s="253"/>
      <c r="AM40" s="253">
        <v>2</v>
      </c>
      <c r="AN40" s="253"/>
      <c r="AO40" s="253"/>
      <c r="AP40" s="253"/>
      <c r="AQ40" s="253">
        <v>259</v>
      </c>
      <c r="AR40" s="253">
        <v>8</v>
      </c>
      <c r="AS40" s="253"/>
      <c r="AT40" s="253">
        <v>786</v>
      </c>
      <c r="AU40" s="252">
        <v>91</v>
      </c>
      <c r="AW40" s="243">
        <v>116</v>
      </c>
      <c r="AX40" s="287">
        <v>297</v>
      </c>
      <c r="AY40" s="287">
        <v>7</v>
      </c>
      <c r="AZ40" s="287">
        <v>1130</v>
      </c>
      <c r="BA40" s="287"/>
      <c r="BB40" s="287">
        <v>91</v>
      </c>
      <c r="BC40" s="287"/>
      <c r="BD40" s="287">
        <v>77</v>
      </c>
      <c r="BE40" s="287">
        <v>14</v>
      </c>
      <c r="BF40" s="287">
        <v>75</v>
      </c>
      <c r="BG40" s="287"/>
      <c r="BH40" s="309">
        <v>1</v>
      </c>
      <c r="BI40" s="287">
        <v>1</v>
      </c>
      <c r="BJ40" s="287"/>
      <c r="BK40" s="287"/>
      <c r="BL40" s="243">
        <v>5</v>
      </c>
      <c r="BM40" s="243">
        <v>135</v>
      </c>
      <c r="BN40" s="243">
        <v>22</v>
      </c>
      <c r="BO40" s="243">
        <v>27</v>
      </c>
      <c r="BQ40" s="243">
        <v>174</v>
      </c>
      <c r="BR40" s="287">
        <v>234</v>
      </c>
      <c r="BS40" s="287"/>
      <c r="BT40" s="287">
        <v>1</v>
      </c>
      <c r="BU40" s="287">
        <v>1</v>
      </c>
      <c r="BV40" s="287">
        <v>4</v>
      </c>
      <c r="BW40" s="287"/>
      <c r="BX40" s="287">
        <v>1</v>
      </c>
      <c r="BY40" s="287">
        <v>1</v>
      </c>
      <c r="BZ40" s="287"/>
      <c r="CA40" s="287">
        <v>1</v>
      </c>
      <c r="CB40" s="287"/>
      <c r="CC40" s="287"/>
      <c r="CD40" s="287">
        <v>1</v>
      </c>
      <c r="CE40" s="287"/>
      <c r="CF40" s="287"/>
      <c r="CG40" s="287">
        <v>1</v>
      </c>
      <c r="CH40" s="287"/>
      <c r="CI40" s="287"/>
      <c r="CJ40" s="287"/>
      <c r="CK40" s="287">
        <v>6</v>
      </c>
      <c r="CL40" s="287">
        <v>1</v>
      </c>
      <c r="CM40" s="287"/>
      <c r="CN40" s="287">
        <v>549</v>
      </c>
      <c r="CO40" s="287">
        <v>90</v>
      </c>
    </row>
    <row r="41" spans="1:93" s="247" customFormat="1" x14ac:dyDescent="0.2">
      <c r="A41" s="246" t="s">
        <v>108</v>
      </c>
      <c r="B41" s="247">
        <v>4</v>
      </c>
      <c r="C41" s="247">
        <v>259</v>
      </c>
      <c r="D41" s="248">
        <v>1995</v>
      </c>
      <c r="E41" s="248">
        <v>1294</v>
      </c>
      <c r="F41" s="248">
        <v>5472</v>
      </c>
      <c r="G41" s="247">
        <v>118</v>
      </c>
      <c r="H41" s="248">
        <v>2225</v>
      </c>
      <c r="J41" s="248">
        <v>2046</v>
      </c>
      <c r="K41" s="247">
        <v>148</v>
      </c>
      <c r="L41" s="248">
        <v>4726</v>
      </c>
      <c r="M41" s="247">
        <v>20</v>
      </c>
      <c r="N41" s="307"/>
      <c r="R41" s="247">
        <v>81</v>
      </c>
      <c r="S41" s="247">
        <v>29</v>
      </c>
      <c r="T41" s="247">
        <v>16</v>
      </c>
      <c r="U41" s="247">
        <v>264</v>
      </c>
      <c r="V41" s="247">
        <v>2</v>
      </c>
      <c r="W41" s="247">
        <v>441</v>
      </c>
      <c r="X41" s="247">
        <v>577</v>
      </c>
      <c r="Y41" s="247">
        <v>7</v>
      </c>
      <c r="Z41" s="248">
        <v>5155</v>
      </c>
      <c r="AA41" s="248">
        <v>4025</v>
      </c>
      <c r="AB41" s="248">
        <v>6634</v>
      </c>
      <c r="AD41" s="247">
        <v>288</v>
      </c>
      <c r="AE41" s="248">
        <v>1751</v>
      </c>
      <c r="AF41" s="248">
        <v>7634</v>
      </c>
      <c r="AG41" s="247">
        <v>954</v>
      </c>
      <c r="AH41" s="248">
        <v>1829</v>
      </c>
      <c r="AI41" s="249">
        <v>4510</v>
      </c>
      <c r="AJ41" s="249">
        <v>2391</v>
      </c>
      <c r="AK41" s="250">
        <v>5</v>
      </c>
      <c r="AL41" s="250"/>
      <c r="AM41" s="250">
        <v>39</v>
      </c>
      <c r="AN41" s="250"/>
      <c r="AO41" s="250">
        <v>421</v>
      </c>
      <c r="AP41" s="250">
        <v>5</v>
      </c>
      <c r="AQ41" s="250">
        <v>3345</v>
      </c>
      <c r="AR41" s="250">
        <v>499</v>
      </c>
      <c r="AS41" s="250">
        <v>1104</v>
      </c>
      <c r="AT41" s="250">
        <v>1660</v>
      </c>
      <c r="AU41" s="246">
        <v>780</v>
      </c>
      <c r="AW41" s="247">
        <v>174</v>
      </c>
      <c r="AX41" s="286">
        <v>644</v>
      </c>
      <c r="AY41" s="286">
        <v>882</v>
      </c>
      <c r="AZ41" s="286">
        <v>1681</v>
      </c>
      <c r="BA41" s="286">
        <v>7</v>
      </c>
      <c r="BB41" s="286">
        <v>964</v>
      </c>
      <c r="BC41" s="286"/>
      <c r="BD41" s="286">
        <v>460</v>
      </c>
      <c r="BE41" s="286">
        <v>9</v>
      </c>
      <c r="BF41" s="286">
        <v>778</v>
      </c>
      <c r="BG41" s="286">
        <v>20</v>
      </c>
      <c r="BH41" s="308"/>
      <c r="BI41" s="286"/>
      <c r="BJ41" s="286"/>
      <c r="BK41" s="286"/>
      <c r="BL41" s="247">
        <v>5</v>
      </c>
      <c r="BM41" s="247">
        <v>7</v>
      </c>
      <c r="BN41" s="247">
        <v>1</v>
      </c>
      <c r="BO41" s="247">
        <v>28</v>
      </c>
      <c r="BQ41" s="247">
        <v>64</v>
      </c>
      <c r="BR41" s="286">
        <v>311</v>
      </c>
      <c r="BS41" s="286">
        <v>4</v>
      </c>
      <c r="BT41" s="286">
        <v>766</v>
      </c>
      <c r="BU41" s="286">
        <v>458</v>
      </c>
      <c r="BV41" s="286">
        <v>4537</v>
      </c>
      <c r="BW41" s="286"/>
      <c r="BX41" s="286">
        <v>2</v>
      </c>
      <c r="BY41" s="286">
        <v>946</v>
      </c>
      <c r="BZ41" s="286">
        <v>3869</v>
      </c>
      <c r="CA41" s="286">
        <v>792</v>
      </c>
      <c r="CB41" s="286">
        <v>430</v>
      </c>
      <c r="CC41" s="286">
        <v>772</v>
      </c>
      <c r="CD41" s="286">
        <v>2391</v>
      </c>
      <c r="CE41" s="286">
        <v>5</v>
      </c>
      <c r="CF41" s="286"/>
      <c r="CG41" s="286">
        <v>16</v>
      </c>
      <c r="CH41" s="286"/>
      <c r="CI41" s="286">
        <v>258</v>
      </c>
      <c r="CJ41" s="286">
        <v>4</v>
      </c>
      <c r="CK41" s="286">
        <v>2020</v>
      </c>
      <c r="CL41" s="286">
        <v>224</v>
      </c>
      <c r="CM41" s="286">
        <v>576</v>
      </c>
      <c r="CN41" s="286">
        <v>1316</v>
      </c>
      <c r="CO41" s="286">
        <v>780</v>
      </c>
    </row>
    <row r="42" spans="1:93" x14ac:dyDescent="0.2">
      <c r="A42" s="252" t="s">
        <v>109</v>
      </c>
      <c r="C42" s="243">
        <v>368</v>
      </c>
      <c r="D42" s="245">
        <v>2008</v>
      </c>
      <c r="E42" s="243">
        <v>143</v>
      </c>
      <c r="F42" s="245">
        <v>6375</v>
      </c>
      <c r="G42" s="243">
        <v>25</v>
      </c>
      <c r="H42" s="243">
        <v>688</v>
      </c>
      <c r="J42" s="243">
        <v>284</v>
      </c>
      <c r="K42" s="243">
        <v>177</v>
      </c>
      <c r="L42" s="243">
        <v>316</v>
      </c>
      <c r="N42" s="266">
        <v>1</v>
      </c>
      <c r="R42" s="243">
        <v>59</v>
      </c>
      <c r="S42" s="243">
        <v>513</v>
      </c>
      <c r="T42" s="243">
        <v>1</v>
      </c>
      <c r="U42" s="243">
        <v>163</v>
      </c>
      <c r="W42" s="243">
        <v>241</v>
      </c>
      <c r="X42" s="243">
        <v>233</v>
      </c>
      <c r="Z42" s="243">
        <v>38</v>
      </c>
      <c r="AB42" s="243">
        <v>163</v>
      </c>
      <c r="AD42" s="243">
        <v>5</v>
      </c>
      <c r="AI42" s="253">
        <v>1</v>
      </c>
      <c r="AJ42" s="253"/>
      <c r="AK42" s="253"/>
      <c r="AL42" s="253"/>
      <c r="AM42" s="253"/>
      <c r="AN42" s="253"/>
      <c r="AO42" s="253"/>
      <c r="AP42" s="253"/>
      <c r="AQ42" s="253">
        <v>31</v>
      </c>
      <c r="AR42" s="253">
        <v>12</v>
      </c>
      <c r="AS42" s="253">
        <v>1</v>
      </c>
      <c r="AT42" s="253">
        <v>2240</v>
      </c>
      <c r="AU42" s="252">
        <v>4785</v>
      </c>
      <c r="AW42" s="243">
        <v>141</v>
      </c>
      <c r="AX42" s="287">
        <v>449</v>
      </c>
      <c r="AY42" s="287">
        <v>4</v>
      </c>
      <c r="AZ42" s="287">
        <v>1680</v>
      </c>
      <c r="BA42" s="287"/>
      <c r="BB42" s="287">
        <v>30</v>
      </c>
      <c r="BC42" s="287"/>
      <c r="BD42" s="287">
        <v>34</v>
      </c>
      <c r="BE42" s="287">
        <v>18</v>
      </c>
      <c r="BF42" s="287">
        <v>12</v>
      </c>
      <c r="BG42" s="287"/>
      <c r="BH42" s="309"/>
      <c r="BI42" s="287"/>
      <c r="BJ42" s="287"/>
      <c r="BK42" s="287"/>
      <c r="BL42" s="243">
        <v>7</v>
      </c>
      <c r="BM42" s="243">
        <v>68</v>
      </c>
      <c r="BN42" s="243">
        <v>1</v>
      </c>
      <c r="BO42" s="243">
        <v>5</v>
      </c>
      <c r="BQ42" s="243">
        <v>3</v>
      </c>
      <c r="BR42" s="287">
        <v>162</v>
      </c>
      <c r="BS42" s="287"/>
      <c r="BT42" s="287">
        <v>1</v>
      </c>
      <c r="BU42" s="287"/>
      <c r="BV42" s="287">
        <v>2</v>
      </c>
      <c r="BW42" s="287"/>
      <c r="BX42" s="287"/>
      <c r="BY42" s="287"/>
      <c r="BZ42" s="287"/>
      <c r="CA42" s="287"/>
      <c r="CB42" s="287"/>
      <c r="CC42" s="287"/>
      <c r="CD42" s="287"/>
      <c r="CE42" s="287"/>
      <c r="CF42" s="287"/>
      <c r="CG42" s="287"/>
      <c r="CH42" s="287"/>
      <c r="CI42" s="287"/>
      <c r="CJ42" s="287"/>
      <c r="CK42" s="287">
        <v>2</v>
      </c>
      <c r="CL42" s="287"/>
      <c r="CM42" s="287"/>
      <c r="CN42" s="287">
        <v>1679</v>
      </c>
      <c r="CO42" s="287">
        <v>4407</v>
      </c>
    </row>
    <row r="43" spans="1:93" x14ac:dyDescent="0.2">
      <c r="A43" s="252" t="s">
        <v>110</v>
      </c>
      <c r="B43" s="243">
        <v>5</v>
      </c>
      <c r="C43" s="243">
        <v>217</v>
      </c>
      <c r="D43" s="245">
        <v>1407</v>
      </c>
      <c r="E43" s="243">
        <v>128</v>
      </c>
      <c r="F43" s="245">
        <v>4880</v>
      </c>
      <c r="G43" s="243">
        <v>95</v>
      </c>
      <c r="H43" s="243">
        <v>563</v>
      </c>
      <c r="J43" s="243">
        <v>228</v>
      </c>
      <c r="K43" s="243">
        <v>48</v>
      </c>
      <c r="L43" s="243">
        <v>265</v>
      </c>
      <c r="N43" s="266">
        <v>4</v>
      </c>
      <c r="R43" s="243">
        <v>51</v>
      </c>
      <c r="S43" s="243">
        <v>38</v>
      </c>
      <c r="U43" s="243">
        <v>16</v>
      </c>
      <c r="V43" s="243">
        <v>1</v>
      </c>
      <c r="W43" s="243">
        <v>4</v>
      </c>
      <c r="X43" s="243">
        <v>220</v>
      </c>
      <c r="Y43" s="243">
        <v>19</v>
      </c>
      <c r="Z43" s="243">
        <v>48</v>
      </c>
      <c r="AA43" s="243">
        <v>3</v>
      </c>
      <c r="AB43" s="243">
        <v>172</v>
      </c>
      <c r="AD43" s="243">
        <v>4</v>
      </c>
      <c r="AF43" s="244">
        <v>2</v>
      </c>
      <c r="AH43" s="244">
        <v>1</v>
      </c>
      <c r="AI43" s="253"/>
      <c r="AJ43" s="253"/>
      <c r="AK43" s="253"/>
      <c r="AL43" s="253"/>
      <c r="AM43" s="253"/>
      <c r="AN43" s="253"/>
      <c r="AO43" s="253"/>
      <c r="AP43" s="253"/>
      <c r="AQ43" s="253">
        <v>195</v>
      </c>
      <c r="AR43" s="253">
        <v>5</v>
      </c>
      <c r="AS43" s="253">
        <v>1</v>
      </c>
      <c r="AT43" s="253">
        <v>1021</v>
      </c>
      <c r="AU43" s="252">
        <v>110</v>
      </c>
      <c r="AW43" s="243">
        <v>95</v>
      </c>
      <c r="AX43" s="287">
        <v>332</v>
      </c>
      <c r="AY43" s="287">
        <v>4</v>
      </c>
      <c r="AZ43" s="287">
        <v>1042</v>
      </c>
      <c r="BA43" s="287">
        <v>8</v>
      </c>
      <c r="BB43" s="287">
        <v>29</v>
      </c>
      <c r="BC43" s="287"/>
      <c r="BD43" s="287">
        <v>39</v>
      </c>
      <c r="BE43" s="287">
        <v>13</v>
      </c>
      <c r="BF43" s="287">
        <v>21</v>
      </c>
      <c r="BG43" s="287"/>
      <c r="BH43" s="309">
        <v>1</v>
      </c>
      <c r="BI43" s="287"/>
      <c r="BJ43" s="287"/>
      <c r="BK43" s="287"/>
      <c r="BL43" s="243">
        <v>3</v>
      </c>
      <c r="BM43" s="243">
        <v>3</v>
      </c>
      <c r="BO43" s="243">
        <v>1</v>
      </c>
      <c r="BP43" s="243">
        <v>1</v>
      </c>
      <c r="BQ43" s="243">
        <v>4</v>
      </c>
      <c r="BR43" s="287">
        <v>88</v>
      </c>
      <c r="BS43" s="287">
        <v>7</v>
      </c>
      <c r="BT43" s="287">
        <v>7</v>
      </c>
      <c r="BU43" s="287">
        <v>1</v>
      </c>
      <c r="BV43" s="287">
        <v>2</v>
      </c>
      <c r="BW43" s="287"/>
      <c r="BX43" s="287"/>
      <c r="BY43" s="287"/>
      <c r="BZ43" s="287"/>
      <c r="CA43" s="287"/>
      <c r="CB43" s="287"/>
      <c r="CC43" s="287"/>
      <c r="CD43" s="287"/>
      <c r="CE43" s="287"/>
      <c r="CF43" s="287"/>
      <c r="CG43" s="287"/>
      <c r="CH43" s="287"/>
      <c r="CI43" s="287"/>
      <c r="CJ43" s="287"/>
      <c r="CK43" s="287"/>
      <c r="CL43" s="287"/>
      <c r="CM43" s="287"/>
      <c r="CN43" s="287">
        <v>676</v>
      </c>
      <c r="CO43" s="287">
        <v>110</v>
      </c>
    </row>
    <row r="44" spans="1:93" x14ac:dyDescent="0.2">
      <c r="A44" s="252" t="s">
        <v>111</v>
      </c>
      <c r="C44" s="243">
        <v>45</v>
      </c>
      <c r="D44" s="243">
        <v>257</v>
      </c>
      <c r="E44" s="243">
        <v>12</v>
      </c>
      <c r="F44" s="243">
        <v>615</v>
      </c>
      <c r="G44" s="243">
        <v>16</v>
      </c>
      <c r="H44" s="243">
        <v>97</v>
      </c>
      <c r="J44" s="243">
        <v>94</v>
      </c>
      <c r="K44" s="243">
        <v>12</v>
      </c>
      <c r="L44" s="243">
        <v>47</v>
      </c>
      <c r="N44" s="266"/>
      <c r="R44" s="243">
        <v>32</v>
      </c>
      <c r="S44" s="243">
        <v>114</v>
      </c>
      <c r="T44" s="243">
        <v>1</v>
      </c>
      <c r="U44" s="243">
        <v>53</v>
      </c>
      <c r="W44" s="243">
        <v>47</v>
      </c>
      <c r="X44" s="243">
        <v>27</v>
      </c>
      <c r="Z44" s="243">
        <v>2</v>
      </c>
      <c r="AB44" s="243">
        <v>18</v>
      </c>
      <c r="AI44" s="253"/>
      <c r="AJ44" s="253"/>
      <c r="AK44" s="253"/>
      <c r="AL44" s="253">
        <v>1</v>
      </c>
      <c r="AM44" s="253">
        <v>1</v>
      </c>
      <c r="AN44" s="253"/>
      <c r="AO44" s="253"/>
      <c r="AP44" s="253"/>
      <c r="AQ44" s="253">
        <v>33</v>
      </c>
      <c r="AR44" s="253">
        <v>1</v>
      </c>
      <c r="AS44" s="253"/>
      <c r="AT44" s="253">
        <v>224</v>
      </c>
      <c r="AU44" s="252">
        <v>24</v>
      </c>
      <c r="AW44" s="243">
        <v>11</v>
      </c>
      <c r="AX44" s="287">
        <v>27</v>
      </c>
      <c r="AY44" s="287"/>
      <c r="AZ44" s="287">
        <v>86</v>
      </c>
      <c r="BA44" s="287"/>
      <c r="BB44" s="287">
        <v>6</v>
      </c>
      <c r="BC44" s="287"/>
      <c r="BD44" s="287">
        <v>24</v>
      </c>
      <c r="BE44" s="287"/>
      <c r="BF44" s="287">
        <v>2</v>
      </c>
      <c r="BG44" s="287"/>
      <c r="BH44" s="309"/>
      <c r="BI44" s="287"/>
      <c r="BJ44" s="287"/>
      <c r="BK44" s="287"/>
      <c r="BL44" s="243">
        <v>2</v>
      </c>
      <c r="BM44" s="243">
        <v>24</v>
      </c>
      <c r="BN44" s="243">
        <v>1</v>
      </c>
      <c r="BO44" s="243">
        <v>2</v>
      </c>
      <c r="BQ44" s="243">
        <v>12</v>
      </c>
      <c r="BR44" s="287">
        <v>11</v>
      </c>
      <c r="BS44" s="287"/>
      <c r="BT44" s="287">
        <v>1</v>
      </c>
      <c r="BU44" s="287"/>
      <c r="BV44" s="287"/>
      <c r="BW44" s="287"/>
      <c r="BX44" s="287"/>
      <c r="BY44" s="287"/>
      <c r="BZ44" s="287"/>
      <c r="CA44" s="287"/>
      <c r="CB44" s="287"/>
      <c r="CC44" s="287"/>
      <c r="CD44" s="287"/>
      <c r="CE44" s="287"/>
      <c r="CF44" s="287">
        <v>1</v>
      </c>
      <c r="CG44" s="287">
        <v>1</v>
      </c>
      <c r="CH44" s="287"/>
      <c r="CI44" s="287"/>
      <c r="CJ44" s="287"/>
      <c r="CK44" s="287"/>
      <c r="CL44" s="287">
        <v>1</v>
      </c>
      <c r="CM44" s="287"/>
      <c r="CN44" s="287">
        <v>169</v>
      </c>
      <c r="CO44" s="287">
        <v>24</v>
      </c>
    </row>
    <row r="45" spans="1:93" x14ac:dyDescent="0.2">
      <c r="A45" s="252" t="s">
        <v>112</v>
      </c>
      <c r="B45" s="243">
        <v>3</v>
      </c>
      <c r="C45" s="243">
        <v>200</v>
      </c>
      <c r="D45" s="245">
        <v>2716</v>
      </c>
      <c r="E45" s="243">
        <v>171</v>
      </c>
      <c r="F45" s="245">
        <v>6360</v>
      </c>
      <c r="G45" s="243">
        <v>27</v>
      </c>
      <c r="H45" s="243">
        <v>975</v>
      </c>
      <c r="J45" s="243">
        <v>405</v>
      </c>
      <c r="K45" s="243">
        <v>49</v>
      </c>
      <c r="L45" s="243">
        <v>541</v>
      </c>
      <c r="N45" s="266">
        <v>6</v>
      </c>
      <c r="P45" s="243">
        <v>5</v>
      </c>
      <c r="R45" s="243">
        <v>128</v>
      </c>
      <c r="S45" s="243">
        <v>154</v>
      </c>
      <c r="T45" s="243">
        <v>1</v>
      </c>
      <c r="U45" s="243">
        <v>63</v>
      </c>
      <c r="V45" s="243">
        <v>1</v>
      </c>
      <c r="W45" s="243">
        <v>278</v>
      </c>
      <c r="X45" s="243">
        <v>340</v>
      </c>
      <c r="Y45" s="243">
        <v>1</v>
      </c>
      <c r="Z45" s="243">
        <v>51</v>
      </c>
      <c r="AA45" s="243">
        <v>5</v>
      </c>
      <c r="AB45" s="243">
        <v>354</v>
      </c>
      <c r="AD45" s="243">
        <v>4</v>
      </c>
      <c r="AE45" s="244">
        <v>2</v>
      </c>
      <c r="AF45" s="244">
        <v>1</v>
      </c>
      <c r="AH45" s="244">
        <v>1</v>
      </c>
      <c r="AI45" s="253">
        <v>10</v>
      </c>
      <c r="AJ45" s="253">
        <v>3</v>
      </c>
      <c r="AK45" s="253"/>
      <c r="AL45" s="253"/>
      <c r="AM45" s="253"/>
      <c r="AN45" s="253"/>
      <c r="AO45" s="253">
        <v>1</v>
      </c>
      <c r="AP45" s="253"/>
      <c r="AQ45" s="253">
        <v>445</v>
      </c>
      <c r="AR45" s="253">
        <v>24</v>
      </c>
      <c r="AS45" s="253"/>
      <c r="AT45" s="253">
        <v>2139</v>
      </c>
      <c r="AU45" s="252">
        <v>2466</v>
      </c>
      <c r="AV45" s="243">
        <v>1</v>
      </c>
      <c r="AW45" s="245">
        <v>89</v>
      </c>
      <c r="AX45" s="287">
        <v>600</v>
      </c>
      <c r="AY45" s="287">
        <v>4</v>
      </c>
      <c r="AZ45" s="287">
        <v>1534</v>
      </c>
      <c r="BA45" s="287">
        <v>6</v>
      </c>
      <c r="BB45" s="287">
        <v>170</v>
      </c>
      <c r="BC45" s="287"/>
      <c r="BD45" s="287">
        <v>108</v>
      </c>
      <c r="BE45" s="287">
        <v>12</v>
      </c>
      <c r="BF45" s="287">
        <v>156</v>
      </c>
      <c r="BG45" s="287"/>
      <c r="BH45" s="309">
        <v>2</v>
      </c>
      <c r="BI45" s="287"/>
      <c r="BJ45" s="287">
        <v>5</v>
      </c>
      <c r="BK45" s="287"/>
      <c r="BL45" s="243">
        <v>70</v>
      </c>
      <c r="BM45" s="243">
        <v>47</v>
      </c>
      <c r="BN45" s="243">
        <v>1</v>
      </c>
      <c r="BO45" s="243">
        <v>8</v>
      </c>
      <c r="BP45" s="243">
        <v>1</v>
      </c>
      <c r="BQ45" s="243">
        <v>6</v>
      </c>
      <c r="BR45" s="287">
        <v>262</v>
      </c>
      <c r="BS45" s="287">
        <v>1</v>
      </c>
      <c r="BT45" s="287">
        <v>6</v>
      </c>
      <c r="BU45" s="287"/>
      <c r="BV45" s="287">
        <v>7</v>
      </c>
      <c r="BW45" s="287"/>
      <c r="BX45" s="287"/>
      <c r="BY45" s="287">
        <v>2</v>
      </c>
      <c r="BZ45" s="287">
        <v>1</v>
      </c>
      <c r="CA45" s="287"/>
      <c r="CB45" s="287"/>
      <c r="CC45" s="287">
        <v>6</v>
      </c>
      <c r="CD45" s="287">
        <v>3</v>
      </c>
      <c r="CE45" s="287"/>
      <c r="CF45" s="287"/>
      <c r="CG45" s="287"/>
      <c r="CH45" s="287"/>
      <c r="CI45" s="287">
        <v>1</v>
      </c>
      <c r="CJ45" s="287"/>
      <c r="CK45" s="287">
        <v>5</v>
      </c>
      <c r="CL45" s="287">
        <v>4</v>
      </c>
      <c r="CM45" s="287"/>
      <c r="CN45" s="287">
        <v>1623</v>
      </c>
      <c r="CO45" s="287">
        <v>2341</v>
      </c>
    </row>
    <row r="46" spans="1:93" s="247" customFormat="1" x14ac:dyDescent="0.2">
      <c r="A46" s="246" t="s">
        <v>113</v>
      </c>
      <c r="C46" s="247">
        <v>147</v>
      </c>
      <c r="D46" s="248">
        <v>2073</v>
      </c>
      <c r="E46" s="248">
        <v>872</v>
      </c>
      <c r="F46" s="248">
        <v>3979</v>
      </c>
      <c r="G46" s="247">
        <v>119</v>
      </c>
      <c r="H46" s="248">
        <v>1995</v>
      </c>
      <c r="J46" s="248">
        <v>2942</v>
      </c>
      <c r="K46" s="247">
        <v>193</v>
      </c>
      <c r="L46" s="248">
        <v>7980</v>
      </c>
      <c r="N46" s="307"/>
      <c r="R46" s="247">
        <v>21</v>
      </c>
      <c r="S46" s="247">
        <v>1851</v>
      </c>
      <c r="T46" s="247">
        <v>109</v>
      </c>
      <c r="U46" s="247">
        <v>572</v>
      </c>
      <c r="W46" s="247">
        <v>126</v>
      </c>
      <c r="X46" s="247">
        <v>982</v>
      </c>
      <c r="Y46" s="247">
        <v>9</v>
      </c>
      <c r="Z46" s="248">
        <v>4227</v>
      </c>
      <c r="AA46" s="248">
        <v>3302</v>
      </c>
      <c r="AB46" s="248">
        <v>6650</v>
      </c>
      <c r="AD46" s="247">
        <v>154</v>
      </c>
      <c r="AE46" s="248">
        <v>1662</v>
      </c>
      <c r="AF46" s="248">
        <v>8551</v>
      </c>
      <c r="AG46" s="248">
        <v>165</v>
      </c>
      <c r="AH46" s="248">
        <v>2709</v>
      </c>
      <c r="AI46" s="249">
        <v>7658</v>
      </c>
      <c r="AJ46" s="249">
        <v>5237</v>
      </c>
      <c r="AK46" s="250">
        <v>23</v>
      </c>
      <c r="AL46" s="250">
        <v>1787</v>
      </c>
      <c r="AM46" s="250">
        <v>532</v>
      </c>
      <c r="AN46" s="250"/>
      <c r="AO46" s="250">
        <v>758</v>
      </c>
      <c r="AP46" s="250">
        <v>9</v>
      </c>
      <c r="AQ46" s="250">
        <v>2802</v>
      </c>
      <c r="AR46" s="250">
        <v>394</v>
      </c>
      <c r="AS46" s="250">
        <v>2678</v>
      </c>
      <c r="AT46" s="250">
        <v>2197</v>
      </c>
      <c r="AU46" s="246">
        <v>680</v>
      </c>
      <c r="AW46" s="247">
        <v>49</v>
      </c>
      <c r="AX46" s="286">
        <v>209</v>
      </c>
      <c r="AY46" s="286">
        <v>460</v>
      </c>
      <c r="AZ46" s="286">
        <v>569</v>
      </c>
      <c r="BA46" s="286"/>
      <c r="BB46" s="286">
        <v>249</v>
      </c>
      <c r="BC46" s="286"/>
      <c r="BD46" s="286">
        <v>600</v>
      </c>
      <c r="BE46" s="286">
        <v>1</v>
      </c>
      <c r="BF46" s="286">
        <v>2631</v>
      </c>
      <c r="BG46" s="286"/>
      <c r="BH46" s="308"/>
      <c r="BI46" s="286"/>
      <c r="BJ46" s="286"/>
      <c r="BK46" s="286"/>
      <c r="BL46" s="247">
        <v>5</v>
      </c>
      <c r="BM46" s="247">
        <v>1040</v>
      </c>
      <c r="BN46" s="247">
        <v>44</v>
      </c>
      <c r="BO46" s="247">
        <v>464</v>
      </c>
      <c r="BQ46" s="247">
        <v>33</v>
      </c>
      <c r="BR46" s="286">
        <v>575</v>
      </c>
      <c r="BS46" s="286">
        <v>6</v>
      </c>
      <c r="BT46" s="286">
        <v>454</v>
      </c>
      <c r="BU46" s="286">
        <v>233</v>
      </c>
      <c r="BV46" s="286">
        <v>4646</v>
      </c>
      <c r="BW46" s="286"/>
      <c r="BX46" s="286">
        <v>4</v>
      </c>
      <c r="BY46" s="286">
        <v>226</v>
      </c>
      <c r="BZ46" s="286">
        <v>4046</v>
      </c>
      <c r="CA46" s="286">
        <v>144</v>
      </c>
      <c r="CB46" s="286">
        <v>573</v>
      </c>
      <c r="CC46" s="286">
        <v>2604</v>
      </c>
      <c r="CD46" s="286">
        <v>5237</v>
      </c>
      <c r="CE46" s="286">
        <v>13</v>
      </c>
      <c r="CF46" s="286">
        <v>991</v>
      </c>
      <c r="CG46" s="286">
        <v>464</v>
      </c>
      <c r="CH46" s="286"/>
      <c r="CI46" s="286">
        <v>449</v>
      </c>
      <c r="CJ46" s="286">
        <v>6</v>
      </c>
      <c r="CK46" s="286">
        <v>573</v>
      </c>
      <c r="CL46" s="286">
        <v>150</v>
      </c>
      <c r="CM46" s="286">
        <v>567</v>
      </c>
      <c r="CN46" s="286">
        <v>1844</v>
      </c>
      <c r="CO46" s="286">
        <v>680</v>
      </c>
    </row>
    <row r="47" spans="1:93" x14ac:dyDescent="0.2">
      <c r="A47" s="252" t="s">
        <v>114</v>
      </c>
      <c r="B47" s="243">
        <v>2</v>
      </c>
      <c r="C47" s="245">
        <v>966</v>
      </c>
      <c r="D47" s="245">
        <v>5309</v>
      </c>
      <c r="E47" s="243">
        <v>406</v>
      </c>
      <c r="F47" s="245">
        <v>16390</v>
      </c>
      <c r="G47" s="243">
        <v>21</v>
      </c>
      <c r="H47" s="245">
        <v>1587</v>
      </c>
      <c r="J47" s="243">
        <v>668</v>
      </c>
      <c r="K47" s="243">
        <v>204</v>
      </c>
      <c r="L47" s="245">
        <v>1009</v>
      </c>
      <c r="M47" s="243">
        <v>2</v>
      </c>
      <c r="N47" s="266">
        <v>128</v>
      </c>
      <c r="R47" s="243">
        <v>184</v>
      </c>
      <c r="S47" s="243">
        <v>167</v>
      </c>
      <c r="T47" s="243">
        <v>72</v>
      </c>
      <c r="U47" s="243">
        <v>204</v>
      </c>
      <c r="V47" s="243">
        <v>3</v>
      </c>
      <c r="W47" s="243">
        <v>883</v>
      </c>
      <c r="X47" s="243">
        <v>576</v>
      </c>
      <c r="Z47" s="243">
        <v>113</v>
      </c>
      <c r="AA47" s="243">
        <v>21</v>
      </c>
      <c r="AB47" s="243">
        <v>496</v>
      </c>
      <c r="AD47" s="243">
        <v>2</v>
      </c>
      <c r="AF47" s="244">
        <v>6</v>
      </c>
      <c r="AH47" s="244">
        <v>8</v>
      </c>
      <c r="AI47" s="253">
        <v>4</v>
      </c>
      <c r="AJ47" s="253"/>
      <c r="AK47" s="253"/>
      <c r="AL47" s="253"/>
      <c r="AM47" s="253">
        <v>3</v>
      </c>
      <c r="AN47" s="253"/>
      <c r="AO47" s="253">
        <v>3</v>
      </c>
      <c r="AP47" s="253"/>
      <c r="AQ47" s="253">
        <v>642</v>
      </c>
      <c r="AR47" s="253">
        <v>27</v>
      </c>
      <c r="AS47" s="253">
        <v>9</v>
      </c>
      <c r="AT47" s="253">
        <v>2775</v>
      </c>
      <c r="AU47" s="252">
        <v>10512</v>
      </c>
      <c r="AW47" s="245">
        <v>409</v>
      </c>
      <c r="AX47" s="287">
        <v>1772</v>
      </c>
      <c r="AY47" s="287">
        <v>22</v>
      </c>
      <c r="AZ47" s="287">
        <v>5739</v>
      </c>
      <c r="BA47" s="287">
        <v>1</v>
      </c>
      <c r="BB47" s="287">
        <v>49</v>
      </c>
      <c r="BC47" s="287"/>
      <c r="BD47" s="287">
        <v>65</v>
      </c>
      <c r="BE47" s="287">
        <v>50</v>
      </c>
      <c r="BF47" s="287">
        <v>77</v>
      </c>
      <c r="BG47" s="287">
        <v>2</v>
      </c>
      <c r="BH47" s="309">
        <v>1</v>
      </c>
      <c r="BI47" s="287"/>
      <c r="BJ47" s="287"/>
      <c r="BK47" s="287"/>
      <c r="BL47" s="243">
        <v>24</v>
      </c>
      <c r="BM47" s="243">
        <v>13</v>
      </c>
      <c r="BN47" s="243">
        <v>38</v>
      </c>
      <c r="BO47" s="243">
        <v>9</v>
      </c>
      <c r="BQ47" s="243">
        <v>284</v>
      </c>
      <c r="BR47" s="287">
        <v>310</v>
      </c>
      <c r="BS47" s="287"/>
      <c r="BT47" s="287">
        <v>13</v>
      </c>
      <c r="BU47" s="287">
        <v>3</v>
      </c>
      <c r="BV47" s="287">
        <v>14</v>
      </c>
      <c r="BW47" s="287"/>
      <c r="BX47" s="287"/>
      <c r="BY47" s="287"/>
      <c r="BZ47" s="287"/>
      <c r="CA47" s="287"/>
      <c r="CB47" s="287">
        <v>2</v>
      </c>
      <c r="CC47" s="287"/>
      <c r="CD47" s="287"/>
      <c r="CE47" s="287"/>
      <c r="CF47" s="287"/>
      <c r="CG47" s="287">
        <v>1</v>
      </c>
      <c r="CH47" s="287"/>
      <c r="CI47" s="287">
        <v>2</v>
      </c>
      <c r="CJ47" s="287"/>
      <c r="CK47" s="287">
        <v>27</v>
      </c>
      <c r="CL47" s="287">
        <v>2</v>
      </c>
      <c r="CM47" s="287">
        <v>8</v>
      </c>
      <c r="CN47" s="287">
        <v>1962</v>
      </c>
      <c r="CO47" s="287">
        <v>3768</v>
      </c>
    </row>
    <row r="48" spans="1:93" x14ac:dyDescent="0.2">
      <c r="A48" s="252" t="s">
        <v>115</v>
      </c>
      <c r="B48" s="243">
        <v>3</v>
      </c>
      <c r="C48" s="243">
        <v>204</v>
      </c>
      <c r="D48" s="243">
        <v>1028</v>
      </c>
      <c r="E48" s="243">
        <v>8</v>
      </c>
      <c r="F48" s="245">
        <v>2644</v>
      </c>
      <c r="G48" s="243">
        <v>54</v>
      </c>
      <c r="H48" s="243">
        <v>189</v>
      </c>
      <c r="J48" s="243">
        <v>101</v>
      </c>
      <c r="K48" s="243">
        <v>84</v>
      </c>
      <c r="L48" s="243">
        <v>159</v>
      </c>
      <c r="M48" s="243">
        <v>1</v>
      </c>
      <c r="N48" s="266"/>
      <c r="R48" s="243">
        <v>12</v>
      </c>
      <c r="S48" s="243">
        <v>74</v>
      </c>
      <c r="U48" s="243">
        <v>63</v>
      </c>
      <c r="V48" s="243">
        <v>6</v>
      </c>
      <c r="W48" s="243">
        <v>119</v>
      </c>
      <c r="X48" s="243">
        <v>109</v>
      </c>
      <c r="Z48" s="243">
        <v>6</v>
      </c>
      <c r="AB48" s="243">
        <v>12</v>
      </c>
      <c r="AF48" s="244">
        <v>1</v>
      </c>
      <c r="AI48" s="253"/>
      <c r="AJ48" s="253">
        <v>2</v>
      </c>
      <c r="AK48" s="253"/>
      <c r="AL48" s="253"/>
      <c r="AM48" s="253"/>
      <c r="AN48" s="253"/>
      <c r="AO48" s="253"/>
      <c r="AP48" s="253"/>
      <c r="AQ48" s="253">
        <v>8</v>
      </c>
      <c r="AR48" s="253">
        <v>1</v>
      </c>
      <c r="AS48" s="253"/>
      <c r="AT48" s="253">
        <v>528</v>
      </c>
      <c r="AU48" s="252">
        <v>43</v>
      </c>
      <c r="AW48" s="243">
        <v>112</v>
      </c>
      <c r="AX48" s="287">
        <v>424</v>
      </c>
      <c r="AY48" s="287"/>
      <c r="AZ48" s="287">
        <v>1028</v>
      </c>
      <c r="BA48" s="287">
        <v>16</v>
      </c>
      <c r="BB48" s="287">
        <v>10</v>
      </c>
      <c r="BC48" s="287"/>
      <c r="BD48" s="287">
        <v>19</v>
      </c>
      <c r="BE48" s="287">
        <v>18</v>
      </c>
      <c r="BF48" s="287">
        <v>16</v>
      </c>
      <c r="BG48" s="287">
        <v>1</v>
      </c>
      <c r="BH48" s="309"/>
      <c r="BI48" s="287"/>
      <c r="BJ48" s="287"/>
      <c r="BK48" s="287"/>
      <c r="BL48" s="243">
        <v>10</v>
      </c>
      <c r="BM48" s="243">
        <v>60</v>
      </c>
      <c r="BO48" s="243">
        <v>29</v>
      </c>
      <c r="BP48" s="243">
        <v>2</v>
      </c>
      <c r="BQ48" s="243">
        <v>53</v>
      </c>
      <c r="BR48" s="287">
        <v>69</v>
      </c>
      <c r="BS48" s="287"/>
      <c r="BT48" s="287">
        <v>4</v>
      </c>
      <c r="BU48" s="287"/>
      <c r="BV48" s="287"/>
      <c r="BW48" s="287"/>
      <c r="BX48" s="287"/>
      <c r="BY48" s="287"/>
      <c r="BZ48" s="287"/>
      <c r="CA48" s="287"/>
      <c r="CB48" s="287"/>
      <c r="CC48" s="287"/>
      <c r="CD48" s="287">
        <v>2</v>
      </c>
      <c r="CE48" s="287"/>
      <c r="CF48" s="287"/>
      <c r="CG48" s="287"/>
      <c r="CH48" s="287"/>
      <c r="CI48" s="287"/>
      <c r="CJ48" s="287"/>
      <c r="CK48" s="287"/>
      <c r="CL48" s="287"/>
      <c r="CM48" s="287"/>
      <c r="CN48" s="287">
        <v>363</v>
      </c>
      <c r="CO48" s="287">
        <v>43</v>
      </c>
    </row>
    <row r="49" spans="1:93" x14ac:dyDescent="0.2">
      <c r="A49" s="252" t="s">
        <v>116</v>
      </c>
      <c r="B49" s="243">
        <v>3</v>
      </c>
      <c r="C49" s="243">
        <v>238</v>
      </c>
      <c r="D49" s="243">
        <v>700</v>
      </c>
      <c r="E49" s="243">
        <v>65</v>
      </c>
      <c r="F49" s="245">
        <v>2637</v>
      </c>
      <c r="G49" s="243">
        <v>13</v>
      </c>
      <c r="H49" s="243">
        <v>202</v>
      </c>
      <c r="J49" s="243">
        <v>42</v>
      </c>
      <c r="K49" s="243">
        <v>79</v>
      </c>
      <c r="L49" s="243">
        <v>148</v>
      </c>
      <c r="N49" s="266">
        <v>2</v>
      </c>
      <c r="R49" s="243">
        <v>13</v>
      </c>
      <c r="S49" s="243">
        <v>105</v>
      </c>
      <c r="T49" s="243">
        <v>33</v>
      </c>
      <c r="U49" s="243">
        <v>80</v>
      </c>
      <c r="W49" s="243">
        <v>184</v>
      </c>
      <c r="X49" s="243">
        <v>95</v>
      </c>
      <c r="Z49" s="243">
        <v>2</v>
      </c>
      <c r="AB49" s="243">
        <v>48</v>
      </c>
      <c r="AD49" s="243">
        <v>1</v>
      </c>
      <c r="AI49" s="253"/>
      <c r="AJ49" s="253"/>
      <c r="AK49" s="253"/>
      <c r="AL49" s="253"/>
      <c r="AM49" s="253">
        <v>2</v>
      </c>
      <c r="AN49" s="253"/>
      <c r="AO49" s="253"/>
      <c r="AP49" s="253"/>
      <c r="AQ49" s="253">
        <v>138</v>
      </c>
      <c r="AR49" s="253">
        <v>2</v>
      </c>
      <c r="AS49" s="253">
        <v>1</v>
      </c>
      <c r="AT49" s="253">
        <v>272</v>
      </c>
      <c r="AU49" s="252">
        <v>62</v>
      </c>
      <c r="AV49" s="243">
        <v>3</v>
      </c>
      <c r="AW49" s="243">
        <v>116</v>
      </c>
      <c r="AX49" s="287">
        <v>250</v>
      </c>
      <c r="AY49" s="287">
        <v>1</v>
      </c>
      <c r="AZ49" s="287">
        <v>840</v>
      </c>
      <c r="BA49" s="287">
        <v>9</v>
      </c>
      <c r="BB49" s="287">
        <v>9</v>
      </c>
      <c r="BC49" s="287"/>
      <c r="BD49" s="287">
        <v>8</v>
      </c>
      <c r="BE49" s="287">
        <v>16</v>
      </c>
      <c r="BF49" s="287">
        <v>5</v>
      </c>
      <c r="BG49" s="287"/>
      <c r="BH49" s="309">
        <v>1</v>
      </c>
      <c r="BI49" s="287"/>
      <c r="BJ49" s="287"/>
      <c r="BK49" s="287"/>
      <c r="BL49" s="243">
        <v>7</v>
      </c>
      <c r="BM49" s="243">
        <v>53</v>
      </c>
      <c r="BN49" s="243">
        <v>22</v>
      </c>
      <c r="BO49" s="243">
        <v>11</v>
      </c>
      <c r="BQ49" s="243">
        <v>104</v>
      </c>
      <c r="BR49" s="287">
        <v>49</v>
      </c>
      <c r="BS49" s="287"/>
      <c r="BT49" s="287"/>
      <c r="BU49" s="287"/>
      <c r="BV49" s="287">
        <v>2</v>
      </c>
      <c r="BW49" s="287"/>
      <c r="BX49" s="287"/>
      <c r="BY49" s="287"/>
      <c r="BZ49" s="287"/>
      <c r="CA49" s="287"/>
      <c r="CB49" s="287"/>
      <c r="CC49" s="287"/>
      <c r="CD49" s="287"/>
      <c r="CE49" s="287"/>
      <c r="CF49" s="287"/>
      <c r="CG49" s="287"/>
      <c r="CH49" s="287"/>
      <c r="CI49" s="287"/>
      <c r="CJ49" s="287"/>
      <c r="CK49" s="287">
        <v>2</v>
      </c>
      <c r="CL49" s="287"/>
      <c r="CM49" s="287">
        <v>1</v>
      </c>
      <c r="CN49" s="287">
        <v>173</v>
      </c>
      <c r="CO49" s="287">
        <v>62</v>
      </c>
    </row>
    <row r="50" spans="1:93" x14ac:dyDescent="0.2">
      <c r="A50" s="252" t="s">
        <v>117</v>
      </c>
      <c r="B50" s="243">
        <v>1</v>
      </c>
      <c r="C50" s="243">
        <v>118</v>
      </c>
      <c r="D50" s="243">
        <v>314</v>
      </c>
      <c r="E50" s="243">
        <v>15</v>
      </c>
      <c r="F50" s="243">
        <v>663</v>
      </c>
      <c r="G50" s="243">
        <v>1</v>
      </c>
      <c r="H50" s="243">
        <v>125</v>
      </c>
      <c r="J50" s="243">
        <v>69</v>
      </c>
      <c r="K50" s="243">
        <v>7</v>
      </c>
      <c r="L50" s="243">
        <v>79</v>
      </c>
      <c r="N50" s="266"/>
      <c r="R50" s="243">
        <v>6</v>
      </c>
      <c r="S50" s="243">
        <v>50</v>
      </c>
      <c r="T50" s="243">
        <v>21</v>
      </c>
      <c r="U50" s="243">
        <v>23</v>
      </c>
      <c r="V50" s="243">
        <v>1</v>
      </c>
      <c r="W50" s="243">
        <v>7</v>
      </c>
      <c r="X50" s="243">
        <v>88</v>
      </c>
      <c r="Z50" s="243">
        <v>1</v>
      </c>
      <c r="AB50" s="243">
        <v>9</v>
      </c>
      <c r="AI50" s="253"/>
      <c r="AJ50" s="253"/>
      <c r="AK50" s="253"/>
      <c r="AL50" s="253"/>
      <c r="AM50" s="253"/>
      <c r="AN50" s="253"/>
      <c r="AO50" s="253"/>
      <c r="AP50" s="253"/>
      <c r="AQ50" s="253">
        <v>30</v>
      </c>
      <c r="AR50" s="253">
        <v>2</v>
      </c>
      <c r="AS50" s="253"/>
      <c r="AT50" s="253">
        <v>93</v>
      </c>
      <c r="AU50" s="252">
        <v>12</v>
      </c>
      <c r="AW50" s="243">
        <v>47</v>
      </c>
      <c r="AX50" s="287">
        <v>110</v>
      </c>
      <c r="AY50" s="287">
        <v>1</v>
      </c>
      <c r="AZ50" s="287">
        <v>180</v>
      </c>
      <c r="BA50" s="287">
        <v>1</v>
      </c>
      <c r="BB50" s="287">
        <v>5</v>
      </c>
      <c r="BC50" s="287"/>
      <c r="BD50" s="287">
        <v>9</v>
      </c>
      <c r="BE50" s="287">
        <v>3</v>
      </c>
      <c r="BF50" s="287">
        <v>26</v>
      </c>
      <c r="BG50" s="287"/>
      <c r="BH50" s="309"/>
      <c r="BI50" s="287"/>
      <c r="BJ50" s="287"/>
      <c r="BK50" s="287"/>
      <c r="BL50" s="243">
        <v>1</v>
      </c>
      <c r="BM50" s="243">
        <v>17</v>
      </c>
      <c r="BN50" s="243">
        <v>15</v>
      </c>
      <c r="BO50" s="243">
        <v>13</v>
      </c>
      <c r="BP50" s="243">
        <v>1</v>
      </c>
      <c r="BR50" s="287">
        <v>73</v>
      </c>
      <c r="BS50" s="287"/>
      <c r="BT50" s="287"/>
      <c r="BU50" s="287"/>
      <c r="BV50" s="287"/>
      <c r="BW50" s="287"/>
      <c r="BX50" s="287"/>
      <c r="BY50" s="287"/>
      <c r="BZ50" s="287"/>
      <c r="CA50" s="287"/>
      <c r="CB50" s="287"/>
      <c r="CC50" s="287"/>
      <c r="CD50" s="287"/>
      <c r="CE50" s="287"/>
      <c r="CF50" s="287"/>
      <c r="CG50" s="287"/>
      <c r="CH50" s="287"/>
      <c r="CI50" s="287"/>
      <c r="CJ50" s="287"/>
      <c r="CK50" s="287">
        <v>1</v>
      </c>
      <c r="CL50" s="287"/>
      <c r="CM50" s="287"/>
      <c r="CN50" s="287">
        <v>55</v>
      </c>
      <c r="CO50" s="287">
        <v>12</v>
      </c>
    </row>
    <row r="51" spans="1:93" x14ac:dyDescent="0.2">
      <c r="A51" s="252" t="s">
        <v>118</v>
      </c>
      <c r="B51" s="243">
        <v>1</v>
      </c>
      <c r="C51" s="243">
        <v>78</v>
      </c>
      <c r="D51" s="243">
        <v>424</v>
      </c>
      <c r="E51" s="243">
        <v>27</v>
      </c>
      <c r="F51" s="243">
        <v>1175</v>
      </c>
      <c r="G51" s="243">
        <v>1</v>
      </c>
      <c r="H51" s="243">
        <v>203</v>
      </c>
      <c r="J51" s="243">
        <v>189</v>
      </c>
      <c r="K51" s="243">
        <v>22</v>
      </c>
      <c r="L51" s="243">
        <v>127</v>
      </c>
      <c r="N51" s="266"/>
      <c r="O51" s="243">
        <v>1</v>
      </c>
      <c r="R51" s="243">
        <v>20</v>
      </c>
      <c r="S51" s="243">
        <v>72</v>
      </c>
      <c r="T51" s="243">
        <v>4</v>
      </c>
      <c r="U51" s="243">
        <v>68</v>
      </c>
      <c r="V51" s="243">
        <v>8</v>
      </c>
      <c r="W51" s="243">
        <v>26</v>
      </c>
      <c r="X51" s="243">
        <v>39</v>
      </c>
      <c r="Z51" s="243">
        <v>2</v>
      </c>
      <c r="AA51" s="243">
        <v>1</v>
      </c>
      <c r="AB51" s="243">
        <v>46</v>
      </c>
      <c r="AF51" s="244">
        <v>1</v>
      </c>
      <c r="AI51" s="253"/>
      <c r="AJ51" s="253"/>
      <c r="AK51" s="253"/>
      <c r="AL51" s="253"/>
      <c r="AM51" s="253"/>
      <c r="AN51" s="253"/>
      <c r="AO51" s="253"/>
      <c r="AP51" s="253"/>
      <c r="AQ51" s="253">
        <v>69</v>
      </c>
      <c r="AR51" s="253">
        <v>5</v>
      </c>
      <c r="AS51" s="253"/>
      <c r="AT51" s="253">
        <v>255</v>
      </c>
      <c r="AU51" s="252">
        <v>33</v>
      </c>
      <c r="AW51" s="243">
        <v>14</v>
      </c>
      <c r="AX51" s="287">
        <v>64</v>
      </c>
      <c r="AY51" s="287">
        <v>1</v>
      </c>
      <c r="AZ51" s="287">
        <v>144</v>
      </c>
      <c r="BA51" s="287"/>
      <c r="BB51" s="287">
        <v>12</v>
      </c>
      <c r="BC51" s="287"/>
      <c r="BD51" s="287">
        <v>10</v>
      </c>
      <c r="BE51" s="287">
        <v>3</v>
      </c>
      <c r="BF51" s="287">
        <v>14</v>
      </c>
      <c r="BG51" s="287"/>
      <c r="BH51" s="309"/>
      <c r="BI51" s="287">
        <v>1</v>
      </c>
      <c r="BJ51" s="287"/>
      <c r="BK51" s="287"/>
      <c r="BL51" s="243">
        <v>7</v>
      </c>
      <c r="BM51" s="243">
        <v>11</v>
      </c>
      <c r="BN51" s="243">
        <v>3</v>
      </c>
      <c r="BO51" s="243">
        <v>13</v>
      </c>
      <c r="BP51" s="243">
        <v>3</v>
      </c>
      <c r="BQ51" s="243">
        <v>1</v>
      </c>
      <c r="BR51" s="287">
        <v>24</v>
      </c>
      <c r="BS51" s="287"/>
      <c r="BT51" s="287"/>
      <c r="BU51" s="287"/>
      <c r="BV51" s="287"/>
      <c r="BW51" s="287"/>
      <c r="BX51" s="287"/>
      <c r="BY51" s="287"/>
      <c r="BZ51" s="287"/>
      <c r="CA51" s="287"/>
      <c r="CB51" s="287"/>
      <c r="CC51" s="287"/>
      <c r="CD51" s="287"/>
      <c r="CE51" s="287"/>
      <c r="CF51" s="287"/>
      <c r="CG51" s="287"/>
      <c r="CH51" s="287"/>
      <c r="CI51" s="287"/>
      <c r="CJ51" s="287"/>
      <c r="CK51" s="287">
        <v>2</v>
      </c>
      <c r="CL51" s="287">
        <v>1</v>
      </c>
      <c r="CM51" s="287"/>
      <c r="CN51" s="287">
        <v>175</v>
      </c>
      <c r="CO51" s="287">
        <v>33</v>
      </c>
    </row>
    <row r="52" spans="1:93" x14ac:dyDescent="0.2">
      <c r="A52" s="252" t="s">
        <v>119</v>
      </c>
      <c r="B52" s="243">
        <v>11</v>
      </c>
      <c r="C52" s="243">
        <v>475</v>
      </c>
      <c r="D52" s="245">
        <v>2286</v>
      </c>
      <c r="E52" s="243">
        <v>140</v>
      </c>
      <c r="F52" s="245">
        <v>5160</v>
      </c>
      <c r="G52" s="243">
        <v>34</v>
      </c>
      <c r="H52" s="245">
        <v>961</v>
      </c>
      <c r="I52" s="243">
        <v>0</v>
      </c>
      <c r="J52" s="243">
        <v>448</v>
      </c>
      <c r="K52" s="243">
        <v>96</v>
      </c>
      <c r="L52" s="243">
        <v>482</v>
      </c>
      <c r="M52" s="243">
        <v>0</v>
      </c>
      <c r="N52" s="266">
        <v>5</v>
      </c>
      <c r="O52" s="243">
        <v>0</v>
      </c>
      <c r="P52" s="243">
        <v>0</v>
      </c>
      <c r="Q52" s="243">
        <v>0</v>
      </c>
      <c r="R52" s="243">
        <v>139</v>
      </c>
      <c r="S52" s="243">
        <v>255</v>
      </c>
      <c r="T52" s="243">
        <v>0</v>
      </c>
      <c r="U52" s="243">
        <v>107</v>
      </c>
      <c r="V52" s="243">
        <v>0</v>
      </c>
      <c r="W52" s="243">
        <v>414</v>
      </c>
      <c r="X52" s="243">
        <v>175</v>
      </c>
      <c r="Y52" s="243">
        <v>0</v>
      </c>
      <c r="Z52" s="243">
        <v>27</v>
      </c>
      <c r="AA52" s="243">
        <v>31</v>
      </c>
      <c r="AB52" s="243">
        <v>142</v>
      </c>
      <c r="AC52" s="243">
        <v>0</v>
      </c>
      <c r="AD52" s="243">
        <v>1</v>
      </c>
      <c r="AE52" s="244">
        <v>0</v>
      </c>
      <c r="AF52" s="244">
        <v>2</v>
      </c>
      <c r="AG52" s="244">
        <v>0</v>
      </c>
      <c r="AH52" s="244">
        <v>0</v>
      </c>
      <c r="AI52" s="253">
        <v>3</v>
      </c>
      <c r="AJ52" s="253">
        <v>0</v>
      </c>
      <c r="AK52" s="253">
        <v>0</v>
      </c>
      <c r="AL52" s="253">
        <v>0</v>
      </c>
      <c r="AM52" s="253">
        <v>0</v>
      </c>
      <c r="AN52" s="253">
        <v>0</v>
      </c>
      <c r="AO52" s="253">
        <v>2</v>
      </c>
      <c r="AP52" s="253">
        <v>0</v>
      </c>
      <c r="AQ52" s="253">
        <v>311</v>
      </c>
      <c r="AR52" s="253">
        <v>16</v>
      </c>
      <c r="AS52" s="253">
        <v>1</v>
      </c>
      <c r="AT52" s="253">
        <v>823</v>
      </c>
      <c r="AU52" s="252">
        <v>111</v>
      </c>
      <c r="AV52" s="243">
        <v>0</v>
      </c>
      <c r="AW52" s="243">
        <v>207</v>
      </c>
      <c r="AX52" s="287">
        <v>580</v>
      </c>
      <c r="AY52" s="287">
        <v>5</v>
      </c>
      <c r="AZ52" s="287">
        <v>1137</v>
      </c>
      <c r="BA52" s="287">
        <v>0</v>
      </c>
      <c r="BB52" s="287">
        <v>77</v>
      </c>
      <c r="BC52" s="287">
        <v>0</v>
      </c>
      <c r="BD52" s="287">
        <v>77</v>
      </c>
      <c r="BE52" s="287">
        <v>17</v>
      </c>
      <c r="BF52" s="287">
        <v>116</v>
      </c>
      <c r="BG52" s="287">
        <v>0</v>
      </c>
      <c r="BH52" s="309">
        <v>2</v>
      </c>
      <c r="BI52" s="287">
        <v>0</v>
      </c>
      <c r="BJ52" s="287">
        <v>0</v>
      </c>
      <c r="BK52" s="287">
        <v>0</v>
      </c>
      <c r="BL52" s="243">
        <v>76</v>
      </c>
      <c r="BM52" s="243">
        <v>136</v>
      </c>
      <c r="BN52" s="243">
        <v>0</v>
      </c>
      <c r="BO52" s="243">
        <v>21</v>
      </c>
      <c r="BP52" s="243">
        <v>0</v>
      </c>
      <c r="BQ52" s="243">
        <v>56</v>
      </c>
      <c r="BR52" s="287">
        <v>69</v>
      </c>
      <c r="BS52" s="287">
        <v>0</v>
      </c>
      <c r="BT52" s="287">
        <v>3</v>
      </c>
      <c r="BU52" s="287">
        <v>3</v>
      </c>
      <c r="BV52" s="287">
        <v>2</v>
      </c>
      <c r="BW52" s="287">
        <v>0</v>
      </c>
      <c r="BX52" s="287">
        <v>0</v>
      </c>
      <c r="BY52" s="287">
        <v>0</v>
      </c>
      <c r="BZ52" s="287">
        <v>0</v>
      </c>
      <c r="CA52" s="287">
        <v>0</v>
      </c>
      <c r="CB52" s="287">
        <v>0</v>
      </c>
      <c r="CC52" s="287">
        <v>0</v>
      </c>
      <c r="CD52" s="287">
        <v>0</v>
      </c>
      <c r="CE52" s="287">
        <v>0</v>
      </c>
      <c r="CF52" s="287">
        <v>0</v>
      </c>
      <c r="CG52" s="287">
        <v>0</v>
      </c>
      <c r="CH52" s="287">
        <v>0</v>
      </c>
      <c r="CI52" s="287">
        <v>1</v>
      </c>
      <c r="CJ52" s="287">
        <v>0</v>
      </c>
      <c r="CK52" s="287">
        <v>6</v>
      </c>
      <c r="CL52" s="287">
        <v>3</v>
      </c>
      <c r="CM52" s="287">
        <v>1</v>
      </c>
      <c r="CN52" s="287">
        <v>596</v>
      </c>
      <c r="CO52" s="287">
        <v>110</v>
      </c>
    </row>
    <row r="53" spans="1:93" x14ac:dyDescent="0.2">
      <c r="A53" s="252" t="s">
        <v>397</v>
      </c>
      <c r="B53" s="243">
        <v>11</v>
      </c>
      <c r="C53" s="243">
        <v>432</v>
      </c>
      <c r="D53" s="243">
        <v>1996</v>
      </c>
      <c r="E53" s="243">
        <v>125</v>
      </c>
      <c r="F53" s="245">
        <v>4631</v>
      </c>
      <c r="G53" s="243">
        <v>34</v>
      </c>
      <c r="H53" s="243">
        <v>902</v>
      </c>
      <c r="J53" s="243">
        <v>384</v>
      </c>
      <c r="K53" s="243">
        <v>71</v>
      </c>
      <c r="L53" s="243">
        <v>395</v>
      </c>
      <c r="N53" s="266">
        <v>4</v>
      </c>
      <c r="R53" s="243">
        <v>125</v>
      </c>
      <c r="S53" s="243">
        <v>183</v>
      </c>
      <c r="U53" s="243">
        <v>71</v>
      </c>
      <c r="W53" s="243">
        <v>357</v>
      </c>
      <c r="X53" s="243">
        <v>111</v>
      </c>
      <c r="Z53" s="243">
        <v>24</v>
      </c>
      <c r="AA53" s="243">
        <v>24</v>
      </c>
      <c r="AB53" s="243">
        <v>123</v>
      </c>
      <c r="AD53" s="243">
        <v>1</v>
      </c>
      <c r="AF53" s="244">
        <v>2</v>
      </c>
      <c r="AI53" s="253">
        <v>3</v>
      </c>
      <c r="AJ53" s="253"/>
      <c r="AK53" s="253"/>
      <c r="AL53" s="253"/>
      <c r="AM53" s="253"/>
      <c r="AN53" s="253"/>
      <c r="AO53" s="253">
        <v>2</v>
      </c>
      <c r="AP53" s="253"/>
      <c r="AQ53" s="253">
        <v>257</v>
      </c>
      <c r="AR53" s="253">
        <v>12</v>
      </c>
      <c r="AS53" s="253">
        <v>1</v>
      </c>
      <c r="AT53" s="253">
        <v>731</v>
      </c>
      <c r="AU53" s="252">
        <v>94</v>
      </c>
      <c r="AW53" s="243">
        <v>188</v>
      </c>
      <c r="AX53" s="287">
        <v>486</v>
      </c>
      <c r="AY53" s="287">
        <v>4</v>
      </c>
      <c r="AZ53" s="287">
        <v>997</v>
      </c>
      <c r="BA53" s="287"/>
      <c r="BB53" s="287">
        <v>62</v>
      </c>
      <c r="BC53" s="287"/>
      <c r="BD53" s="287">
        <v>56</v>
      </c>
      <c r="BE53" s="287">
        <v>15</v>
      </c>
      <c r="BF53" s="287">
        <v>86</v>
      </c>
      <c r="BG53" s="287"/>
      <c r="BH53" s="309">
        <v>1</v>
      </c>
      <c r="BI53" s="287"/>
      <c r="BJ53" s="287"/>
      <c r="BK53" s="287"/>
      <c r="BL53" s="243">
        <v>68</v>
      </c>
      <c r="BM53" s="243">
        <v>66</v>
      </c>
      <c r="BO53" s="243">
        <v>8</v>
      </c>
      <c r="BQ53" s="243">
        <v>47</v>
      </c>
      <c r="BR53" s="287">
        <v>46</v>
      </c>
      <c r="BS53" s="287"/>
      <c r="BT53" s="287">
        <v>3</v>
      </c>
      <c r="BU53" s="287">
        <v>2</v>
      </c>
      <c r="BV53" s="287">
        <v>1</v>
      </c>
      <c r="BW53" s="287"/>
      <c r="BX53" s="287"/>
      <c r="BY53" s="287"/>
      <c r="BZ53" s="287"/>
      <c r="CA53" s="287"/>
      <c r="CB53" s="287"/>
      <c r="CC53" s="287"/>
      <c r="CD53" s="287"/>
      <c r="CE53" s="287"/>
      <c r="CF53" s="287"/>
      <c r="CG53" s="287"/>
      <c r="CH53" s="287"/>
      <c r="CI53" s="287">
        <v>1</v>
      </c>
      <c r="CJ53" s="287"/>
      <c r="CK53" s="287">
        <v>4</v>
      </c>
      <c r="CL53" s="287">
        <v>2</v>
      </c>
      <c r="CM53" s="287">
        <v>1</v>
      </c>
      <c r="CN53" s="287">
        <v>530</v>
      </c>
      <c r="CO53" s="287">
        <v>94</v>
      </c>
    </row>
    <row r="54" spans="1:93" x14ac:dyDescent="0.2">
      <c r="A54" s="252" t="s">
        <v>398</v>
      </c>
      <c r="C54" s="243">
        <v>43</v>
      </c>
      <c r="D54" s="243">
        <v>290</v>
      </c>
      <c r="E54" s="243">
        <v>15</v>
      </c>
      <c r="F54" s="245">
        <v>529</v>
      </c>
      <c r="H54" s="243">
        <v>59</v>
      </c>
      <c r="J54" s="243">
        <v>64</v>
      </c>
      <c r="K54" s="243">
        <v>25</v>
      </c>
      <c r="L54" s="243">
        <v>87</v>
      </c>
      <c r="N54" s="266">
        <v>1</v>
      </c>
      <c r="R54" s="243">
        <v>14</v>
      </c>
      <c r="S54" s="243">
        <v>72</v>
      </c>
      <c r="U54" s="243">
        <v>36</v>
      </c>
      <c r="W54" s="243">
        <v>57</v>
      </c>
      <c r="X54" s="243">
        <v>64</v>
      </c>
      <c r="Z54" s="243">
        <v>3</v>
      </c>
      <c r="AA54" s="243">
        <v>7</v>
      </c>
      <c r="AB54" s="243">
        <v>19</v>
      </c>
      <c r="AI54" s="253"/>
      <c r="AJ54" s="253"/>
      <c r="AK54" s="253"/>
      <c r="AL54" s="253"/>
      <c r="AM54" s="253"/>
      <c r="AN54" s="253"/>
      <c r="AO54" s="253"/>
      <c r="AP54" s="253"/>
      <c r="AQ54" s="253">
        <v>54</v>
      </c>
      <c r="AR54" s="253">
        <v>4</v>
      </c>
      <c r="AS54" s="253"/>
      <c r="AT54" s="253">
        <v>92</v>
      </c>
      <c r="AU54" s="252">
        <v>17</v>
      </c>
      <c r="AW54" s="243">
        <v>19</v>
      </c>
      <c r="AX54" s="287">
        <v>94</v>
      </c>
      <c r="AY54" s="287">
        <v>1</v>
      </c>
      <c r="AZ54" s="287">
        <v>140</v>
      </c>
      <c r="BA54" s="287"/>
      <c r="BB54" s="287">
        <v>15</v>
      </c>
      <c r="BC54" s="287"/>
      <c r="BD54" s="287">
        <v>21</v>
      </c>
      <c r="BE54" s="287">
        <v>2</v>
      </c>
      <c r="BF54" s="287">
        <v>30</v>
      </c>
      <c r="BG54" s="287"/>
      <c r="BH54" s="309">
        <v>1</v>
      </c>
      <c r="BI54" s="287"/>
      <c r="BJ54" s="287"/>
      <c r="BK54" s="287"/>
      <c r="BL54" s="243">
        <v>8</v>
      </c>
      <c r="BM54" s="243">
        <v>70</v>
      </c>
      <c r="BO54" s="243">
        <v>13</v>
      </c>
      <c r="BQ54" s="243">
        <v>9</v>
      </c>
      <c r="BR54" s="287">
        <v>23</v>
      </c>
      <c r="BS54" s="287"/>
      <c r="BT54" s="287"/>
      <c r="BU54" s="287">
        <v>1</v>
      </c>
      <c r="BV54" s="287">
        <v>1</v>
      </c>
      <c r="BW54" s="287"/>
      <c r="BX54" s="287"/>
      <c r="BY54" s="287"/>
      <c r="BZ54" s="287"/>
      <c r="CA54" s="287"/>
      <c r="CB54" s="287"/>
      <c r="CC54" s="287"/>
      <c r="CD54" s="287"/>
      <c r="CE54" s="287"/>
      <c r="CF54" s="287"/>
      <c r="CG54" s="287"/>
      <c r="CH54" s="287"/>
      <c r="CI54" s="287"/>
      <c r="CJ54" s="287"/>
      <c r="CK54" s="287">
        <v>2</v>
      </c>
      <c r="CL54" s="287">
        <v>1</v>
      </c>
      <c r="CM54" s="287"/>
      <c r="CN54" s="287">
        <v>66</v>
      </c>
      <c r="CO54" s="287">
        <v>16</v>
      </c>
    </row>
    <row r="55" spans="1:93" x14ac:dyDescent="0.2">
      <c r="A55" s="252" t="s">
        <v>120</v>
      </c>
      <c r="B55" s="243">
        <v>3</v>
      </c>
      <c r="C55" s="243">
        <v>19</v>
      </c>
      <c r="D55" s="245">
        <v>339</v>
      </c>
      <c r="E55" s="243">
        <v>24</v>
      </c>
      <c r="F55" s="245">
        <v>973</v>
      </c>
      <c r="G55" s="243">
        <v>9</v>
      </c>
      <c r="H55" s="243">
        <v>160</v>
      </c>
      <c r="I55" s="243">
        <v>3</v>
      </c>
      <c r="J55" s="243">
        <v>60</v>
      </c>
      <c r="K55" s="243">
        <v>26</v>
      </c>
      <c r="L55" s="245">
        <v>80</v>
      </c>
      <c r="N55" s="266"/>
      <c r="R55" s="243">
        <v>45</v>
      </c>
      <c r="S55" s="243">
        <v>24</v>
      </c>
      <c r="U55" s="243">
        <v>47</v>
      </c>
      <c r="W55" s="243">
        <v>123</v>
      </c>
      <c r="X55" s="243">
        <v>30</v>
      </c>
      <c r="Y55" s="243">
        <v>2</v>
      </c>
      <c r="Z55" s="243">
        <v>1</v>
      </c>
      <c r="AB55" s="243">
        <v>28</v>
      </c>
      <c r="AF55" s="244">
        <v>5</v>
      </c>
      <c r="AI55" s="253"/>
      <c r="AJ55" s="253"/>
      <c r="AK55" s="253"/>
      <c r="AL55" s="253"/>
      <c r="AM55" s="253"/>
      <c r="AN55" s="253"/>
      <c r="AO55" s="253"/>
      <c r="AP55" s="253"/>
      <c r="AQ55" s="253">
        <v>52</v>
      </c>
      <c r="AR55" s="253">
        <v>11</v>
      </c>
      <c r="AS55" s="253"/>
      <c r="AT55" s="253">
        <v>253</v>
      </c>
      <c r="AU55" s="252">
        <v>47</v>
      </c>
      <c r="AW55" s="243">
        <v>4</v>
      </c>
      <c r="AX55" s="287">
        <v>33</v>
      </c>
      <c r="AY55" s="287"/>
      <c r="AZ55" s="287">
        <v>109</v>
      </c>
      <c r="BA55" s="287"/>
      <c r="BB55" s="287">
        <v>3</v>
      </c>
      <c r="BC55" s="287">
        <v>1</v>
      </c>
      <c r="BD55" s="287">
        <v>4</v>
      </c>
      <c r="BE55" s="287">
        <v>1</v>
      </c>
      <c r="BF55" s="287">
        <v>2</v>
      </c>
      <c r="BG55" s="287"/>
      <c r="BH55" s="309"/>
      <c r="BI55" s="287"/>
      <c r="BJ55" s="287"/>
      <c r="BK55" s="287"/>
      <c r="BL55" s="243">
        <v>5</v>
      </c>
      <c r="BM55" s="243">
        <v>4</v>
      </c>
      <c r="BO55" s="243">
        <v>1</v>
      </c>
      <c r="BQ55" s="243">
        <v>2</v>
      </c>
      <c r="BR55" s="287">
        <v>7</v>
      </c>
      <c r="BS55" s="287">
        <v>2</v>
      </c>
      <c r="BT55" s="287"/>
      <c r="BU55" s="287"/>
      <c r="BV55" s="287"/>
      <c r="BW55" s="287"/>
      <c r="BX55" s="287"/>
      <c r="BY55" s="287"/>
      <c r="BZ55" s="287"/>
      <c r="CA55" s="287"/>
      <c r="CB55" s="287"/>
      <c r="CC55" s="287"/>
      <c r="CD55" s="287"/>
      <c r="CE55" s="287"/>
      <c r="CF55" s="287"/>
      <c r="CG55" s="287"/>
      <c r="CH55" s="287"/>
      <c r="CI55" s="287"/>
      <c r="CJ55" s="287"/>
      <c r="CK55" s="287">
        <v>2</v>
      </c>
      <c r="CL55" s="287"/>
      <c r="CM55" s="287"/>
      <c r="CN55" s="287">
        <v>172</v>
      </c>
      <c r="CO55" s="287">
        <v>47</v>
      </c>
    </row>
    <row r="56" spans="1:93" x14ac:dyDescent="0.2">
      <c r="A56" s="252" t="s">
        <v>121</v>
      </c>
      <c r="B56" s="243">
        <v>2</v>
      </c>
      <c r="C56" s="243">
        <v>238</v>
      </c>
      <c r="D56" s="243">
        <v>957</v>
      </c>
      <c r="E56" s="243">
        <v>45</v>
      </c>
      <c r="F56" s="245">
        <v>2788</v>
      </c>
      <c r="G56" s="243">
        <v>13</v>
      </c>
      <c r="H56" s="243">
        <v>150</v>
      </c>
      <c r="J56" s="245">
        <v>135</v>
      </c>
      <c r="K56" s="243">
        <v>22</v>
      </c>
      <c r="L56" s="243">
        <v>114</v>
      </c>
      <c r="N56" s="266">
        <v>1</v>
      </c>
      <c r="O56" s="243">
        <v>1</v>
      </c>
      <c r="R56" s="243">
        <v>29</v>
      </c>
      <c r="S56" s="243">
        <v>58</v>
      </c>
      <c r="T56" s="243">
        <v>4</v>
      </c>
      <c r="U56" s="243">
        <v>53</v>
      </c>
      <c r="W56" s="243">
        <v>202</v>
      </c>
      <c r="X56" s="243">
        <v>239</v>
      </c>
      <c r="Y56" s="243">
        <v>1</v>
      </c>
      <c r="Z56" s="243">
        <v>3</v>
      </c>
      <c r="AA56" s="243">
        <v>1</v>
      </c>
      <c r="AB56" s="243">
        <v>28</v>
      </c>
      <c r="AF56" s="244">
        <v>1</v>
      </c>
      <c r="AI56" s="253"/>
      <c r="AJ56" s="253"/>
      <c r="AK56" s="253"/>
      <c r="AL56" s="253">
        <v>1</v>
      </c>
      <c r="AM56" s="253"/>
      <c r="AN56" s="253"/>
      <c r="AO56" s="253">
        <v>1</v>
      </c>
      <c r="AP56" s="253"/>
      <c r="AQ56" s="253">
        <v>60</v>
      </c>
      <c r="AR56" s="253">
        <v>2</v>
      </c>
      <c r="AS56" s="253"/>
      <c r="AT56" s="253">
        <v>261</v>
      </c>
      <c r="AU56" s="252">
        <v>40</v>
      </c>
      <c r="AW56" s="243">
        <v>143</v>
      </c>
      <c r="AX56" s="287">
        <v>407</v>
      </c>
      <c r="AY56" s="287">
        <v>3</v>
      </c>
      <c r="AZ56" s="287">
        <v>1420</v>
      </c>
      <c r="BA56" s="287">
        <v>7</v>
      </c>
      <c r="BB56" s="287">
        <v>14</v>
      </c>
      <c r="BC56" s="287"/>
      <c r="BD56" s="287">
        <v>27</v>
      </c>
      <c r="BE56" s="287">
        <v>4</v>
      </c>
      <c r="BF56" s="287">
        <v>15</v>
      </c>
      <c r="BG56" s="287"/>
      <c r="BH56" s="309">
        <v>1</v>
      </c>
      <c r="BI56" s="287">
        <v>1</v>
      </c>
      <c r="BJ56" s="287"/>
      <c r="BK56" s="287"/>
      <c r="BL56" s="243">
        <v>9</v>
      </c>
      <c r="BM56" s="243">
        <v>37</v>
      </c>
      <c r="BN56" s="243">
        <v>4</v>
      </c>
      <c r="BO56" s="243">
        <v>2</v>
      </c>
      <c r="BQ56" s="243">
        <v>129</v>
      </c>
      <c r="BR56" s="287">
        <v>221</v>
      </c>
      <c r="BS56" s="287">
        <v>1</v>
      </c>
      <c r="BT56" s="287">
        <v>2</v>
      </c>
      <c r="BU56" s="287">
        <v>1</v>
      </c>
      <c r="BV56" s="287">
        <v>3</v>
      </c>
      <c r="BW56" s="287"/>
      <c r="BX56" s="287"/>
      <c r="BY56" s="287"/>
      <c r="BZ56" s="287">
        <v>1</v>
      </c>
      <c r="CA56" s="287"/>
      <c r="CB56" s="287"/>
      <c r="CC56" s="287"/>
      <c r="CD56" s="287"/>
      <c r="CE56" s="287"/>
      <c r="CF56" s="287">
        <v>1</v>
      </c>
      <c r="CG56" s="287"/>
      <c r="CH56" s="287"/>
      <c r="CI56" s="287">
        <v>1</v>
      </c>
      <c r="CJ56" s="287"/>
      <c r="CK56" s="287">
        <v>3</v>
      </c>
      <c r="CL56" s="287">
        <v>2</v>
      </c>
      <c r="CM56" s="287"/>
      <c r="CN56" s="287">
        <v>198</v>
      </c>
      <c r="CO56" s="287">
        <v>39</v>
      </c>
    </row>
    <row r="57" spans="1:93" x14ac:dyDescent="0.2">
      <c r="A57" s="252" t="s">
        <v>122</v>
      </c>
      <c r="C57" s="243">
        <v>641</v>
      </c>
      <c r="D57" s="245">
        <v>3483</v>
      </c>
      <c r="E57" s="243">
        <v>143</v>
      </c>
      <c r="F57" s="245">
        <v>7486</v>
      </c>
      <c r="G57" s="243">
        <v>1</v>
      </c>
      <c r="H57" s="245">
        <v>1257</v>
      </c>
      <c r="J57" s="245">
        <v>540</v>
      </c>
      <c r="K57" s="243">
        <v>120</v>
      </c>
      <c r="L57" s="243">
        <v>683</v>
      </c>
      <c r="M57" s="243">
        <v>1</v>
      </c>
      <c r="N57" s="266">
        <v>2</v>
      </c>
      <c r="P57" s="243">
        <v>5</v>
      </c>
      <c r="R57" s="243">
        <v>24</v>
      </c>
      <c r="S57" s="245">
        <v>46</v>
      </c>
      <c r="T57" s="243">
        <v>2</v>
      </c>
      <c r="U57" s="243">
        <v>232</v>
      </c>
      <c r="V57" s="243">
        <v>7</v>
      </c>
      <c r="W57" s="243">
        <v>412</v>
      </c>
      <c r="X57" s="243">
        <v>467</v>
      </c>
      <c r="Y57" s="243">
        <v>4</v>
      </c>
      <c r="Z57" s="243">
        <v>59</v>
      </c>
      <c r="AA57" s="243">
        <v>24</v>
      </c>
      <c r="AB57" s="243">
        <v>291</v>
      </c>
      <c r="AD57" s="243">
        <v>6</v>
      </c>
      <c r="AF57" s="244">
        <v>4</v>
      </c>
      <c r="AI57" s="253">
        <v>1</v>
      </c>
      <c r="AJ57" s="253">
        <v>2</v>
      </c>
      <c r="AK57" s="253"/>
      <c r="AL57" s="253"/>
      <c r="AM57" s="253">
        <v>3</v>
      </c>
      <c r="AN57" s="253"/>
      <c r="AO57" s="253">
        <v>2</v>
      </c>
      <c r="AP57" s="253"/>
      <c r="AQ57" s="253">
        <v>227</v>
      </c>
      <c r="AR57" s="254">
        <v>16</v>
      </c>
      <c r="AS57" s="254">
        <v>1</v>
      </c>
      <c r="AT57" s="254">
        <v>600</v>
      </c>
      <c r="AU57" s="255">
        <v>148</v>
      </c>
      <c r="AW57" s="245">
        <v>376</v>
      </c>
      <c r="AX57" s="287">
        <v>1423</v>
      </c>
      <c r="AY57" s="287">
        <v>3</v>
      </c>
      <c r="AZ57" s="287">
        <v>2852</v>
      </c>
      <c r="BA57" s="287"/>
      <c r="BB57" s="287">
        <v>270</v>
      </c>
      <c r="BC57" s="287"/>
      <c r="BD57" s="287">
        <v>198</v>
      </c>
      <c r="BE57" s="287">
        <v>53</v>
      </c>
      <c r="BF57" s="287">
        <v>282</v>
      </c>
      <c r="BG57" s="287">
        <v>1</v>
      </c>
      <c r="BH57" s="309"/>
      <c r="BI57" s="287"/>
      <c r="BJ57" s="287">
        <v>4</v>
      </c>
      <c r="BK57" s="287"/>
      <c r="BL57" s="243">
        <v>23</v>
      </c>
      <c r="BM57" s="243">
        <v>45</v>
      </c>
      <c r="BN57" s="243">
        <v>2</v>
      </c>
      <c r="BO57" s="243">
        <v>115</v>
      </c>
      <c r="BP57" s="243">
        <v>7</v>
      </c>
      <c r="BQ57" s="243">
        <v>190</v>
      </c>
      <c r="BR57" s="287">
        <v>405</v>
      </c>
      <c r="BS57" s="287">
        <v>3</v>
      </c>
      <c r="BT57" s="287">
        <v>11</v>
      </c>
      <c r="BU57" s="287">
        <v>2</v>
      </c>
      <c r="BV57" s="287">
        <v>8</v>
      </c>
      <c r="BW57" s="287"/>
      <c r="BX57" s="287">
        <v>6</v>
      </c>
      <c r="BY57" s="287"/>
      <c r="BZ57" s="287">
        <v>2</v>
      </c>
      <c r="CA57" s="287"/>
      <c r="CB57" s="287"/>
      <c r="CC57" s="287"/>
      <c r="CD57" s="287">
        <v>2</v>
      </c>
      <c r="CE57" s="287"/>
      <c r="CF57" s="287"/>
      <c r="CG57" s="287">
        <v>3</v>
      </c>
      <c r="CH57" s="287"/>
      <c r="CI57" s="287">
        <v>2</v>
      </c>
      <c r="CJ57" s="287"/>
      <c r="CK57" s="287">
        <v>3</v>
      </c>
      <c r="CL57" s="287">
        <v>3</v>
      </c>
      <c r="CM57" s="287">
        <v>1</v>
      </c>
      <c r="CN57" s="287">
        <v>389</v>
      </c>
      <c r="CO57" s="287">
        <v>148</v>
      </c>
    </row>
    <row r="58" spans="1:93" x14ac:dyDescent="0.2">
      <c r="A58" s="252" t="s">
        <v>123</v>
      </c>
      <c r="C58" s="243">
        <v>45</v>
      </c>
      <c r="D58" s="245">
        <v>115</v>
      </c>
      <c r="E58" s="243">
        <v>183</v>
      </c>
      <c r="F58" s="245">
        <v>1060</v>
      </c>
      <c r="G58" s="243">
        <v>9</v>
      </c>
      <c r="H58" s="243">
        <v>513</v>
      </c>
      <c r="J58" s="243">
        <v>2523</v>
      </c>
      <c r="K58" s="243">
        <v>9</v>
      </c>
      <c r="L58" s="243">
        <v>115</v>
      </c>
      <c r="N58" s="266"/>
      <c r="P58" s="243">
        <v>15</v>
      </c>
      <c r="R58" s="243">
        <v>10</v>
      </c>
      <c r="S58" s="243">
        <v>24</v>
      </c>
      <c r="T58" s="243">
        <v>102</v>
      </c>
      <c r="U58" s="243">
        <v>156</v>
      </c>
      <c r="W58" s="243">
        <v>162</v>
      </c>
      <c r="X58" s="243">
        <v>184</v>
      </c>
      <c r="Y58" s="243">
        <v>1</v>
      </c>
      <c r="Z58" s="243">
        <v>43</v>
      </c>
      <c r="AA58" s="243">
        <v>8</v>
      </c>
      <c r="AB58" s="243">
        <v>166</v>
      </c>
      <c r="AF58" s="244">
        <v>151</v>
      </c>
      <c r="AG58" s="244">
        <v>1</v>
      </c>
      <c r="AI58" s="253"/>
      <c r="AJ58" s="253"/>
      <c r="AK58" s="253"/>
      <c r="AL58" s="253"/>
      <c r="AM58" s="253"/>
      <c r="AN58" s="253"/>
      <c r="AO58" s="253"/>
      <c r="AP58" s="253"/>
      <c r="AQ58" s="253">
        <v>306</v>
      </c>
      <c r="AR58" s="253">
        <v>71</v>
      </c>
      <c r="AS58" s="253"/>
      <c r="AT58" s="253">
        <v>44</v>
      </c>
      <c r="AU58" s="252">
        <v>11</v>
      </c>
      <c r="AW58" s="243">
        <v>18</v>
      </c>
      <c r="AX58" s="287">
        <v>28</v>
      </c>
      <c r="AY58" s="287">
        <v>42</v>
      </c>
      <c r="AZ58" s="287">
        <v>255</v>
      </c>
      <c r="BA58" s="287">
        <v>2</v>
      </c>
      <c r="BB58" s="287">
        <v>218</v>
      </c>
      <c r="BC58" s="287"/>
      <c r="BD58" s="287">
        <v>1779</v>
      </c>
      <c r="BE58" s="287">
        <v>1</v>
      </c>
      <c r="BF58" s="287">
        <v>18</v>
      </c>
      <c r="BG58" s="287"/>
      <c r="BH58" s="309"/>
      <c r="BI58" s="287"/>
      <c r="BJ58" s="287">
        <v>15</v>
      </c>
      <c r="BK58" s="287"/>
      <c r="BL58" s="243">
        <v>5</v>
      </c>
      <c r="BM58" s="243">
        <v>18</v>
      </c>
      <c r="BN58" s="243">
        <v>47</v>
      </c>
      <c r="BO58" s="243">
        <v>63</v>
      </c>
      <c r="BQ58" s="243">
        <v>48</v>
      </c>
      <c r="BR58" s="287">
        <v>116</v>
      </c>
      <c r="BS58" s="287">
        <v>1</v>
      </c>
      <c r="BT58" s="287">
        <v>3</v>
      </c>
      <c r="BU58" s="287"/>
      <c r="BV58" s="287">
        <v>83</v>
      </c>
      <c r="BW58" s="287"/>
      <c r="BX58" s="287"/>
      <c r="BY58" s="287"/>
      <c r="BZ58" s="287">
        <v>62</v>
      </c>
      <c r="CA58" s="287"/>
      <c r="CB58" s="287"/>
      <c r="CC58" s="287"/>
      <c r="CD58" s="287"/>
      <c r="CE58" s="287"/>
      <c r="CF58" s="287"/>
      <c r="CG58" s="287"/>
      <c r="CH58" s="287"/>
      <c r="CI58" s="287"/>
      <c r="CJ58" s="287"/>
      <c r="CK58" s="287">
        <v>117</v>
      </c>
      <c r="CL58" s="287">
        <v>27</v>
      </c>
      <c r="CM58" s="287"/>
      <c r="CN58" s="287">
        <v>32</v>
      </c>
      <c r="CO58" s="287">
        <v>11</v>
      </c>
    </row>
    <row r="59" spans="1:93" x14ac:dyDescent="0.2">
      <c r="A59" s="252" t="s">
        <v>124</v>
      </c>
      <c r="B59" s="243">
        <v>36</v>
      </c>
      <c r="C59" s="243">
        <v>719</v>
      </c>
      <c r="D59" s="245">
        <v>5029</v>
      </c>
      <c r="E59" s="243">
        <v>220</v>
      </c>
      <c r="F59" s="245">
        <v>11044</v>
      </c>
      <c r="G59" s="243">
        <v>8</v>
      </c>
      <c r="H59" s="245">
        <v>1520</v>
      </c>
      <c r="J59" s="245">
        <v>677</v>
      </c>
      <c r="K59" s="243">
        <v>150</v>
      </c>
      <c r="L59" s="243">
        <v>684</v>
      </c>
      <c r="M59" s="243">
        <v>5</v>
      </c>
      <c r="N59" s="266">
        <v>5</v>
      </c>
      <c r="O59" s="243">
        <v>1</v>
      </c>
      <c r="R59" s="243">
        <v>6</v>
      </c>
      <c r="S59" s="243">
        <v>709</v>
      </c>
      <c r="T59" s="243">
        <v>11</v>
      </c>
      <c r="U59" s="243">
        <v>111</v>
      </c>
      <c r="W59" s="243">
        <v>931</v>
      </c>
      <c r="X59" s="243">
        <v>464</v>
      </c>
      <c r="Y59" s="243">
        <v>1</v>
      </c>
      <c r="Z59" s="243">
        <v>32</v>
      </c>
      <c r="AA59" s="243">
        <v>2</v>
      </c>
      <c r="AB59" s="243">
        <v>395</v>
      </c>
      <c r="AF59" s="244">
        <v>1</v>
      </c>
      <c r="AH59" s="244">
        <v>3</v>
      </c>
      <c r="AI59" s="253">
        <v>4</v>
      </c>
      <c r="AJ59" s="253">
        <v>1</v>
      </c>
      <c r="AK59" s="253"/>
      <c r="AL59" s="253"/>
      <c r="AM59" s="253"/>
      <c r="AN59" s="253"/>
      <c r="AO59" s="253"/>
      <c r="AP59" s="253"/>
      <c r="AQ59" s="253">
        <v>426</v>
      </c>
      <c r="AR59" s="253">
        <v>21</v>
      </c>
      <c r="AS59" s="253">
        <v>2</v>
      </c>
      <c r="AT59" s="253">
        <v>1394</v>
      </c>
      <c r="AU59" s="252">
        <v>124</v>
      </c>
      <c r="AV59" s="243">
        <v>15</v>
      </c>
      <c r="AW59" s="243">
        <v>381</v>
      </c>
      <c r="AX59" s="287">
        <v>2069</v>
      </c>
      <c r="AY59" s="287">
        <v>11</v>
      </c>
      <c r="AZ59" s="287">
        <v>4520</v>
      </c>
      <c r="BA59" s="287">
        <v>3</v>
      </c>
      <c r="BB59" s="287">
        <v>267</v>
      </c>
      <c r="BC59" s="287"/>
      <c r="BD59" s="287">
        <v>277</v>
      </c>
      <c r="BE59" s="287">
        <v>54</v>
      </c>
      <c r="BF59" s="287">
        <v>258</v>
      </c>
      <c r="BG59" s="287">
        <v>5</v>
      </c>
      <c r="BH59" s="309">
        <v>2</v>
      </c>
      <c r="BI59" s="287">
        <v>1</v>
      </c>
      <c r="BJ59" s="287"/>
      <c r="BK59" s="287"/>
      <c r="BL59" s="243">
        <v>1</v>
      </c>
      <c r="BM59" s="243">
        <v>187</v>
      </c>
      <c r="BN59" s="243">
        <v>11</v>
      </c>
      <c r="BO59" s="243">
        <v>51</v>
      </c>
      <c r="BQ59" s="243">
        <v>378</v>
      </c>
      <c r="BR59" s="287">
        <v>375</v>
      </c>
      <c r="BS59" s="287">
        <v>1</v>
      </c>
      <c r="BT59" s="287">
        <v>12</v>
      </c>
      <c r="BU59" s="287"/>
      <c r="BV59" s="287">
        <v>7</v>
      </c>
      <c r="BW59" s="287"/>
      <c r="BX59" s="287"/>
      <c r="BY59" s="287"/>
      <c r="BZ59" s="287">
        <v>1</v>
      </c>
      <c r="CA59" s="287"/>
      <c r="CB59" s="287">
        <v>1</v>
      </c>
      <c r="CC59" s="287">
        <v>4</v>
      </c>
      <c r="CD59" s="287">
        <v>1</v>
      </c>
      <c r="CE59" s="287"/>
      <c r="CF59" s="287"/>
      <c r="CG59" s="287"/>
      <c r="CH59" s="287"/>
      <c r="CI59" s="287"/>
      <c r="CJ59" s="287"/>
      <c r="CK59" s="287">
        <v>24</v>
      </c>
      <c r="CL59" s="287">
        <v>2</v>
      </c>
      <c r="CM59" s="287">
        <v>2</v>
      </c>
      <c r="CN59" s="287">
        <v>968</v>
      </c>
      <c r="CO59" s="287">
        <v>124</v>
      </c>
    </row>
    <row r="60" spans="1:93" x14ac:dyDescent="0.2">
      <c r="A60" s="252" t="s">
        <v>125</v>
      </c>
      <c r="B60" s="243">
        <v>3</v>
      </c>
      <c r="C60" s="243">
        <v>512</v>
      </c>
      <c r="D60" s="243">
        <v>2713</v>
      </c>
      <c r="E60" s="243">
        <v>176</v>
      </c>
      <c r="F60" s="245">
        <v>7623</v>
      </c>
      <c r="G60" s="243">
        <v>1</v>
      </c>
      <c r="H60" s="243">
        <v>708</v>
      </c>
      <c r="J60" s="243">
        <v>203</v>
      </c>
      <c r="K60" s="243">
        <v>51</v>
      </c>
      <c r="L60" s="243">
        <v>254</v>
      </c>
      <c r="N60" s="266">
        <v>3</v>
      </c>
      <c r="O60" s="243">
        <v>2</v>
      </c>
      <c r="R60" s="243">
        <v>59</v>
      </c>
      <c r="S60" s="243">
        <v>213</v>
      </c>
      <c r="T60" s="243">
        <v>12</v>
      </c>
      <c r="U60" s="243">
        <v>217</v>
      </c>
      <c r="V60" s="243">
        <v>35</v>
      </c>
      <c r="W60" s="243">
        <v>171</v>
      </c>
      <c r="X60" s="243">
        <v>250</v>
      </c>
      <c r="Y60" s="243">
        <v>1</v>
      </c>
      <c r="Z60" s="243">
        <v>45</v>
      </c>
      <c r="AA60" s="243">
        <v>10</v>
      </c>
      <c r="AB60" s="243">
        <v>136</v>
      </c>
      <c r="AD60" s="243">
        <v>2</v>
      </c>
      <c r="AF60" s="244">
        <v>3</v>
      </c>
      <c r="AH60" s="244">
        <v>1</v>
      </c>
      <c r="AI60" s="253"/>
      <c r="AJ60" s="253">
        <v>4</v>
      </c>
      <c r="AK60" s="253"/>
      <c r="AL60" s="253">
        <v>1</v>
      </c>
      <c r="AM60" s="253">
        <v>2</v>
      </c>
      <c r="AN60" s="253"/>
      <c r="AO60" s="253">
        <v>1</v>
      </c>
      <c r="AP60" s="253"/>
      <c r="AQ60" s="253">
        <v>192</v>
      </c>
      <c r="AR60" s="253">
        <v>8</v>
      </c>
      <c r="AS60" s="253">
        <v>1</v>
      </c>
      <c r="AT60" s="253">
        <v>1735</v>
      </c>
      <c r="AU60" s="252">
        <v>4487</v>
      </c>
      <c r="AW60" s="243">
        <v>254</v>
      </c>
      <c r="AX60" s="287">
        <v>844</v>
      </c>
      <c r="AY60" s="287">
        <v>6</v>
      </c>
      <c r="AZ60" s="287">
        <v>2417</v>
      </c>
      <c r="BA60" s="287">
        <v>1</v>
      </c>
      <c r="BB60" s="287">
        <v>11</v>
      </c>
      <c r="BC60" s="287"/>
      <c r="BD60" s="287">
        <v>11</v>
      </c>
      <c r="BE60" s="287">
        <v>8</v>
      </c>
      <c r="BF60" s="287">
        <v>23</v>
      </c>
      <c r="BG60" s="287"/>
      <c r="BH60" s="309">
        <v>2</v>
      </c>
      <c r="BI60" s="287">
        <v>2</v>
      </c>
      <c r="BJ60" s="287"/>
      <c r="BK60" s="287"/>
      <c r="BL60" s="243">
        <v>19</v>
      </c>
      <c r="BM60" s="243">
        <v>23</v>
      </c>
      <c r="BN60" s="243">
        <v>6</v>
      </c>
      <c r="BO60" s="243">
        <v>37</v>
      </c>
      <c r="BQ60" s="243">
        <v>26</v>
      </c>
      <c r="BR60" s="287">
        <v>173</v>
      </c>
      <c r="BS60" s="287">
        <v>1</v>
      </c>
      <c r="BT60" s="287">
        <v>9</v>
      </c>
      <c r="BU60" s="287"/>
      <c r="BV60" s="287">
        <v>1</v>
      </c>
      <c r="BW60" s="287"/>
      <c r="BX60" s="287">
        <v>1</v>
      </c>
      <c r="BY60" s="287"/>
      <c r="BZ60" s="287"/>
      <c r="CA60" s="287"/>
      <c r="CB60" s="287"/>
      <c r="CC60" s="287"/>
      <c r="CD60" s="287">
        <v>4</v>
      </c>
      <c r="CE60" s="287"/>
      <c r="CF60" s="287">
        <v>1</v>
      </c>
      <c r="CG60" s="287">
        <v>1</v>
      </c>
      <c r="CH60" s="287"/>
      <c r="CI60" s="287"/>
      <c r="CJ60" s="287"/>
      <c r="CK60" s="287">
        <v>2</v>
      </c>
      <c r="CL60" s="287"/>
      <c r="CM60" s="287">
        <v>1</v>
      </c>
      <c r="CN60" s="287">
        <v>1315</v>
      </c>
      <c r="CO60" s="287">
        <v>4209</v>
      </c>
    </row>
    <row r="61" spans="1:93" x14ac:dyDescent="0.2">
      <c r="A61" s="252" t="s">
        <v>126</v>
      </c>
      <c r="C61" s="243">
        <v>280</v>
      </c>
      <c r="D61" s="243">
        <v>2255</v>
      </c>
      <c r="E61" s="243">
        <v>116</v>
      </c>
      <c r="F61" s="245">
        <v>4820</v>
      </c>
      <c r="G61" s="243">
        <v>11</v>
      </c>
      <c r="H61" s="243">
        <v>1226</v>
      </c>
      <c r="J61" s="243">
        <v>490</v>
      </c>
      <c r="K61" s="243">
        <v>126</v>
      </c>
      <c r="L61" s="243">
        <v>270</v>
      </c>
      <c r="N61" s="266">
        <v>2</v>
      </c>
      <c r="O61" s="243">
        <v>1</v>
      </c>
      <c r="R61" s="243">
        <v>84</v>
      </c>
      <c r="S61" s="243">
        <v>465</v>
      </c>
      <c r="T61" s="243">
        <v>45</v>
      </c>
      <c r="U61" s="243">
        <v>143</v>
      </c>
      <c r="W61" s="243">
        <v>342</v>
      </c>
      <c r="X61" s="243">
        <v>233</v>
      </c>
      <c r="Y61" s="243">
        <v>1</v>
      </c>
      <c r="Z61" s="243">
        <v>22</v>
      </c>
      <c r="AB61" s="243">
        <v>156</v>
      </c>
      <c r="AD61" s="243">
        <v>1</v>
      </c>
      <c r="AF61" s="244">
        <v>9</v>
      </c>
      <c r="AH61" s="244">
        <v>7</v>
      </c>
      <c r="AI61" s="253"/>
      <c r="AJ61" s="253"/>
      <c r="AK61" s="253"/>
      <c r="AL61" s="253">
        <v>1</v>
      </c>
      <c r="AM61" s="253"/>
      <c r="AN61" s="253"/>
      <c r="AO61" s="253"/>
      <c r="AP61" s="253"/>
      <c r="AQ61" s="253">
        <v>209</v>
      </c>
      <c r="AR61" s="253">
        <v>20</v>
      </c>
      <c r="AS61" s="253"/>
      <c r="AT61" s="253">
        <v>878</v>
      </c>
      <c r="AU61" s="252">
        <v>49</v>
      </c>
      <c r="AW61" s="243">
        <v>132</v>
      </c>
      <c r="AX61" s="287">
        <v>646</v>
      </c>
      <c r="AY61" s="287">
        <v>2</v>
      </c>
      <c r="AZ61" s="287">
        <v>1078</v>
      </c>
      <c r="BA61" s="287"/>
      <c r="BB61" s="287">
        <v>297</v>
      </c>
      <c r="BC61" s="287"/>
      <c r="BD61" s="287">
        <v>208</v>
      </c>
      <c r="BE61" s="287">
        <v>2</v>
      </c>
      <c r="BF61" s="287">
        <v>27</v>
      </c>
      <c r="BG61" s="287"/>
      <c r="BH61" s="309">
        <v>1</v>
      </c>
      <c r="BI61" s="287">
        <v>1</v>
      </c>
      <c r="BJ61" s="287"/>
      <c r="BK61" s="287"/>
      <c r="BL61" s="243">
        <v>7</v>
      </c>
      <c r="BM61" s="243">
        <v>84</v>
      </c>
      <c r="BN61" s="243">
        <v>28</v>
      </c>
      <c r="BO61" s="243">
        <v>7</v>
      </c>
      <c r="BQ61" s="243">
        <v>77</v>
      </c>
      <c r="BR61" s="287">
        <v>162</v>
      </c>
      <c r="BS61" s="287">
        <v>1</v>
      </c>
      <c r="BT61" s="287">
        <v>2</v>
      </c>
      <c r="BU61" s="287"/>
      <c r="BV61" s="287"/>
      <c r="BW61" s="287"/>
      <c r="BX61" s="287">
        <v>1</v>
      </c>
      <c r="BY61" s="287"/>
      <c r="BZ61" s="287">
        <v>5</v>
      </c>
      <c r="CA61" s="287"/>
      <c r="CB61" s="287">
        <v>2</v>
      </c>
      <c r="CC61" s="287"/>
      <c r="CD61" s="287"/>
      <c r="CE61" s="287"/>
      <c r="CF61" s="287">
        <v>1</v>
      </c>
      <c r="CG61" s="287"/>
      <c r="CH61" s="287"/>
      <c r="CI61" s="287"/>
      <c r="CJ61" s="287"/>
      <c r="CK61" s="287">
        <v>1</v>
      </c>
      <c r="CL61" s="287">
        <v>1</v>
      </c>
      <c r="CM61" s="287"/>
      <c r="CN61" s="287">
        <v>619</v>
      </c>
      <c r="CO61" s="287">
        <v>49</v>
      </c>
    </row>
    <row r="62" spans="1:93" x14ac:dyDescent="0.2">
      <c r="A62" s="252" t="s">
        <v>127</v>
      </c>
      <c r="B62" s="243">
        <v>2</v>
      </c>
      <c r="C62" s="243">
        <v>297</v>
      </c>
      <c r="D62" s="245">
        <v>1382</v>
      </c>
      <c r="E62" s="243">
        <v>75</v>
      </c>
      <c r="F62" s="245">
        <v>3681</v>
      </c>
      <c r="H62" s="243">
        <v>344</v>
      </c>
      <c r="J62" s="243">
        <v>256</v>
      </c>
      <c r="K62" s="243">
        <v>118</v>
      </c>
      <c r="L62" s="243">
        <v>178</v>
      </c>
      <c r="N62" s="266">
        <v>4</v>
      </c>
      <c r="R62" s="243">
        <v>57</v>
      </c>
      <c r="S62" s="243">
        <v>61</v>
      </c>
      <c r="U62" s="243">
        <v>54</v>
      </c>
      <c r="W62" s="243">
        <v>108</v>
      </c>
      <c r="X62" s="243">
        <v>81</v>
      </c>
      <c r="Z62" s="243">
        <v>13</v>
      </c>
      <c r="AB62" s="243">
        <v>62</v>
      </c>
      <c r="AI62" s="253">
        <v>1</v>
      </c>
      <c r="AJ62" s="253"/>
      <c r="AK62" s="253"/>
      <c r="AL62" s="253"/>
      <c r="AM62" s="253"/>
      <c r="AN62" s="253"/>
      <c r="AO62" s="253"/>
      <c r="AP62" s="253"/>
      <c r="AQ62" s="253">
        <v>82</v>
      </c>
      <c r="AR62" s="253">
        <v>8</v>
      </c>
      <c r="AS62" s="253"/>
      <c r="AT62" s="253">
        <v>460</v>
      </c>
      <c r="AU62" s="252">
        <v>32</v>
      </c>
      <c r="AW62" s="243">
        <v>150</v>
      </c>
      <c r="AX62" s="287">
        <v>576</v>
      </c>
      <c r="AY62" s="287">
        <v>3</v>
      </c>
      <c r="AZ62" s="287">
        <v>1675</v>
      </c>
      <c r="BA62" s="287"/>
      <c r="BB62" s="287">
        <v>23</v>
      </c>
      <c r="BC62" s="287"/>
      <c r="BD62" s="287">
        <v>57</v>
      </c>
      <c r="BE62" s="287">
        <v>37</v>
      </c>
      <c r="BF62" s="287">
        <v>21</v>
      </c>
      <c r="BG62" s="287"/>
      <c r="BH62" s="309">
        <v>3</v>
      </c>
      <c r="BI62" s="287"/>
      <c r="BJ62" s="287"/>
      <c r="BK62" s="287"/>
      <c r="BL62" s="243">
        <v>1</v>
      </c>
      <c r="BM62" s="243">
        <v>56</v>
      </c>
      <c r="BO62" s="243">
        <v>12</v>
      </c>
      <c r="BQ62" s="243">
        <v>7</v>
      </c>
      <c r="BR62" s="287">
        <v>55</v>
      </c>
      <c r="BS62" s="287"/>
      <c r="BT62" s="287">
        <v>5</v>
      </c>
      <c r="BU62" s="287"/>
      <c r="BV62" s="287">
        <v>2</v>
      </c>
      <c r="BW62" s="287"/>
      <c r="BX62" s="287"/>
      <c r="BY62" s="287"/>
      <c r="BZ62" s="287"/>
      <c r="CA62" s="287"/>
      <c r="CB62" s="287"/>
      <c r="CC62" s="287">
        <v>1</v>
      </c>
      <c r="CD62" s="287"/>
      <c r="CE62" s="287"/>
      <c r="CF62" s="287"/>
      <c r="CG62" s="287"/>
      <c r="CH62" s="287"/>
      <c r="CI62" s="287"/>
      <c r="CJ62" s="287"/>
      <c r="CK62" s="287">
        <v>1</v>
      </c>
      <c r="CL62" s="287"/>
      <c r="CM62" s="287"/>
      <c r="CN62" s="287">
        <v>314</v>
      </c>
      <c r="CO62" s="287">
        <v>32</v>
      </c>
    </row>
    <row r="63" spans="1:93" x14ac:dyDescent="0.2">
      <c r="A63" s="252" t="s">
        <v>128</v>
      </c>
      <c r="C63" s="243">
        <v>2527</v>
      </c>
      <c r="D63" s="245">
        <v>1299</v>
      </c>
      <c r="E63" s="243">
        <v>20</v>
      </c>
      <c r="F63" s="245">
        <v>3192</v>
      </c>
      <c r="G63" s="243">
        <v>71</v>
      </c>
      <c r="H63" s="245">
        <v>821</v>
      </c>
      <c r="J63" s="245">
        <v>483</v>
      </c>
      <c r="K63" s="243">
        <v>11</v>
      </c>
      <c r="L63" s="243">
        <v>226</v>
      </c>
      <c r="N63" s="266">
        <v>1</v>
      </c>
      <c r="O63" s="243">
        <v>1</v>
      </c>
      <c r="R63" s="243">
        <v>27</v>
      </c>
      <c r="S63" s="243">
        <v>346</v>
      </c>
      <c r="U63" s="243">
        <v>473</v>
      </c>
      <c r="V63" s="243">
        <v>1</v>
      </c>
      <c r="W63" s="243">
        <v>129</v>
      </c>
      <c r="X63" s="243">
        <v>176</v>
      </c>
      <c r="Y63" s="243">
        <v>36</v>
      </c>
      <c r="Z63" s="243">
        <v>27</v>
      </c>
      <c r="AA63" s="243">
        <v>44</v>
      </c>
      <c r="AB63" s="243">
        <v>34</v>
      </c>
      <c r="AF63" s="244">
        <v>1</v>
      </c>
      <c r="AH63" s="244">
        <v>2</v>
      </c>
      <c r="AI63" s="253"/>
      <c r="AJ63" s="253"/>
      <c r="AK63" s="253"/>
      <c r="AL63" s="253"/>
      <c r="AM63" s="253"/>
      <c r="AN63" s="253"/>
      <c r="AO63" s="253"/>
      <c r="AP63" s="253"/>
      <c r="AQ63" s="253">
        <v>61</v>
      </c>
      <c r="AR63" s="253">
        <v>1</v>
      </c>
      <c r="AS63" s="253"/>
      <c r="AT63" s="253">
        <v>246</v>
      </c>
      <c r="AU63" s="252">
        <v>16</v>
      </c>
      <c r="AW63" s="245">
        <v>66</v>
      </c>
      <c r="AX63" s="287">
        <v>153</v>
      </c>
      <c r="AY63" s="287"/>
      <c r="AZ63" s="287">
        <v>712</v>
      </c>
      <c r="BA63" s="287">
        <v>3</v>
      </c>
      <c r="BB63" s="287">
        <v>18</v>
      </c>
      <c r="BC63" s="287"/>
      <c r="BD63" s="287">
        <v>82</v>
      </c>
      <c r="BE63" s="287">
        <v>5</v>
      </c>
      <c r="BF63" s="287">
        <v>48</v>
      </c>
      <c r="BG63" s="287"/>
      <c r="BH63" s="309">
        <v>1</v>
      </c>
      <c r="BI63" s="287">
        <v>1</v>
      </c>
      <c r="BJ63" s="287"/>
      <c r="BK63" s="287"/>
      <c r="BL63" s="243">
        <v>3</v>
      </c>
      <c r="BO63" s="243">
        <v>71</v>
      </c>
      <c r="BQ63" s="243">
        <v>5</v>
      </c>
      <c r="BR63" s="287">
        <v>102</v>
      </c>
      <c r="BS63" s="287">
        <v>10</v>
      </c>
      <c r="BT63" s="287">
        <v>3</v>
      </c>
      <c r="BU63" s="287"/>
      <c r="BV63" s="287">
        <v>1</v>
      </c>
      <c r="BW63" s="287"/>
      <c r="BX63" s="287"/>
      <c r="BY63" s="287"/>
      <c r="BZ63" s="287">
        <v>1</v>
      </c>
      <c r="CA63" s="287"/>
      <c r="CB63" s="287"/>
      <c r="CC63" s="287"/>
      <c r="CD63" s="287"/>
      <c r="CE63" s="287"/>
      <c r="CF63" s="287"/>
      <c r="CG63" s="287"/>
      <c r="CH63" s="287"/>
      <c r="CI63" s="287"/>
      <c r="CJ63" s="287"/>
      <c r="CK63" s="287"/>
      <c r="CL63" s="287"/>
      <c r="CM63" s="287"/>
      <c r="CN63" s="287">
        <v>191</v>
      </c>
      <c r="CO63" s="287">
        <v>16</v>
      </c>
    </row>
    <row r="64" spans="1:93" x14ac:dyDescent="0.2">
      <c r="A64" s="252" t="s">
        <v>129</v>
      </c>
      <c r="B64" s="243">
        <v>222</v>
      </c>
      <c r="C64" s="243">
        <v>4382</v>
      </c>
      <c r="D64" s="245">
        <v>7724</v>
      </c>
      <c r="E64" s="243">
        <v>106</v>
      </c>
      <c r="F64" s="245">
        <v>7651</v>
      </c>
      <c r="H64" s="245">
        <v>730</v>
      </c>
      <c r="J64" s="245">
        <v>444</v>
      </c>
      <c r="K64" s="243">
        <v>88</v>
      </c>
      <c r="L64" s="243">
        <v>427</v>
      </c>
      <c r="M64" s="243">
        <v>1</v>
      </c>
      <c r="N64" s="266">
        <v>2</v>
      </c>
      <c r="R64" s="243">
        <v>145</v>
      </c>
      <c r="S64" s="243">
        <v>489</v>
      </c>
      <c r="T64" s="243">
        <v>59</v>
      </c>
      <c r="U64" s="243">
        <v>71</v>
      </c>
      <c r="V64" s="243">
        <v>1</v>
      </c>
      <c r="W64" s="243">
        <v>194</v>
      </c>
      <c r="X64" s="243">
        <v>341</v>
      </c>
      <c r="Y64" s="243">
        <v>3</v>
      </c>
      <c r="Z64" s="243">
        <v>4</v>
      </c>
      <c r="AB64" s="243">
        <v>74</v>
      </c>
      <c r="AE64" s="244">
        <v>1</v>
      </c>
      <c r="AH64" s="244">
        <v>20</v>
      </c>
      <c r="AI64" s="253"/>
      <c r="AJ64" s="253"/>
      <c r="AK64" s="253"/>
      <c r="AL64" s="253"/>
      <c r="AM64" s="253">
        <v>2</v>
      </c>
      <c r="AN64" s="253"/>
      <c r="AO64" s="253">
        <v>1</v>
      </c>
      <c r="AP64" s="253"/>
      <c r="AQ64" s="253">
        <v>109</v>
      </c>
      <c r="AR64" s="253">
        <v>8</v>
      </c>
      <c r="AS64" s="253"/>
      <c r="AT64" s="253">
        <v>1111</v>
      </c>
      <c r="AU64" s="252">
        <v>4628</v>
      </c>
      <c r="AV64" s="243">
        <v>7</v>
      </c>
      <c r="AW64" s="245">
        <v>1401</v>
      </c>
      <c r="AX64" s="287">
        <v>2433</v>
      </c>
      <c r="AY64" s="287">
        <v>1</v>
      </c>
      <c r="AZ64" s="287">
        <v>2796</v>
      </c>
      <c r="BA64" s="287"/>
      <c r="BB64" s="287">
        <v>42</v>
      </c>
      <c r="BC64" s="287"/>
      <c r="BD64" s="287">
        <v>59</v>
      </c>
      <c r="BE64" s="287">
        <v>18</v>
      </c>
      <c r="BF64" s="287">
        <v>42</v>
      </c>
      <c r="BG64" s="287"/>
      <c r="BH64" s="309">
        <v>2</v>
      </c>
      <c r="BI64" s="287"/>
      <c r="BJ64" s="287"/>
      <c r="BK64" s="287"/>
      <c r="BL64" s="243">
        <v>53</v>
      </c>
      <c r="BM64" s="243">
        <v>92</v>
      </c>
      <c r="BN64" s="243">
        <v>26</v>
      </c>
      <c r="BO64" s="243">
        <v>13</v>
      </c>
      <c r="BP64" s="243">
        <v>1</v>
      </c>
      <c r="BQ64" s="243">
        <v>11</v>
      </c>
      <c r="BR64" s="287">
        <v>184</v>
      </c>
      <c r="BS64" s="287"/>
      <c r="BT64" s="287"/>
      <c r="BU64" s="287"/>
      <c r="BV64" s="287">
        <v>1</v>
      </c>
      <c r="BW64" s="287"/>
      <c r="BX64" s="287"/>
      <c r="BY64" s="287"/>
      <c r="BZ64" s="287"/>
      <c r="CA64" s="287"/>
      <c r="CB64" s="287">
        <v>7</v>
      </c>
      <c r="CC64" s="287"/>
      <c r="CD64" s="287"/>
      <c r="CE64" s="287"/>
      <c r="CF64" s="287"/>
      <c r="CG64" s="287">
        <v>1</v>
      </c>
      <c r="CH64" s="287"/>
      <c r="CI64" s="287">
        <v>1</v>
      </c>
      <c r="CJ64" s="287"/>
      <c r="CK64" s="287">
        <v>2</v>
      </c>
      <c r="CL64" s="287"/>
      <c r="CM64" s="287"/>
      <c r="CN64" s="287">
        <v>844</v>
      </c>
      <c r="CO64" s="287">
        <v>4216</v>
      </c>
    </row>
    <row r="65" spans="1:93" x14ac:dyDescent="0.2">
      <c r="A65" s="252" t="s">
        <v>130</v>
      </c>
      <c r="B65" s="243">
        <v>15</v>
      </c>
      <c r="C65" s="243">
        <v>626</v>
      </c>
      <c r="D65" s="245">
        <v>3132</v>
      </c>
      <c r="E65" s="243">
        <v>309</v>
      </c>
      <c r="F65" s="245">
        <v>8297</v>
      </c>
      <c r="G65" s="243">
        <v>123</v>
      </c>
      <c r="H65" s="245">
        <v>2215</v>
      </c>
      <c r="I65" s="243">
        <v>1</v>
      </c>
      <c r="J65" s="245">
        <v>2555</v>
      </c>
      <c r="K65" s="243">
        <v>242</v>
      </c>
      <c r="L65" s="243">
        <v>657</v>
      </c>
      <c r="N65" s="266">
        <v>17</v>
      </c>
      <c r="O65" s="243">
        <v>2</v>
      </c>
      <c r="P65" s="243">
        <v>1</v>
      </c>
      <c r="R65" s="243">
        <v>121</v>
      </c>
      <c r="S65" s="243">
        <v>236</v>
      </c>
      <c r="T65" s="243">
        <v>20</v>
      </c>
      <c r="U65" s="243">
        <v>130</v>
      </c>
      <c r="V65" s="243">
        <v>74</v>
      </c>
      <c r="W65" s="243">
        <v>535</v>
      </c>
      <c r="X65" s="243">
        <v>413</v>
      </c>
      <c r="Y65" s="243">
        <v>4</v>
      </c>
      <c r="Z65" s="243">
        <v>19</v>
      </c>
      <c r="AA65" s="243">
        <v>8</v>
      </c>
      <c r="AB65" s="243">
        <v>296</v>
      </c>
      <c r="AD65" s="243">
        <v>10</v>
      </c>
      <c r="AE65" s="244">
        <v>6</v>
      </c>
      <c r="AF65" s="244">
        <v>8</v>
      </c>
      <c r="AH65" s="244">
        <v>27</v>
      </c>
      <c r="AI65" s="253">
        <v>3</v>
      </c>
      <c r="AJ65" s="253">
        <v>1</v>
      </c>
      <c r="AK65" s="253"/>
      <c r="AL65" s="253">
        <v>1</v>
      </c>
      <c r="AM65" s="253"/>
      <c r="AN65" s="253"/>
      <c r="AO65" s="253">
        <v>2</v>
      </c>
      <c r="AP65" s="253"/>
      <c r="AQ65" s="253">
        <v>669</v>
      </c>
      <c r="AR65" s="253">
        <v>27</v>
      </c>
      <c r="AS65" s="253">
        <v>18</v>
      </c>
      <c r="AT65" s="253">
        <v>1612</v>
      </c>
      <c r="AU65" s="252">
        <v>17616</v>
      </c>
      <c r="AW65" s="245">
        <v>332</v>
      </c>
      <c r="AX65" s="287">
        <v>1425</v>
      </c>
      <c r="AY65" s="287">
        <v>48</v>
      </c>
      <c r="AZ65" s="287">
        <v>3624</v>
      </c>
      <c r="BA65" s="287">
        <v>19</v>
      </c>
      <c r="BB65" s="287">
        <v>742</v>
      </c>
      <c r="BC65" s="287">
        <v>1</v>
      </c>
      <c r="BD65" s="287">
        <v>1427</v>
      </c>
      <c r="BE65" s="287">
        <v>63</v>
      </c>
      <c r="BF65" s="287">
        <v>135</v>
      </c>
      <c r="BG65" s="287"/>
      <c r="BH65" s="309">
        <v>3</v>
      </c>
      <c r="BI65" s="287">
        <v>2</v>
      </c>
      <c r="BJ65" s="287">
        <v>1</v>
      </c>
      <c r="BK65" s="287"/>
      <c r="BL65" s="243">
        <v>33</v>
      </c>
      <c r="BM65" s="243">
        <v>135</v>
      </c>
      <c r="BN65" s="243">
        <v>12</v>
      </c>
      <c r="BO65" s="243">
        <v>34</v>
      </c>
      <c r="BP65" s="243">
        <v>12</v>
      </c>
      <c r="BQ65" s="243">
        <v>113</v>
      </c>
      <c r="BR65" s="287">
        <v>258</v>
      </c>
      <c r="BS65" s="287"/>
      <c r="BT65" s="287">
        <v>4</v>
      </c>
      <c r="BU65" s="287">
        <v>3</v>
      </c>
      <c r="BV65" s="287">
        <v>28</v>
      </c>
      <c r="BW65" s="287"/>
      <c r="BX65" s="287"/>
      <c r="BY65" s="287">
        <v>3</v>
      </c>
      <c r="BZ65" s="287">
        <v>3</v>
      </c>
      <c r="CA65" s="287"/>
      <c r="CB65" s="287">
        <v>7</v>
      </c>
      <c r="CC65" s="287"/>
      <c r="CD65" s="287">
        <v>1</v>
      </c>
      <c r="CE65" s="287"/>
      <c r="CF65" s="287"/>
      <c r="CG65" s="287"/>
      <c r="CH65" s="287"/>
      <c r="CI65" s="287">
        <v>2</v>
      </c>
      <c r="CJ65" s="287"/>
      <c r="CK65" s="287">
        <v>45</v>
      </c>
      <c r="CL65" s="287">
        <v>8</v>
      </c>
      <c r="CM65" s="287">
        <v>17</v>
      </c>
      <c r="CN65" s="287">
        <v>1131</v>
      </c>
      <c r="CO65" s="287">
        <v>7210</v>
      </c>
    </row>
    <row r="66" spans="1:93" s="257" customFormat="1" x14ac:dyDescent="0.2">
      <c r="A66" s="256" t="s">
        <v>131</v>
      </c>
      <c r="U66" s="257">
        <v>4</v>
      </c>
      <c r="X66" s="257">
        <v>13</v>
      </c>
      <c r="AI66" s="258"/>
      <c r="AJ66" s="258"/>
      <c r="AK66" s="258"/>
      <c r="AL66" s="258"/>
      <c r="AM66" s="258"/>
      <c r="AN66" s="258"/>
      <c r="AO66" s="258"/>
      <c r="AP66" s="258"/>
      <c r="AQ66" s="258"/>
      <c r="AR66" s="258"/>
      <c r="AS66" s="258"/>
      <c r="AT66" s="258"/>
      <c r="AU66" s="256"/>
      <c r="AX66" s="288"/>
      <c r="AY66" s="288"/>
      <c r="AZ66" s="288"/>
      <c r="BA66" s="288"/>
      <c r="BB66" s="288"/>
      <c r="BC66" s="288"/>
      <c r="BD66" s="288"/>
      <c r="BE66" s="288"/>
      <c r="BF66" s="288"/>
      <c r="BG66" s="288"/>
      <c r="BH66" s="288"/>
      <c r="BI66" s="288"/>
      <c r="BJ66" s="288"/>
      <c r="BK66" s="288"/>
      <c r="BR66" s="288">
        <v>11</v>
      </c>
      <c r="BS66" s="288"/>
      <c r="BT66" s="288"/>
      <c r="BU66" s="288"/>
      <c r="BV66" s="288"/>
      <c r="BW66" s="288"/>
      <c r="BX66" s="288"/>
      <c r="BY66" s="288"/>
      <c r="BZ66" s="288"/>
      <c r="CA66" s="288"/>
      <c r="CB66" s="288"/>
      <c r="CC66" s="288"/>
      <c r="CD66" s="288"/>
      <c r="CE66" s="288"/>
      <c r="CF66" s="288"/>
      <c r="CG66" s="288"/>
      <c r="CH66" s="288"/>
      <c r="CI66" s="288"/>
      <c r="CJ66" s="288"/>
      <c r="CK66" s="288"/>
      <c r="CL66" s="288"/>
      <c r="CM66" s="288"/>
      <c r="CN66" s="288"/>
      <c r="CO66" s="288"/>
    </row>
    <row r="67" spans="1:93" s="257" customFormat="1" x14ac:dyDescent="0.2">
      <c r="A67" s="256" t="s">
        <v>132</v>
      </c>
      <c r="F67" s="257">
        <v>1</v>
      </c>
      <c r="H67" s="257">
        <v>1</v>
      </c>
      <c r="L67" s="257">
        <v>20</v>
      </c>
      <c r="V67" s="257">
        <v>11</v>
      </c>
      <c r="X67" s="257">
        <v>3</v>
      </c>
      <c r="AI67" s="258"/>
      <c r="AJ67" s="258"/>
      <c r="AK67" s="258"/>
      <c r="AL67" s="258"/>
      <c r="AM67" s="258"/>
      <c r="AN67" s="258"/>
      <c r="AO67" s="258"/>
      <c r="AP67" s="258"/>
      <c r="AQ67" s="258">
        <v>1</v>
      </c>
      <c r="AR67" s="258">
        <v>5</v>
      </c>
      <c r="AS67" s="258"/>
      <c r="AT67" s="258"/>
      <c r="AU67" s="256">
        <v>7</v>
      </c>
      <c r="AX67" s="288"/>
      <c r="AY67" s="288"/>
      <c r="AZ67" s="288"/>
      <c r="BA67" s="288"/>
      <c r="BB67" s="288"/>
      <c r="BC67" s="288"/>
      <c r="BD67" s="288"/>
      <c r="BE67" s="288"/>
      <c r="BF67" s="288">
        <v>4</v>
      </c>
      <c r="BG67" s="288"/>
      <c r="BH67" s="288"/>
      <c r="BI67" s="288"/>
      <c r="BJ67" s="288"/>
      <c r="BK67" s="288"/>
      <c r="BR67" s="288">
        <v>3</v>
      </c>
      <c r="BS67" s="288"/>
      <c r="BT67" s="288"/>
      <c r="BU67" s="288"/>
      <c r="BV67" s="288"/>
      <c r="BW67" s="288"/>
      <c r="BX67" s="288"/>
      <c r="BY67" s="288"/>
      <c r="BZ67" s="288"/>
      <c r="CA67" s="288"/>
      <c r="CB67" s="288"/>
      <c r="CC67" s="288"/>
      <c r="CD67" s="288"/>
      <c r="CE67" s="288"/>
      <c r="CF67" s="288"/>
      <c r="CG67" s="288"/>
      <c r="CH67" s="288"/>
      <c r="CI67" s="288"/>
      <c r="CJ67" s="288"/>
      <c r="CK67" s="288"/>
      <c r="CL67" s="288">
        <v>1</v>
      </c>
      <c r="CM67" s="288"/>
      <c r="CN67" s="288"/>
      <c r="CO67" s="288">
        <v>7</v>
      </c>
    </row>
  </sheetData>
  <mergeCells count="9">
    <mergeCell ref="CH4:CM4"/>
    <mergeCell ref="AV4:BE4"/>
    <mergeCell ref="BF4:BQ4"/>
    <mergeCell ref="BR4:BY4"/>
    <mergeCell ref="BZ4:CG4"/>
    <mergeCell ref="B4:J4"/>
    <mergeCell ref="K4:X4"/>
    <mergeCell ref="Y4:AH4"/>
    <mergeCell ref="AI4:AR4"/>
  </mergeCells>
  <phoneticPr fontId="0" type="noConversion"/>
  <pageMargins left="0.28000000000000003" right="0.19" top="0.5" bottom="0.5" header="0.5" footer="0.5"/>
  <pageSetup paperSize="5" scale="75" fitToWidth="8" orientation="landscape" r:id="rId1"/>
  <headerFooter alignWithMargins="0">
    <oddFooter>&amp;RPage &amp;P</oddFooter>
  </headerFooter>
  <rowBreaks count="1" manualBreakCount="1">
    <brk id="34" max="16383" man="1"/>
  </rowBreaks>
  <colBreaks count="3" manualBreakCount="3">
    <brk id="29" max="1048575" man="1"/>
    <brk id="47" max="1048575" man="1"/>
    <brk id="71"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7"/>
  <sheetViews>
    <sheetView workbookViewId="0">
      <selection activeCell="A10" sqref="A10"/>
    </sheetView>
  </sheetViews>
  <sheetFormatPr defaultRowHeight="12.75" x14ac:dyDescent="0.2"/>
  <cols>
    <col min="1" max="1" width="15" style="130" customWidth="1"/>
    <col min="2" max="2" width="9.42578125" style="130" customWidth="1"/>
    <col min="3" max="3" width="6.42578125" style="130" customWidth="1"/>
    <col min="4" max="4" width="13.42578125" style="130" customWidth="1"/>
    <col min="5" max="7" width="8.7109375" style="130" customWidth="1"/>
    <col min="8" max="8" width="31.5703125" style="130" customWidth="1"/>
    <col min="9" max="14" width="5.85546875" style="130" customWidth="1"/>
    <col min="15" max="16384" width="9.140625" style="130"/>
  </cols>
  <sheetData>
    <row r="1" spans="1:18" ht="25.5" customHeight="1" x14ac:dyDescent="0.25">
      <c r="A1" s="393" t="s">
        <v>347</v>
      </c>
      <c r="B1" s="393"/>
      <c r="C1" s="393"/>
      <c r="D1" s="393"/>
      <c r="E1" s="393"/>
      <c r="F1" s="393"/>
      <c r="P1" s="201"/>
      <c r="Q1" s="201"/>
    </row>
    <row r="2" spans="1:18" ht="26.25" customHeight="1" x14ac:dyDescent="0.2">
      <c r="A2" s="132"/>
      <c r="B2" s="133"/>
      <c r="C2" s="133"/>
      <c r="H2" s="155"/>
      <c r="I2" s="394" t="s">
        <v>252</v>
      </c>
      <c r="J2" s="394"/>
      <c r="K2" s="395"/>
      <c r="L2" s="388" t="s">
        <v>13</v>
      </c>
      <c r="M2" s="389"/>
      <c r="N2" s="390"/>
      <c r="P2" s="201"/>
      <c r="Q2" s="201"/>
      <c r="R2" s="201"/>
    </row>
    <row r="3" spans="1:18" ht="18" customHeight="1" thickBot="1" x14ac:dyDescent="0.25">
      <c r="B3" s="134"/>
      <c r="C3" s="134"/>
      <c r="H3" s="156"/>
      <c r="I3" s="160">
        <v>410</v>
      </c>
      <c r="J3" s="161">
        <v>420</v>
      </c>
      <c r="K3" s="162">
        <v>450</v>
      </c>
      <c r="L3" s="161">
        <v>410</v>
      </c>
      <c r="M3" s="161">
        <v>420</v>
      </c>
      <c r="N3" s="162">
        <v>450</v>
      </c>
      <c r="P3" s="201"/>
      <c r="Q3" s="201"/>
      <c r="R3" s="201"/>
    </row>
    <row r="4" spans="1:18" s="165" customFormat="1" ht="15" customHeight="1" x14ac:dyDescent="0.2">
      <c r="A4" s="391" t="s">
        <v>345</v>
      </c>
      <c r="B4" s="392"/>
      <c r="C4" s="164"/>
      <c r="D4" s="391" t="s">
        <v>1</v>
      </c>
      <c r="E4" s="392"/>
      <c r="H4" s="166" t="s">
        <v>73</v>
      </c>
      <c r="I4" s="167">
        <f>SUM(B6)</f>
        <v>106</v>
      </c>
      <c r="J4" s="167">
        <f>SUM(B7)</f>
        <v>34</v>
      </c>
      <c r="K4" s="168">
        <f>SUM(B8)</f>
        <v>3</v>
      </c>
      <c r="L4" s="167">
        <f>SUM(E6)</f>
        <v>6</v>
      </c>
      <c r="M4" s="167">
        <f>SUM(E7)</f>
        <v>9</v>
      </c>
      <c r="N4" s="168">
        <f>SUM(E8)</f>
        <v>1</v>
      </c>
      <c r="P4" s="202"/>
      <c r="Q4" s="202"/>
      <c r="R4" s="202"/>
    </row>
    <row r="5" spans="1:18" x14ac:dyDescent="0.2">
      <c r="A5" s="214" t="s">
        <v>28</v>
      </c>
      <c r="B5" s="215"/>
      <c r="C5" s="216"/>
      <c r="D5" s="214" t="s">
        <v>28</v>
      </c>
      <c r="E5" s="213"/>
      <c r="H5" s="156" t="s">
        <v>253</v>
      </c>
      <c r="I5" s="183">
        <v>0</v>
      </c>
      <c r="J5" s="183">
        <v>0</v>
      </c>
      <c r="K5" s="184">
        <v>0</v>
      </c>
      <c r="L5" s="183">
        <v>0</v>
      </c>
      <c r="M5" s="183">
        <v>0</v>
      </c>
      <c r="N5" s="184">
        <v>0</v>
      </c>
      <c r="P5" s="201"/>
      <c r="Q5" s="201"/>
      <c r="R5" s="201"/>
    </row>
    <row r="6" spans="1:18" x14ac:dyDescent="0.2">
      <c r="A6" s="207" t="s">
        <v>400</v>
      </c>
      <c r="B6" s="206">
        <v>106</v>
      </c>
      <c r="D6" s="207" t="s">
        <v>400</v>
      </c>
      <c r="E6" s="206">
        <v>6</v>
      </c>
      <c r="H6" s="156" t="s">
        <v>254</v>
      </c>
      <c r="I6" s="183">
        <v>0</v>
      </c>
      <c r="J6" s="183">
        <v>0</v>
      </c>
      <c r="K6" s="184">
        <v>0</v>
      </c>
      <c r="L6" s="183">
        <v>0</v>
      </c>
      <c r="M6" s="183">
        <v>0</v>
      </c>
      <c r="N6" s="184">
        <v>0</v>
      </c>
      <c r="P6" s="201"/>
      <c r="Q6" s="201"/>
      <c r="R6" s="201"/>
    </row>
    <row r="7" spans="1:18" x14ac:dyDescent="0.2">
      <c r="A7" s="212" t="s">
        <v>401</v>
      </c>
      <c r="B7" s="208">
        <v>34</v>
      </c>
      <c r="D7" s="207" t="s">
        <v>401</v>
      </c>
      <c r="E7" s="208">
        <v>9</v>
      </c>
      <c r="H7" s="156" t="s">
        <v>255</v>
      </c>
      <c r="I7" s="183">
        <v>0</v>
      </c>
      <c r="J7" s="183">
        <v>0</v>
      </c>
      <c r="K7" s="184">
        <v>0</v>
      </c>
      <c r="L7" s="183">
        <v>0</v>
      </c>
      <c r="M7" s="183">
        <v>0</v>
      </c>
      <c r="N7" s="184">
        <v>0</v>
      </c>
      <c r="P7" s="201"/>
      <c r="Q7" s="201"/>
      <c r="R7" s="201"/>
    </row>
    <row r="8" spans="1:18" x14ac:dyDescent="0.2">
      <c r="A8" s="209" t="s">
        <v>402</v>
      </c>
      <c r="B8" s="208">
        <v>3</v>
      </c>
      <c r="D8" s="209" t="s">
        <v>402</v>
      </c>
      <c r="E8" s="208">
        <v>1</v>
      </c>
      <c r="H8" s="156" t="s">
        <v>256</v>
      </c>
      <c r="I8" s="183">
        <v>0</v>
      </c>
      <c r="J8" s="183">
        <v>0</v>
      </c>
      <c r="K8" s="184">
        <v>0</v>
      </c>
      <c r="L8" s="183">
        <v>0</v>
      </c>
      <c r="M8" s="183">
        <v>0</v>
      </c>
      <c r="N8" s="184">
        <v>0</v>
      </c>
      <c r="P8" s="201"/>
      <c r="Q8" s="201"/>
      <c r="R8" s="201"/>
    </row>
    <row r="9" spans="1:18" ht="13.5" thickBot="1" x14ac:dyDescent="0.25">
      <c r="A9" s="210" t="s">
        <v>283</v>
      </c>
      <c r="B9" s="211">
        <f>SUM(B6:B8)</f>
        <v>143</v>
      </c>
      <c r="C9" s="148"/>
      <c r="D9" s="210" t="s">
        <v>283</v>
      </c>
      <c r="E9" s="211">
        <f>SUM(E6:E8)</f>
        <v>16</v>
      </c>
      <c r="H9" s="156" t="s">
        <v>257</v>
      </c>
      <c r="I9" s="183">
        <v>0</v>
      </c>
      <c r="J9" s="183">
        <v>0</v>
      </c>
      <c r="K9" s="184">
        <v>0</v>
      </c>
      <c r="L9" s="183">
        <v>0</v>
      </c>
      <c r="M9" s="183">
        <v>0</v>
      </c>
      <c r="N9" s="184">
        <v>0</v>
      </c>
    </row>
    <row r="10" spans="1:18" x14ac:dyDescent="0.2">
      <c r="H10" s="156" t="s">
        <v>258</v>
      </c>
      <c r="I10" s="183">
        <v>0</v>
      </c>
      <c r="J10" s="183">
        <v>0</v>
      </c>
      <c r="K10" s="184">
        <v>0</v>
      </c>
      <c r="L10" s="183">
        <v>0</v>
      </c>
      <c r="M10" s="183">
        <v>0</v>
      </c>
      <c r="N10" s="184">
        <v>0</v>
      </c>
    </row>
    <row r="11" spans="1:18" x14ac:dyDescent="0.2">
      <c r="H11" s="156" t="s">
        <v>259</v>
      </c>
      <c r="I11" s="183">
        <v>0</v>
      </c>
      <c r="J11" s="183">
        <v>0</v>
      </c>
      <c r="K11" s="184">
        <v>0</v>
      </c>
      <c r="L11" s="183">
        <v>0</v>
      </c>
      <c r="M11" s="183">
        <v>0</v>
      </c>
      <c r="N11" s="184">
        <v>0</v>
      </c>
    </row>
    <row r="12" spans="1:18" x14ac:dyDescent="0.2">
      <c r="A12" s="154"/>
      <c r="B12" s="154" t="s">
        <v>346</v>
      </c>
      <c r="C12" s="154"/>
      <c r="D12" s="154"/>
      <c r="E12" s="154"/>
      <c r="H12" s="156" t="s">
        <v>260</v>
      </c>
      <c r="I12" s="183">
        <v>0</v>
      </c>
      <c r="J12" s="183">
        <v>0</v>
      </c>
      <c r="K12" s="184">
        <v>0</v>
      </c>
      <c r="L12" s="183">
        <v>0</v>
      </c>
      <c r="M12" s="183">
        <v>0</v>
      </c>
      <c r="N12" s="184">
        <v>0</v>
      </c>
    </row>
    <row r="13" spans="1:18" ht="12.75" customHeight="1" x14ac:dyDescent="0.2">
      <c r="A13" s="149"/>
      <c r="B13" s="131"/>
      <c r="F13" s="134"/>
      <c r="H13" s="156" t="s">
        <v>261</v>
      </c>
      <c r="I13" s="183">
        <v>0</v>
      </c>
      <c r="J13" s="183">
        <v>0</v>
      </c>
      <c r="K13" s="184">
        <v>0</v>
      </c>
      <c r="L13" s="183">
        <v>0</v>
      </c>
      <c r="M13" s="183">
        <v>0</v>
      </c>
      <c r="N13" s="184">
        <v>0</v>
      </c>
    </row>
    <row r="14" spans="1:18" ht="16.5" customHeight="1" x14ac:dyDescent="0.2">
      <c r="A14" s="284" t="s">
        <v>387</v>
      </c>
      <c r="B14" s="131"/>
      <c r="D14" s="163"/>
      <c r="H14" s="156" t="s">
        <v>262</v>
      </c>
      <c r="I14" s="183">
        <v>0</v>
      </c>
      <c r="J14" s="183">
        <v>0</v>
      </c>
      <c r="K14" s="184">
        <v>0</v>
      </c>
      <c r="L14" s="183">
        <v>0</v>
      </c>
      <c r="M14" s="183">
        <v>0</v>
      </c>
      <c r="N14" s="184">
        <v>0</v>
      </c>
    </row>
    <row r="15" spans="1:18" ht="16.5" customHeight="1" x14ac:dyDescent="0.2">
      <c r="A15" s="149" t="s">
        <v>391</v>
      </c>
      <c r="B15" s="131" t="s">
        <v>393</v>
      </c>
      <c r="H15" s="156" t="s">
        <v>263</v>
      </c>
      <c r="I15" s="183">
        <v>0</v>
      </c>
      <c r="J15" s="183">
        <v>0</v>
      </c>
      <c r="K15" s="184">
        <v>0</v>
      </c>
      <c r="L15" s="183">
        <v>0</v>
      </c>
      <c r="M15" s="183">
        <v>0</v>
      </c>
      <c r="N15" s="184">
        <v>0</v>
      </c>
    </row>
    <row r="16" spans="1:18" ht="16.5" customHeight="1" x14ac:dyDescent="0.2">
      <c r="A16" s="149" t="s">
        <v>388</v>
      </c>
      <c r="B16" s="131" t="s">
        <v>392</v>
      </c>
      <c r="H16" s="156" t="s">
        <v>264</v>
      </c>
      <c r="I16" s="183">
        <v>0</v>
      </c>
      <c r="J16" s="183">
        <v>0</v>
      </c>
      <c r="K16" s="184">
        <v>0</v>
      </c>
      <c r="L16" s="183">
        <v>0</v>
      </c>
      <c r="M16" s="183">
        <v>0</v>
      </c>
      <c r="N16" s="184">
        <v>0</v>
      </c>
    </row>
    <row r="17" spans="1:14" ht="16.5" customHeight="1" x14ac:dyDescent="0.2">
      <c r="A17" s="149" t="s">
        <v>389</v>
      </c>
      <c r="B17" s="131" t="s">
        <v>394</v>
      </c>
      <c r="H17" s="156" t="s">
        <v>265</v>
      </c>
      <c r="I17" s="183">
        <v>0</v>
      </c>
      <c r="J17" s="183">
        <v>0</v>
      </c>
      <c r="K17" s="184">
        <v>0</v>
      </c>
      <c r="L17" s="183">
        <v>0</v>
      </c>
      <c r="M17" s="183">
        <v>0</v>
      </c>
      <c r="N17" s="184">
        <v>0</v>
      </c>
    </row>
    <row r="18" spans="1:14" ht="16.5" customHeight="1" x14ac:dyDescent="0.2">
      <c r="A18" s="149" t="s">
        <v>390</v>
      </c>
      <c r="B18" s="131" t="s">
        <v>395</v>
      </c>
      <c r="H18" s="156" t="s">
        <v>266</v>
      </c>
      <c r="I18" s="183">
        <v>0</v>
      </c>
      <c r="J18" s="183">
        <v>0</v>
      </c>
      <c r="K18" s="184">
        <v>0</v>
      </c>
      <c r="L18" s="183">
        <v>0</v>
      </c>
      <c r="M18" s="183">
        <v>0</v>
      </c>
      <c r="N18" s="184">
        <v>0</v>
      </c>
    </row>
    <row r="19" spans="1:14" ht="16.5" customHeight="1" x14ac:dyDescent="0.2">
      <c r="A19" s="149"/>
      <c r="B19" s="131"/>
      <c r="H19" s="156" t="s">
        <v>134</v>
      </c>
      <c r="I19" s="183">
        <v>0</v>
      </c>
      <c r="J19" s="183">
        <v>0</v>
      </c>
      <c r="K19" s="184">
        <v>0</v>
      </c>
      <c r="L19" s="183">
        <v>0</v>
      </c>
      <c r="M19" s="183">
        <v>0</v>
      </c>
      <c r="N19" s="184">
        <v>0</v>
      </c>
    </row>
    <row r="20" spans="1:14" x14ac:dyDescent="0.2">
      <c r="A20" s="201"/>
      <c r="B20" s="203"/>
      <c r="C20" s="201"/>
      <c r="H20" s="156" t="s">
        <v>135</v>
      </c>
      <c r="I20" s="183">
        <v>0</v>
      </c>
      <c r="J20" s="183">
        <v>0</v>
      </c>
      <c r="K20" s="184">
        <v>0</v>
      </c>
      <c r="L20" s="183">
        <v>0</v>
      </c>
      <c r="M20" s="183">
        <v>0</v>
      </c>
      <c r="N20" s="184">
        <v>0</v>
      </c>
    </row>
    <row r="21" spans="1:14" x14ac:dyDescent="0.2">
      <c r="A21" s="201"/>
      <c r="B21" s="203"/>
      <c r="C21" s="201"/>
      <c r="H21" s="156" t="s">
        <v>136</v>
      </c>
      <c r="I21" s="183">
        <v>0</v>
      </c>
      <c r="J21" s="183">
        <v>0</v>
      </c>
      <c r="K21" s="184">
        <v>0</v>
      </c>
      <c r="L21" s="183">
        <v>0</v>
      </c>
      <c r="M21" s="183">
        <v>0</v>
      </c>
      <c r="N21" s="184">
        <v>0</v>
      </c>
    </row>
    <row r="22" spans="1:14" x14ac:dyDescent="0.2">
      <c r="A22" s="201"/>
      <c r="B22" s="203"/>
      <c r="C22" s="201"/>
      <c r="H22" s="156" t="s">
        <v>137</v>
      </c>
      <c r="I22" s="183">
        <v>0</v>
      </c>
      <c r="J22" s="183">
        <v>0</v>
      </c>
      <c r="K22" s="184">
        <v>0</v>
      </c>
      <c r="L22" s="183">
        <v>0</v>
      </c>
      <c r="M22" s="183">
        <v>0</v>
      </c>
      <c r="N22" s="184">
        <v>0</v>
      </c>
    </row>
    <row r="23" spans="1:14" x14ac:dyDescent="0.2">
      <c r="A23" s="201"/>
      <c r="B23" s="203"/>
      <c r="C23" s="201"/>
      <c r="H23" s="156" t="s">
        <v>138</v>
      </c>
      <c r="I23" s="183">
        <v>0</v>
      </c>
      <c r="J23" s="183">
        <v>0</v>
      </c>
      <c r="K23" s="184">
        <v>0</v>
      </c>
      <c r="L23" s="183">
        <v>0</v>
      </c>
      <c r="M23" s="183">
        <v>0</v>
      </c>
      <c r="N23" s="184">
        <v>0</v>
      </c>
    </row>
    <row r="24" spans="1:14" x14ac:dyDescent="0.2">
      <c r="A24" s="201"/>
      <c r="B24" s="203"/>
      <c r="C24" s="201"/>
      <c r="H24" s="156" t="s">
        <v>139</v>
      </c>
      <c r="I24" s="183">
        <v>0</v>
      </c>
      <c r="J24" s="183">
        <v>0</v>
      </c>
      <c r="K24" s="184">
        <v>0</v>
      </c>
      <c r="L24" s="183">
        <v>0</v>
      </c>
      <c r="M24" s="183">
        <v>0</v>
      </c>
      <c r="N24" s="184">
        <v>0</v>
      </c>
    </row>
    <row r="25" spans="1:14" x14ac:dyDescent="0.2">
      <c r="A25" s="201"/>
      <c r="B25" s="203"/>
      <c r="C25" s="201"/>
      <c r="H25" s="156" t="s">
        <v>140</v>
      </c>
      <c r="I25" s="183">
        <v>0</v>
      </c>
      <c r="J25" s="183">
        <v>0</v>
      </c>
      <c r="K25" s="184">
        <v>0</v>
      </c>
      <c r="L25" s="183">
        <v>0</v>
      </c>
      <c r="M25" s="183">
        <v>0</v>
      </c>
      <c r="N25" s="184">
        <v>0</v>
      </c>
    </row>
    <row r="26" spans="1:14" x14ac:dyDescent="0.2">
      <c r="A26" s="201"/>
      <c r="B26" s="203"/>
      <c r="C26" s="201"/>
      <c r="H26" s="156" t="s">
        <v>141</v>
      </c>
      <c r="I26" s="183">
        <v>0</v>
      </c>
      <c r="J26" s="183">
        <v>0</v>
      </c>
      <c r="K26" s="184">
        <v>0</v>
      </c>
      <c r="L26" s="183">
        <v>0</v>
      </c>
      <c r="M26" s="183">
        <v>0</v>
      </c>
      <c r="N26" s="184">
        <v>0</v>
      </c>
    </row>
    <row r="27" spans="1:14" x14ac:dyDescent="0.2">
      <c r="A27" s="201"/>
      <c r="B27" s="203"/>
      <c r="C27" s="201"/>
      <c r="H27" s="156" t="s">
        <v>142</v>
      </c>
      <c r="I27" s="183">
        <v>0</v>
      </c>
      <c r="J27" s="183">
        <v>0</v>
      </c>
      <c r="K27" s="184">
        <v>0</v>
      </c>
      <c r="L27" s="183">
        <v>0</v>
      </c>
      <c r="M27" s="183">
        <v>0</v>
      </c>
      <c r="N27" s="184">
        <v>0</v>
      </c>
    </row>
    <row r="28" spans="1:14" x14ac:dyDescent="0.2">
      <c r="A28" s="201"/>
      <c r="B28" s="203"/>
      <c r="C28" s="201"/>
      <c r="H28" s="156" t="s">
        <v>143</v>
      </c>
      <c r="I28" s="183">
        <v>0</v>
      </c>
      <c r="J28" s="183">
        <v>0</v>
      </c>
      <c r="K28" s="184">
        <v>0</v>
      </c>
      <c r="L28" s="183">
        <v>0</v>
      </c>
      <c r="M28" s="183">
        <v>0</v>
      </c>
      <c r="N28" s="184">
        <v>0</v>
      </c>
    </row>
    <row r="29" spans="1:14" x14ac:dyDescent="0.2">
      <c r="A29" s="201"/>
      <c r="B29" s="203"/>
      <c r="C29" s="201"/>
      <c r="H29" s="156" t="s">
        <v>144</v>
      </c>
      <c r="I29" s="183">
        <v>0</v>
      </c>
      <c r="J29" s="183">
        <v>0</v>
      </c>
      <c r="K29" s="184">
        <v>0</v>
      </c>
      <c r="L29" s="183">
        <v>0</v>
      </c>
      <c r="M29" s="183">
        <v>0</v>
      </c>
      <c r="N29" s="184">
        <v>0</v>
      </c>
    </row>
    <row r="30" spans="1:14" x14ac:dyDescent="0.2">
      <c r="A30" s="201"/>
      <c r="B30" s="203"/>
      <c r="C30" s="201"/>
      <c r="H30" s="156" t="s">
        <v>145</v>
      </c>
      <c r="I30" s="183">
        <v>0</v>
      </c>
      <c r="J30" s="183">
        <v>0</v>
      </c>
      <c r="K30" s="184">
        <v>0</v>
      </c>
      <c r="L30" s="183">
        <v>0</v>
      </c>
      <c r="M30" s="183">
        <v>0</v>
      </c>
      <c r="N30" s="184">
        <v>0</v>
      </c>
    </row>
    <row r="31" spans="1:14" x14ac:dyDescent="0.2">
      <c r="A31" s="201"/>
      <c r="B31" s="203"/>
      <c r="C31" s="201"/>
      <c r="H31" s="156" t="s">
        <v>146</v>
      </c>
      <c r="I31" s="183">
        <v>0</v>
      </c>
      <c r="J31" s="183">
        <v>0</v>
      </c>
      <c r="K31" s="184">
        <v>0</v>
      </c>
      <c r="L31" s="183">
        <v>0</v>
      </c>
      <c r="M31" s="183">
        <v>0</v>
      </c>
      <c r="N31" s="184">
        <v>0</v>
      </c>
    </row>
    <row r="32" spans="1:14" x14ac:dyDescent="0.2">
      <c r="A32" s="201"/>
      <c r="B32" s="203"/>
      <c r="C32" s="201"/>
      <c r="H32" s="156" t="s">
        <v>147</v>
      </c>
      <c r="I32" s="183">
        <v>0</v>
      </c>
      <c r="J32" s="183">
        <v>0</v>
      </c>
      <c r="K32" s="184">
        <v>0</v>
      </c>
      <c r="L32" s="183">
        <v>0</v>
      </c>
      <c r="M32" s="183">
        <v>0</v>
      </c>
      <c r="N32" s="184">
        <v>0</v>
      </c>
    </row>
    <row r="33" spans="1:14" x14ac:dyDescent="0.2">
      <c r="A33" s="201"/>
      <c r="B33" s="203"/>
      <c r="C33" s="201"/>
      <c r="H33" s="156" t="s">
        <v>148</v>
      </c>
      <c r="I33" s="183">
        <v>0</v>
      </c>
      <c r="J33" s="183">
        <v>0</v>
      </c>
      <c r="K33" s="184">
        <v>0</v>
      </c>
      <c r="L33" s="183">
        <v>0</v>
      </c>
      <c r="M33" s="183">
        <v>0</v>
      </c>
      <c r="N33" s="184">
        <v>0</v>
      </c>
    </row>
    <row r="34" spans="1:14" x14ac:dyDescent="0.2">
      <c r="A34" s="201"/>
      <c r="B34" s="203"/>
      <c r="C34" s="201"/>
      <c r="H34" s="156" t="s">
        <v>149</v>
      </c>
      <c r="I34" s="183">
        <v>0</v>
      </c>
      <c r="J34" s="183">
        <v>0</v>
      </c>
      <c r="K34" s="184">
        <v>0</v>
      </c>
      <c r="L34" s="183">
        <v>0</v>
      </c>
      <c r="M34" s="183">
        <v>0</v>
      </c>
      <c r="N34" s="184">
        <v>0</v>
      </c>
    </row>
    <row r="35" spans="1:14" x14ac:dyDescent="0.2">
      <c r="A35" s="201"/>
      <c r="B35" s="203"/>
      <c r="C35" s="201"/>
      <c r="H35" s="156" t="s">
        <v>150</v>
      </c>
      <c r="I35" s="183">
        <v>0</v>
      </c>
      <c r="J35" s="183">
        <v>0</v>
      </c>
      <c r="K35" s="184">
        <v>0</v>
      </c>
      <c r="L35" s="183">
        <v>0</v>
      </c>
      <c r="M35" s="183">
        <v>0</v>
      </c>
      <c r="N35" s="184">
        <v>0</v>
      </c>
    </row>
    <row r="36" spans="1:14" x14ac:dyDescent="0.2">
      <c r="A36" s="201"/>
      <c r="B36" s="203"/>
      <c r="C36" s="201"/>
      <c r="H36" s="156" t="s">
        <v>151</v>
      </c>
      <c r="I36" s="183">
        <v>0</v>
      </c>
      <c r="J36" s="183">
        <v>0</v>
      </c>
      <c r="K36" s="184">
        <v>0</v>
      </c>
      <c r="L36" s="183">
        <v>0</v>
      </c>
      <c r="M36" s="183">
        <v>0</v>
      </c>
      <c r="N36" s="184">
        <v>0</v>
      </c>
    </row>
    <row r="37" spans="1:14" x14ac:dyDescent="0.2">
      <c r="A37" s="201"/>
      <c r="B37" s="203"/>
      <c r="C37" s="201"/>
      <c r="H37" s="156" t="s">
        <v>152</v>
      </c>
      <c r="I37" s="183">
        <v>0</v>
      </c>
      <c r="J37" s="183">
        <v>0</v>
      </c>
      <c r="K37" s="184">
        <v>0</v>
      </c>
      <c r="L37" s="183">
        <v>0</v>
      </c>
      <c r="M37" s="183">
        <v>0</v>
      </c>
      <c r="N37" s="184">
        <v>0</v>
      </c>
    </row>
    <row r="38" spans="1:14" x14ac:dyDescent="0.2">
      <c r="A38" s="201"/>
      <c r="B38" s="203"/>
      <c r="C38" s="201"/>
      <c r="H38" s="156" t="s">
        <v>153</v>
      </c>
      <c r="I38" s="183">
        <v>0</v>
      </c>
      <c r="J38" s="183">
        <v>0</v>
      </c>
      <c r="K38" s="184">
        <v>0</v>
      </c>
      <c r="L38" s="183">
        <v>0</v>
      </c>
      <c r="M38" s="183">
        <v>0</v>
      </c>
      <c r="N38" s="184">
        <v>0</v>
      </c>
    </row>
    <row r="39" spans="1:14" x14ac:dyDescent="0.2">
      <c r="A39" s="201"/>
      <c r="B39" s="203"/>
      <c r="C39" s="201"/>
      <c r="H39" s="156" t="s">
        <v>154</v>
      </c>
      <c r="I39" s="183">
        <v>0</v>
      </c>
      <c r="J39" s="183">
        <v>0</v>
      </c>
      <c r="K39" s="184">
        <v>0</v>
      </c>
      <c r="L39" s="183">
        <v>0</v>
      </c>
      <c r="M39" s="183">
        <v>0</v>
      </c>
      <c r="N39" s="184">
        <v>0</v>
      </c>
    </row>
    <row r="40" spans="1:14" x14ac:dyDescent="0.2">
      <c r="A40" s="201"/>
      <c r="B40" s="203"/>
      <c r="C40" s="201"/>
      <c r="H40" s="156" t="s">
        <v>155</v>
      </c>
      <c r="I40" s="183">
        <v>0</v>
      </c>
      <c r="J40" s="183">
        <v>0</v>
      </c>
      <c r="K40" s="184">
        <v>0</v>
      </c>
      <c r="L40" s="183">
        <v>0</v>
      </c>
      <c r="M40" s="183">
        <v>0</v>
      </c>
      <c r="N40" s="184">
        <v>0</v>
      </c>
    </row>
    <row r="41" spans="1:14" x14ac:dyDescent="0.2">
      <c r="A41" s="201"/>
      <c r="B41" s="203"/>
      <c r="C41" s="201"/>
      <c r="H41" s="156" t="s">
        <v>156</v>
      </c>
      <c r="I41" s="183">
        <v>0</v>
      </c>
      <c r="J41" s="183">
        <v>0</v>
      </c>
      <c r="K41" s="184">
        <v>0</v>
      </c>
      <c r="L41" s="183">
        <v>0</v>
      </c>
      <c r="M41" s="183">
        <v>0</v>
      </c>
      <c r="N41" s="184">
        <v>0</v>
      </c>
    </row>
    <row r="42" spans="1:14" x14ac:dyDescent="0.2">
      <c r="A42" s="201"/>
      <c r="B42" s="203"/>
      <c r="C42" s="201"/>
      <c r="H42" s="156" t="s">
        <v>157</v>
      </c>
      <c r="I42" s="183">
        <v>0</v>
      </c>
      <c r="J42" s="183">
        <v>0</v>
      </c>
      <c r="K42" s="184">
        <v>0</v>
      </c>
      <c r="L42" s="183">
        <v>0</v>
      </c>
      <c r="M42" s="183">
        <v>0</v>
      </c>
      <c r="N42" s="184">
        <v>0</v>
      </c>
    </row>
    <row r="43" spans="1:14" x14ac:dyDescent="0.2">
      <c r="A43" s="201"/>
      <c r="B43" s="203"/>
      <c r="C43" s="201"/>
      <c r="H43" s="156" t="s">
        <v>158</v>
      </c>
      <c r="I43" s="183">
        <v>0</v>
      </c>
      <c r="J43" s="183">
        <v>0</v>
      </c>
      <c r="K43" s="184">
        <v>0</v>
      </c>
      <c r="L43" s="183">
        <v>0</v>
      </c>
      <c r="M43" s="183">
        <v>0</v>
      </c>
      <c r="N43" s="184">
        <v>0</v>
      </c>
    </row>
    <row r="44" spans="1:14" x14ac:dyDescent="0.2">
      <c r="A44" s="201"/>
      <c r="B44" s="203"/>
      <c r="C44" s="201"/>
      <c r="H44" s="156" t="s">
        <v>159</v>
      </c>
      <c r="I44" s="183">
        <v>0</v>
      </c>
      <c r="J44" s="183">
        <v>0</v>
      </c>
      <c r="K44" s="184">
        <v>0</v>
      </c>
      <c r="L44" s="183">
        <v>0</v>
      </c>
      <c r="M44" s="183">
        <v>0</v>
      </c>
      <c r="N44" s="184">
        <v>0</v>
      </c>
    </row>
    <row r="45" spans="1:14" x14ac:dyDescent="0.2">
      <c r="A45" s="201"/>
      <c r="B45" s="203"/>
      <c r="C45" s="201"/>
      <c r="H45" s="156" t="s">
        <v>160</v>
      </c>
      <c r="I45" s="183">
        <v>0</v>
      </c>
      <c r="J45" s="183">
        <v>0</v>
      </c>
      <c r="K45" s="184">
        <v>0</v>
      </c>
      <c r="L45" s="183">
        <v>0</v>
      </c>
      <c r="M45" s="183">
        <v>0</v>
      </c>
      <c r="N45" s="184">
        <v>0</v>
      </c>
    </row>
    <row r="46" spans="1:14" x14ac:dyDescent="0.2">
      <c r="A46" s="201"/>
      <c r="B46" s="203"/>
      <c r="C46" s="201"/>
      <c r="H46" s="156" t="s">
        <v>161</v>
      </c>
      <c r="I46" s="183">
        <v>0</v>
      </c>
      <c r="J46" s="183">
        <v>0</v>
      </c>
      <c r="K46" s="184">
        <v>0</v>
      </c>
      <c r="L46" s="183">
        <v>0</v>
      </c>
      <c r="M46" s="183">
        <v>0</v>
      </c>
      <c r="N46" s="184">
        <v>0</v>
      </c>
    </row>
    <row r="47" spans="1:14" x14ac:dyDescent="0.2">
      <c r="A47" s="201"/>
      <c r="B47" s="203"/>
      <c r="C47" s="201"/>
      <c r="H47" s="156" t="s">
        <v>162</v>
      </c>
      <c r="I47" s="183">
        <v>0</v>
      </c>
      <c r="J47" s="183">
        <v>0</v>
      </c>
      <c r="K47" s="184">
        <v>0</v>
      </c>
      <c r="L47" s="183">
        <v>0</v>
      </c>
      <c r="M47" s="183">
        <v>0</v>
      </c>
      <c r="N47" s="184">
        <v>0</v>
      </c>
    </row>
    <row r="48" spans="1:14" x14ac:dyDescent="0.2">
      <c r="A48" s="201"/>
      <c r="B48" s="203"/>
      <c r="C48" s="201"/>
      <c r="H48" s="156" t="s">
        <v>163</v>
      </c>
      <c r="I48" s="183">
        <v>0</v>
      </c>
      <c r="J48" s="183">
        <v>0</v>
      </c>
      <c r="K48" s="184">
        <v>0</v>
      </c>
      <c r="L48" s="183">
        <v>0</v>
      </c>
      <c r="M48" s="183">
        <v>0</v>
      </c>
      <c r="N48" s="184">
        <v>0</v>
      </c>
    </row>
    <row r="49" spans="1:14" x14ac:dyDescent="0.2">
      <c r="A49" s="201"/>
      <c r="B49" s="203"/>
      <c r="C49" s="201"/>
      <c r="H49" s="156" t="s">
        <v>164</v>
      </c>
      <c r="I49" s="183">
        <v>0</v>
      </c>
      <c r="J49" s="183">
        <v>0</v>
      </c>
      <c r="K49" s="184">
        <v>0</v>
      </c>
      <c r="L49" s="183">
        <v>0</v>
      </c>
      <c r="M49" s="183">
        <v>0</v>
      </c>
      <c r="N49" s="184">
        <v>0</v>
      </c>
    </row>
    <row r="50" spans="1:14" x14ac:dyDescent="0.2">
      <c r="A50" s="201"/>
      <c r="B50" s="203"/>
      <c r="C50" s="201"/>
      <c r="H50" s="157" t="s">
        <v>165</v>
      </c>
      <c r="I50" s="158">
        <f t="shared" ref="I50:N50" si="0">I4</f>
        <v>106</v>
      </c>
      <c r="J50" s="158">
        <f t="shared" si="0"/>
        <v>34</v>
      </c>
      <c r="K50" s="135">
        <f t="shared" si="0"/>
        <v>3</v>
      </c>
      <c r="L50" s="158">
        <f t="shared" si="0"/>
        <v>6</v>
      </c>
      <c r="M50" s="158">
        <f t="shared" si="0"/>
        <v>9</v>
      </c>
      <c r="N50" s="135">
        <f t="shared" si="0"/>
        <v>1</v>
      </c>
    </row>
    <row r="51" spans="1:14" x14ac:dyDescent="0.2">
      <c r="A51" s="201"/>
      <c r="B51" s="203"/>
      <c r="C51" s="201"/>
      <c r="H51" s="156" t="s">
        <v>399</v>
      </c>
      <c r="I51" s="183">
        <v>0</v>
      </c>
      <c r="J51" s="183">
        <v>0</v>
      </c>
      <c r="K51" s="184">
        <v>0</v>
      </c>
      <c r="L51" s="183">
        <v>0</v>
      </c>
      <c r="M51" s="183">
        <v>0</v>
      </c>
      <c r="N51" s="184">
        <v>0</v>
      </c>
    </row>
    <row r="52" spans="1:14" x14ac:dyDescent="0.2">
      <c r="A52" s="201"/>
      <c r="B52" s="203"/>
      <c r="C52" s="201"/>
      <c r="H52" s="156" t="s">
        <v>166</v>
      </c>
      <c r="I52" s="183">
        <v>0</v>
      </c>
      <c r="J52" s="183">
        <v>0</v>
      </c>
      <c r="K52" s="184">
        <v>0</v>
      </c>
      <c r="L52" s="183">
        <v>0</v>
      </c>
      <c r="M52" s="183">
        <v>0</v>
      </c>
      <c r="N52" s="184">
        <v>0</v>
      </c>
    </row>
    <row r="53" spans="1:14" x14ac:dyDescent="0.2">
      <c r="A53" s="201"/>
      <c r="B53" s="203"/>
      <c r="C53" s="201"/>
      <c r="H53" s="156" t="s">
        <v>167</v>
      </c>
      <c r="I53" s="183">
        <v>0</v>
      </c>
      <c r="J53" s="183">
        <v>0</v>
      </c>
      <c r="K53" s="184">
        <v>0</v>
      </c>
      <c r="L53" s="183">
        <v>0</v>
      </c>
      <c r="M53" s="183">
        <v>0</v>
      </c>
      <c r="N53" s="184">
        <v>0</v>
      </c>
    </row>
    <row r="54" spans="1:14" x14ac:dyDescent="0.2">
      <c r="A54" s="201"/>
      <c r="B54" s="203"/>
      <c r="C54" s="201"/>
      <c r="H54" s="156" t="s">
        <v>168</v>
      </c>
      <c r="I54" s="183">
        <v>0</v>
      </c>
      <c r="J54" s="183">
        <v>0</v>
      </c>
      <c r="K54" s="184">
        <v>0</v>
      </c>
      <c r="L54" s="183">
        <v>0</v>
      </c>
      <c r="M54" s="183">
        <v>0</v>
      </c>
      <c r="N54" s="184">
        <v>0</v>
      </c>
    </row>
    <row r="55" spans="1:14" x14ac:dyDescent="0.2">
      <c r="A55" s="201"/>
      <c r="B55" s="203"/>
      <c r="C55" s="201"/>
      <c r="H55" s="156" t="s">
        <v>169</v>
      </c>
      <c r="I55" s="183">
        <v>0</v>
      </c>
      <c r="J55" s="183">
        <v>0</v>
      </c>
      <c r="K55" s="184">
        <v>0</v>
      </c>
      <c r="L55" s="183">
        <v>0</v>
      </c>
      <c r="M55" s="183">
        <v>0</v>
      </c>
      <c r="N55" s="184">
        <v>0</v>
      </c>
    </row>
    <row r="56" spans="1:14" x14ac:dyDescent="0.2">
      <c r="A56" s="201"/>
      <c r="B56" s="203"/>
      <c r="C56" s="201"/>
      <c r="H56" s="156" t="s">
        <v>170</v>
      </c>
      <c r="I56" s="183">
        <v>0</v>
      </c>
      <c r="J56" s="183">
        <v>0</v>
      </c>
      <c r="K56" s="184">
        <v>0</v>
      </c>
      <c r="L56" s="183">
        <v>0</v>
      </c>
      <c r="M56" s="183">
        <v>0</v>
      </c>
      <c r="N56" s="184">
        <v>0</v>
      </c>
    </row>
    <row r="57" spans="1:14" x14ac:dyDescent="0.2">
      <c r="A57" s="201"/>
      <c r="B57" s="203"/>
      <c r="C57" s="201"/>
      <c r="H57" s="156" t="s">
        <v>171</v>
      </c>
      <c r="I57" s="183">
        <v>0</v>
      </c>
      <c r="J57" s="183">
        <v>0</v>
      </c>
      <c r="K57" s="184">
        <v>0</v>
      </c>
      <c r="L57" s="183">
        <v>0</v>
      </c>
      <c r="M57" s="183">
        <v>0</v>
      </c>
      <c r="N57" s="184">
        <v>0</v>
      </c>
    </row>
    <row r="58" spans="1:14" x14ac:dyDescent="0.2">
      <c r="A58" s="201"/>
      <c r="B58" s="203"/>
      <c r="C58" s="201"/>
      <c r="H58" s="156" t="s">
        <v>172</v>
      </c>
      <c r="I58" s="183">
        <v>0</v>
      </c>
      <c r="J58" s="183">
        <v>0</v>
      </c>
      <c r="K58" s="184">
        <v>0</v>
      </c>
      <c r="L58" s="183">
        <v>0</v>
      </c>
      <c r="M58" s="183">
        <v>0</v>
      </c>
      <c r="N58" s="184">
        <v>0</v>
      </c>
    </row>
    <row r="59" spans="1:14" x14ac:dyDescent="0.2">
      <c r="A59" s="201"/>
      <c r="B59" s="203"/>
      <c r="C59" s="201"/>
      <c r="H59" s="156" t="s">
        <v>173</v>
      </c>
      <c r="I59" s="183">
        <v>0</v>
      </c>
      <c r="J59" s="183">
        <v>0</v>
      </c>
      <c r="K59" s="184">
        <v>0</v>
      </c>
      <c r="L59" s="183">
        <v>0</v>
      </c>
      <c r="M59" s="183">
        <v>0</v>
      </c>
      <c r="N59" s="184">
        <v>0</v>
      </c>
    </row>
    <row r="60" spans="1:14" x14ac:dyDescent="0.2">
      <c r="A60" s="201"/>
      <c r="B60" s="203"/>
      <c r="C60" s="201"/>
      <c r="H60" s="156" t="s">
        <v>174</v>
      </c>
      <c r="I60" s="183">
        <v>0</v>
      </c>
      <c r="J60" s="183">
        <v>0</v>
      </c>
      <c r="K60" s="184">
        <v>0</v>
      </c>
      <c r="L60" s="183">
        <v>0</v>
      </c>
      <c r="M60" s="183">
        <v>0</v>
      </c>
      <c r="N60" s="184">
        <v>0</v>
      </c>
    </row>
    <row r="61" spans="1:14" x14ac:dyDescent="0.2">
      <c r="A61" s="201"/>
      <c r="B61" s="203"/>
      <c r="C61" s="201"/>
      <c r="H61" s="156" t="s">
        <v>175</v>
      </c>
      <c r="I61" s="183">
        <v>0</v>
      </c>
      <c r="J61" s="183">
        <v>0</v>
      </c>
      <c r="K61" s="184">
        <v>0</v>
      </c>
      <c r="L61" s="183">
        <v>0</v>
      </c>
      <c r="M61" s="183">
        <v>0</v>
      </c>
      <c r="N61" s="184">
        <v>0</v>
      </c>
    </row>
    <row r="62" spans="1:14" x14ac:dyDescent="0.2">
      <c r="A62" s="201"/>
      <c r="B62" s="201"/>
      <c r="C62" s="201"/>
      <c r="H62" s="159" t="s">
        <v>176</v>
      </c>
      <c r="I62" s="185">
        <v>0</v>
      </c>
      <c r="J62" s="185">
        <v>0</v>
      </c>
      <c r="K62" s="186">
        <v>0</v>
      </c>
      <c r="L62" s="185">
        <v>0</v>
      </c>
      <c r="M62" s="185">
        <v>0</v>
      </c>
      <c r="N62" s="186">
        <v>0</v>
      </c>
    </row>
    <row r="63" spans="1:14" x14ac:dyDescent="0.2">
      <c r="A63" s="201"/>
      <c r="B63" s="201"/>
      <c r="C63" s="201"/>
    </row>
    <row r="64" spans="1:14" x14ac:dyDescent="0.2">
      <c r="A64" s="201"/>
      <c r="B64" s="201"/>
      <c r="C64" s="201"/>
    </row>
    <row r="65" spans="1:3" x14ac:dyDescent="0.2">
      <c r="A65" s="201"/>
      <c r="B65" s="201"/>
      <c r="C65" s="201"/>
    </row>
    <row r="66" spans="1:3" x14ac:dyDescent="0.2">
      <c r="A66" s="201"/>
      <c r="B66" s="201"/>
      <c r="C66" s="201"/>
    </row>
    <row r="67" spans="1:3" x14ac:dyDescent="0.2">
      <c r="A67" s="201"/>
      <c r="B67" s="201"/>
      <c r="C67" s="201"/>
    </row>
  </sheetData>
  <mergeCells count="5">
    <mergeCell ref="L2:N2"/>
    <mergeCell ref="D4:E4"/>
    <mergeCell ref="A1:F1"/>
    <mergeCell ref="A4:B4"/>
    <mergeCell ref="I2:K2"/>
  </mergeCells>
  <phoneticPr fontId="12" type="noConversion"/>
  <pageMargins left="0.75" right="0.75" top="1" bottom="1" header="0.5" footer="0.5"/>
  <pageSetup scale="66"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Transformation</vt:lpstr>
      <vt:lpstr>Final Aggregate</vt:lpstr>
      <vt:lpstr>Aggregate Worksheet</vt:lpstr>
      <vt:lpstr>VOR Summary</vt:lpstr>
      <vt:lpstr>SB Calculation</vt:lpstr>
      <vt:lpstr>'VOR 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October 12, 2010 Monday Morning Workload Report (Office of Performance Analysis and Integrity)</dc:title>
  <dc:subject>October 12, 2010 Monday Morning Workload Report</dc:subject>
  <dc:creator>Mandella, Mike (Michael), VBAVACO</dc:creator>
  <cp:keywords>vacols, scorecard, rating, pending, 180, c&amp;p, wipp, pre-discharge,  appeals, SOC's, adjudicative, IVMs, guarantees, COE</cp:keywords>
  <cp:lastModifiedBy>Department of Veterans Affairs</cp:lastModifiedBy>
  <cp:lastPrinted>2010-09-07T12:21:10Z</cp:lastPrinted>
  <dcterms:created xsi:type="dcterms:W3CDTF">2009-08-25T18:46:26Z</dcterms:created>
  <dcterms:modified xsi:type="dcterms:W3CDTF">2018-03-19T14:18:36Z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20101012</vt:lpwstr>
  </property>
  <property fmtid="{D5CDD505-2E9C-101B-9397-08002B2CF9AE}" pid="5" name="Date Reviewed">
    <vt:lpwstr>20101012</vt:lpwstr>
  </property>
  <property fmtid="{D5CDD505-2E9C-101B-9397-08002B2CF9AE}" pid="6" name="Type">
    <vt:lpwstr>Report</vt:lpwstr>
  </property>
</Properties>
</file>