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25" yWindow="2355" windowWidth="18765" windowHeight="11520" tabRatio="746" activeTab="0"/>
  </bookViews>
  <sheets>
    <sheet name="Transformation" sheetId="1" r:id="rId1"/>
    <sheet name="Final Aggregate" sheetId="2" r:id="rId2"/>
    <sheet name="Aggregate Worksheet" sheetId="3" state="hidden" r:id="rId3"/>
    <sheet name="VOR Summary" sheetId="4" state="hidden" r:id="rId4"/>
    <sheet name="Entitlement_Data" sheetId="5" state="hidden" r:id="rId5"/>
    <sheet name="Ent_Formulas" sheetId="6" state="hidden" r:id="rId6"/>
    <sheet name="Award Adjustment_Data" sheetId="7" state="hidden" r:id="rId7"/>
    <sheet name="Award_Formulas" sheetId="8" state="hidden" r:id="rId8"/>
    <sheet name="Transformation_Data" sheetId="9" state="hidden" r:id="rId9"/>
    <sheet name="Program_Review_Data" sheetId="10" state="hidden" r:id="rId10"/>
    <sheet name="Program_Review_Formulas" sheetId="11" state="hidden" r:id="rId11"/>
    <sheet name="Other_Data" sheetId="12" state="hidden" r:id="rId12"/>
    <sheet name="Other_Data_Formulas" sheetId="13" state="hidden" r:id="rId13"/>
    <sheet name="Burial_Data" sheetId="14" state="hidden" r:id="rId14"/>
    <sheet name="Burial_Formulas" sheetId="15" state="hidden" r:id="rId15"/>
    <sheet name="Accrued_Data" sheetId="16" state="hidden" r:id="rId16"/>
    <sheet name="Accrued_Formulas" sheetId="17" state="hidden" r:id="rId17"/>
    <sheet name="SB Calculation" sheetId="18" state="hidden" r:id="rId18"/>
  </sheets>
  <definedNames>
    <definedName name="_xlnm.Print_Area" localSheetId="2">'Aggregate Worksheet'!$A$1:$P$99</definedName>
    <definedName name="_xlnm.Print_Area" localSheetId="1">'Final Aggregate'!$A$1:$Q$97</definedName>
    <definedName name="_xlnm.Print_Titles" localSheetId="3">'VOR Summary'!$A:$A,'VOR Summary'!$5:$5</definedName>
    <definedName name="Query_from_MS_Access_Database" localSheetId="6">'Award Adjustment_Data'!$A$2:$H$64</definedName>
    <definedName name="Query_from_MS_Access_Database" localSheetId="7">'Award_Formulas'!$M$1:$O$4</definedName>
    <definedName name="Query_from_MS_Access_Database" localSheetId="4">'Entitlement_Data'!$A$2:$G$64</definedName>
    <definedName name="Query_from_MS_Access_Database_1" localSheetId="15">'Accrued_Data'!$A$2:$D$43</definedName>
    <definedName name="Query_from_MS_Access_Database_1" localSheetId="7">'Award_Formulas'!$P$1:$R$4</definedName>
    <definedName name="Query_from_MS_Access_Database_1" localSheetId="13">'Burial_Data'!$A$2:$C$64</definedName>
    <definedName name="Query_from_MS_Access_Database_1" localSheetId="11">'Other_Data'!$A$2:$E$64</definedName>
    <definedName name="Query_from_MS_Access_Database_1" localSheetId="9">'Program_Review_Data'!$A$2:$E$64</definedName>
    <definedName name="Query_from_MS_Access_Database_5" localSheetId="8">'Transformation_Data'!$A$2:$B$51</definedName>
    <definedName name="Query_from_MS_Access_Database_6" localSheetId="8">'Transformation_Data'!$C$2:$D$50</definedName>
    <definedName name="Query_from_MS_Access_Database_7" localSheetId="8">'Transformation_Data'!$A$55:$A$57</definedName>
    <definedName name="Query_from_MS_Access_Database_8" localSheetId="8">'Transformation_Data'!$C$54:$C$56</definedName>
    <definedName name="TableName">"Dummy"</definedName>
  </definedNames>
  <calcPr fullCalcOnLoad="1"/>
</workbook>
</file>

<file path=xl/comments18.xml><?xml version="1.0" encoding="utf-8"?>
<comments xmlns="http://schemas.openxmlformats.org/spreadsheetml/2006/main">
  <authors>
    <author>PA Tom Elwell</author>
  </authors>
  <commentList>
    <comment ref="H50" authorId="0">
      <text>
        <r>
          <rPr>
            <b/>
            <sz val="8"/>
            <rFont val="Tahoma"/>
            <family val="2"/>
          </rPr>
          <t>PA Tom Elwell:</t>
        </r>
        <r>
          <rPr>
            <sz val="8"/>
            <rFont val="Tahoma"/>
            <family val="2"/>
          </rPr>
          <t xml:space="preserve">
All SB cases attributed to Denver</t>
        </r>
      </text>
    </comment>
    <comment ref="H4" authorId="0">
      <text>
        <r>
          <rPr>
            <b/>
            <sz val="8"/>
            <rFont val="Tahoma"/>
            <family val="2"/>
          </rPr>
          <t>PA Tom Elwell:</t>
        </r>
        <r>
          <rPr>
            <sz val="8"/>
            <rFont val="Tahoma"/>
            <family val="2"/>
          </rPr>
          <t xml:space="preserve">
All SB attributed to Denver</t>
        </r>
      </text>
    </comment>
  </commentList>
</comments>
</file>

<file path=xl/comments3.xml><?xml version="1.0" encoding="utf-8"?>
<comments xmlns="http://schemas.openxmlformats.org/spreadsheetml/2006/main">
  <authors>
    <author>PA Tom Elwell</author>
    <author>dmokwall</author>
  </authors>
  <commentList>
    <comment ref="A70" authorId="0">
      <text>
        <r>
          <rPr>
            <b/>
            <sz val="8"/>
            <rFont val="Tahoma"/>
            <family val="2"/>
          </rPr>
          <t>PA Tom Elwell:</t>
        </r>
        <r>
          <rPr>
            <sz val="8"/>
            <rFont val="Tahoma"/>
            <family val="2"/>
          </rPr>
          <t xml:space="preserve">
Includes Non-Ros: AMC, Washington CO, and the St. Louis RMC</t>
        </r>
      </text>
    </comment>
    <comment ref="E9" authorId="0">
      <text>
        <r>
          <rPr>
            <b/>
            <sz val="8"/>
            <rFont val="Tahoma"/>
            <family val="2"/>
          </rPr>
          <t>PA Tom Elwell:</t>
        </r>
        <r>
          <rPr>
            <sz val="8"/>
            <rFont val="Tahoma"/>
            <family val="2"/>
          </rPr>
          <t xml:space="preserve">
135s at Milwaukee, Philadelphia and St. Paul are attributed to PMCs only</t>
        </r>
      </text>
    </comment>
    <comment ref="P9" authorId="0">
      <text>
        <r>
          <rPr>
            <b/>
            <sz val="8"/>
            <rFont val="Tahoma"/>
            <family val="2"/>
          </rPr>
          <t>PA Tom Elwell:</t>
        </r>
        <r>
          <rPr>
            <sz val="8"/>
            <rFont val="Tahoma"/>
            <family val="2"/>
          </rPr>
          <t xml:space="preserve">
From standard MMWL VACOLS report </t>
        </r>
      </text>
    </comment>
    <comment ref="A57" authorId="1">
      <text>
        <r>
          <rPr>
            <b/>
            <sz val="8"/>
            <rFont val="Tahoma"/>
            <family val="2"/>
          </rPr>
          <t>dmokwall:</t>
        </r>
        <r>
          <rPr>
            <sz val="8"/>
            <rFont val="Tahoma"/>
            <family val="2"/>
          </rPr>
          <t xml:space="preserve">
Links are different</t>
        </r>
      </text>
    </comment>
  </commentList>
</comments>
</file>

<file path=xl/comments4.xml><?xml version="1.0" encoding="utf-8"?>
<comments xmlns="http://schemas.openxmlformats.org/spreadsheetml/2006/main">
  <authors>
    <author>PA Tom Elwell</author>
    <author>paiydebe</author>
  </authors>
  <commentList>
    <comment ref="B1" authorId="0">
      <text>
        <r>
          <rPr>
            <b/>
            <sz val="8"/>
            <rFont val="Tahoma"/>
            <family val="2"/>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sharedStrings.xml><?xml version="1.0" encoding="utf-8"?>
<sst xmlns="http://schemas.openxmlformats.org/spreadsheetml/2006/main" count="1411" uniqueCount="574">
  <si>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</si>
  <si>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</si>
  <si>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</si>
  <si>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</si>
  <si>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</si>
  <si>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</si>
  <si>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</si>
  <si>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</si>
  <si>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</si>
  <si>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</si>
  <si>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</si>
  <si>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</si>
  <si>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</si>
  <si>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</si>
  <si>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</si>
  <si>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</si>
  <si>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</si>
  <si>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</si>
  <si>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</si>
  <si>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</si>
  <si>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</si>
  <si>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</si>
  <si>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</si>
  <si>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</si>
  <si>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</si>
  <si>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</si>
  <si>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</si>
  <si>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</si>
  <si>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</si>
  <si>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</si>
  <si>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</si>
  <si>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</si>
  <si>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</si>
  <si>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</si>
  <si>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</si>
  <si>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</si>
  <si>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</si>
  <si>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</si>
  <si>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</si>
  <si>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</si>
  <si>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</si>
  <si>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</si>
  <si>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</si>
  <si>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</si>
  <si>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</si>
  <si>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</si>
  <si>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</si>
  <si>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</si>
  <si>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</si>
  <si>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</si>
  <si>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</si>
  <si>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</si>
  <si>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</si>
  <si>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</si>
  <si>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</si>
  <si>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</si>
  <si>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</si>
  <si>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</si>
  <si>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</si>
  <si>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</si>
  <si>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</si>
  <si>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</si>
  <si>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</si>
  <si>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</si>
  <si>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</si>
  <si>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</si>
  <si>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</si>
  <si>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</si>
  <si>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</si>
  <si>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</si>
  <si>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</si>
  <si>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</si>
  <si>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</si>
  <si>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</si>
  <si>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</si>
  <si>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</si>
  <si>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</si>
  <si>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</si>
  <si>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</si>
  <si>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</si>
  <si>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</si>
  <si>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</si>
  <si>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</si>
  <si>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</si>
  <si>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</si>
  <si>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</si>
  <si>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</si>
  <si>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</si>
  <si>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</si>
  <si>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</si>
  <si>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</si>
  <si>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</si>
  <si>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</si>
  <si>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</si>
  <si>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</si>
  <si>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</si>
  <si>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</si>
  <si>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</si>
  <si>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</si>
  <si>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</si>
  <si>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</si>
  <si>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</si>
  <si>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</si>
  <si>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</si>
  <si>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</si>
  <si>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</si>
  <si>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</si>
  <si>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</si>
  <si>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</si>
  <si>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</si>
  <si>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</si>
  <si>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</si>
  <si>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</si>
  <si>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</si>
  <si>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</si>
  <si>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</si>
  <si>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</si>
  <si>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</si>
  <si>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</si>
  <si>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</si>
  <si>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</si>
  <si>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</si>
  <si>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</si>
  <si>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</si>
  <si>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</si>
  <si>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</si>
  <si>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</si>
  <si>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</si>
  <si>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</si>
  <si>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</si>
  <si>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</si>
  <si>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</si>
  <si>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</si>
  <si>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</si>
  <si>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</si>
  <si>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</si>
  <si>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</si>
  <si>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</si>
  <si>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</si>
  <si>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</si>
  <si>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</si>
  <si>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</si>
  <si>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</si>
  <si>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</si>
  <si>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</si>
  <si>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</si>
  <si>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</si>
  <si>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</si>
  <si>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</si>
  <si>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</si>
  <si>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</si>
  <si>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</si>
  <si>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</si>
  <si>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</si>
  <si>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</si>
  <si>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</si>
  <si>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</si>
  <si>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</si>
  <si>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</si>
  <si>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</si>
  <si>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</si>
  <si>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</si>
  <si>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</si>
  <si>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</si>
  <si>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</si>
  <si>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</si>
  <si>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</si>
  <si>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</si>
  <si>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</si>
  <si>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</si>
  <si>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</si>
  <si>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</si>
  <si>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</si>
  <si>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</si>
  <si>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</si>
  <si>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</si>
  <si>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</si>
  <si>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</si>
  <si>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</si>
  <si>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</si>
  <si>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</si>
  <si>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</si>
  <si>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</si>
  <si>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</si>
  <si>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</si>
  <si>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</si>
  <si>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</si>
  <si>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</si>
  <si>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</si>
  <si>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</si>
  <si>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</si>
  <si>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</si>
  <si>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</si>
  <si>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</si>
  <si>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</si>
  <si>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</si>
  <si>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</si>
  <si>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</si>
  <si>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</si>
  <si>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</si>
  <si>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</si>
  <si>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</si>
  <si>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</si>
  <si>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</si>
  <si>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</si>
  <si>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</si>
  <si>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</si>
  <si>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</si>
  <si>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</si>
  <si>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</si>
  <si>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</si>
  <si>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</si>
  <si>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</si>
  <si>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</si>
  <si>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</si>
  <si>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</si>
  <si>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</si>
  <si>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</si>
  <si>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</si>
  <si>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</si>
  <si>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</si>
  <si>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</si>
  <si>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</si>
  <si>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</si>
  <si>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</si>
  <si>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</si>
  <si>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</si>
  <si>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</si>
  <si>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</si>
  <si>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</si>
  <si>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</si>
  <si>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</si>
  <si>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</si>
  <si>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</si>
  <si>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</si>
  <si>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</si>
  <si>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</si>
  <si>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</si>
  <si>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</si>
  <si>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</si>
  <si>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</si>
  <si>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</si>
  <si>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</si>
  <si>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</si>
  <si>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</si>
  <si>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</si>
  <si>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</si>
  <si>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</si>
  <si>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</si>
  <si>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</si>
  <si>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</si>
  <si>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</si>
  <si>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</si>
  <si>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</si>
  <si>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</si>
  <si>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</si>
  <si>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</si>
  <si>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</si>
  <si>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</si>
  <si>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</si>
  <si>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</si>
  <si>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</si>
  <si>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</si>
  <si>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</si>
  <si>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</si>
  <si>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</si>
  <si>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</si>
  <si>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</si>
  <si>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</si>
  <si>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</si>
  <si>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</si>
  <si>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</si>
  <si>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</si>
  <si>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</si>
  <si>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</si>
  <si>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</si>
  <si>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</si>
  <si>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</si>
  <si>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</si>
  <si>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</si>
  <si>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</si>
  <si>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</si>
  <si>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</si>
  <si>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</si>
  <si>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</si>
  <si>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</si>
  <si>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</si>
  <si>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</si>
  <si>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</si>
  <si>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</si>
  <si>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</si>
  <si>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</si>
  <si>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</si>
  <si>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</si>
  <si>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</si>
  <si>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</si>
  <si>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</si>
  <si>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</si>
  <si>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</si>
  <si>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</si>
  <si>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</si>
  <si>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</si>
  <si>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</si>
  <si>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</si>
  <si>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</si>
  <si>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</si>
  <si>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</si>
  <si>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</si>
  <si>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</si>
  <si>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</si>
  <si>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</si>
  <si>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</si>
  <si>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</si>
  <si>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</si>
  <si>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</si>
  <si>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</si>
  <si>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</si>
  <si>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</si>
  <si>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</si>
  <si>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</si>
  <si>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</si>
  <si>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</si>
  <si>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</si>
  <si>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</si>
  <si>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</si>
  <si>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</si>
  <si>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</si>
  <si>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</si>
  <si>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</si>
  <si>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</si>
  <si>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</si>
  <si>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</si>
  <si>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</si>
  <si>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</si>
  <si>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</si>
  <si>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</si>
  <si>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</si>
  <si>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</si>
  <si>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</si>
  <si>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</si>
  <si>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</si>
  <si>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</si>
  <si>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</si>
  <si>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</si>
  <si>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</si>
  <si>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</si>
  <si>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</si>
  <si>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</si>
  <si>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</si>
  <si>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</si>
  <si>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</si>
  <si>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</si>
  <si>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</si>
  <si>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</si>
  <si>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</si>
  <si>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</si>
  <si>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</si>
  <si>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</si>
  <si>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</si>
  <si>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</si>
  <si>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</si>
  <si>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</si>
  <si>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</si>
  <si>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</si>
  <si>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</si>
  <si>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</si>
  <si>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</si>
  <si>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</si>
  <si>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</si>
  <si>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</si>
  <si>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</si>
  <si>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</si>
  <si>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</si>
  <si>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</si>
  <si>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</si>
  <si>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</si>
  <si>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</si>
  <si>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</si>
  <si>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</si>
  <si>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</si>
  <si>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</si>
  <si>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EP680 </t>
  </si>
  <si>
    <t>EP 681</t>
  </si>
  <si>
    <t>EP 687</t>
  </si>
  <si>
    <t xml:space="preserve">* Revised to more accurately categorize the Agent Orange presumptive workload.  </t>
  </si>
  <si>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</si>
  <si>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</si>
  <si>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</si>
  <si>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</si>
  <si>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</si>
  <si>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</si>
  <si>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</si>
  <si>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</si>
  <si>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</si>
  <si>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</si>
  <si>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</si>
  <si>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</si>
  <si>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</si>
  <si>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</si>
  <si>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</si>
  <si>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Check:  Should match total in cell D105 of Transformation sheet</t>
  </si>
  <si>
    <t>Press Once</t>
  </si>
  <si>
    <t>Comp_Inv_Entitlement Pending</t>
  </si>
  <si>
    <t>STN_NAME</t>
  </si>
  <si>
    <t>Number per EP</t>
  </si>
  <si>
    <t>Albuquerque</t>
  </si>
  <si>
    <t>AMC</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</si>
  <si>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</si>
  <si>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</si>
  <si>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</si>
  <si>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</si>
  <si>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</si>
  <si>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</si>
  <si>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</si>
  <si>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</si>
  <si>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</si>
  <si>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</si>
  <si>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</si>
  <si>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</si>
  <si>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</si>
  <si>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</si>
  <si>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</si>
  <si>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</si>
  <si>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</si>
  <si>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</si>
  <si>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</si>
  <si>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</si>
  <si>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</si>
  <si>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</si>
  <si>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</si>
  <si>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</si>
  <si>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</si>
  <si>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</si>
  <si>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</si>
  <si>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</si>
  <si>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</si>
  <si>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</si>
  <si>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</si>
  <si>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</si>
  <si>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</si>
  <si>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</si>
  <si>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</si>
  <si>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</si>
  <si>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</si>
  <si>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</si>
  <si>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</si>
  <si>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</si>
  <si>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</si>
  <si>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</si>
  <si>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</si>
  <si>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</si>
  <si>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</si>
  <si>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</si>
  <si>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</si>
  <si>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</si>
  <si>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</si>
  <si>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</si>
  <si>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Washington CO</t>
  </si>
  <si>
    <t>White River J.</t>
  </si>
  <si>
    <t>Wichita</t>
  </si>
  <si>
    <t>Wilmington</t>
  </si>
  <si>
    <t>Winston-Salem</t>
  </si>
  <si>
    <t>USA (VSC's)</t>
  </si>
  <si>
    <t>Rating EP Group</t>
  </si>
  <si>
    <t>410_Spina_bifida</t>
  </si>
  <si>
    <t>420_Spina_bifida</t>
  </si>
  <si>
    <t>450 Spina bifida</t>
  </si>
  <si>
    <t>450_Spina_bifida</t>
  </si>
  <si>
    <t>RO</t>
  </si>
  <si>
    <t>Comp_Inv_Entitlement_Pend&gt;125 Days</t>
  </si>
  <si>
    <t>Rating Ent&gt;125 Days</t>
  </si>
  <si>
    <t>Other  (in transit)</t>
  </si>
  <si>
    <t>Denver incl Spina bifida</t>
  </si>
  <si>
    <t>Comp_Inv_Award_Pending</t>
  </si>
  <si>
    <t>Comp_Inv_Award_Pend&gt;125 Days</t>
  </si>
  <si>
    <t>Transformation Raw Data</t>
  </si>
  <si>
    <t>137_Dependency</t>
  </si>
  <si>
    <t>297_Misc_Determinations</t>
  </si>
  <si>
    <t>405_Agent_Orange</t>
  </si>
  <si>
    <t>407_Correspondence</t>
  </si>
  <si>
    <t>409_Agent_Orange</t>
  </si>
  <si>
    <t>507_Congress_Correspond</t>
  </si>
  <si>
    <t>607_Due_Process</t>
  </si>
  <si>
    <t>681_Agent_Orange</t>
  </si>
  <si>
    <t>687_Agent_Orange</t>
  </si>
  <si>
    <t>COLAs</t>
  </si>
  <si>
    <t>Congress_Correspond</t>
  </si>
  <si>
    <t>Correction_Errors</t>
  </si>
  <si>
    <t>Correspondence</t>
  </si>
  <si>
    <t>Cost_Living</t>
  </si>
  <si>
    <t>Due_Process</t>
  </si>
  <si>
    <t>EVR</t>
  </si>
  <si>
    <t>FOIA</t>
  </si>
  <si>
    <t>Future_Examination</t>
  </si>
  <si>
    <t>Hospital_Adjust</t>
  </si>
  <si>
    <t>Inc_Eval_Addition</t>
  </si>
  <si>
    <t>Income_Adjust</t>
  </si>
  <si>
    <t>Income_Verification</t>
  </si>
  <si>
    <t>Increase</t>
  </si>
  <si>
    <t>Increase_Ent_Hosp</t>
  </si>
  <si>
    <t>Init_7orLess</t>
  </si>
  <si>
    <t>Init_8orMore</t>
  </si>
  <si>
    <t>Initial_Surv_Spouse</t>
  </si>
  <si>
    <t>Initial_Survivor</t>
  </si>
  <si>
    <t>Initial_Veteran</t>
  </si>
  <si>
    <t>Misc_Determinations</t>
  </si>
  <si>
    <t>Non_Entitlement</t>
  </si>
  <si>
    <t>Pre_Decisional</t>
  </si>
  <si>
    <t>Review_Effective</t>
  </si>
  <si>
    <t>Review_Hemo</t>
  </si>
  <si>
    <t>Review_IncQual</t>
  </si>
  <si>
    <t>Review_Misc</t>
  </si>
  <si>
    <t>Review_Radiation</t>
  </si>
  <si>
    <t>SSNV</t>
  </si>
  <si>
    <t>Survivor_Restored_Int</t>
  </si>
  <si>
    <t>Voc_Rehab</t>
  </si>
  <si>
    <t>RMC</t>
  </si>
  <si>
    <t>Comp_Inv_Entitlement</t>
  </si>
  <si>
    <t>Denver Entitlement</t>
  </si>
  <si>
    <t>Denver Entitlement &gt;125</t>
  </si>
  <si>
    <t>PMC Entitlement</t>
  </si>
  <si>
    <t>PMC Entitlement &gt;125</t>
  </si>
  <si>
    <t>Entitlement &gt;125</t>
  </si>
  <si>
    <t>Total Denver Entitlement</t>
  </si>
  <si>
    <t>Total Denver Entitlement &gt;125</t>
  </si>
  <si>
    <t>STA_ID</t>
  </si>
  <si>
    <t>PMC_Award</t>
  </si>
  <si>
    <t>PMC_Award&gt;125</t>
  </si>
  <si>
    <t>Denver 450</t>
  </si>
  <si>
    <t>Denver_450_&gt;125Days</t>
  </si>
  <si>
    <t>450 Over 125</t>
  </si>
  <si>
    <t>RO over 125</t>
  </si>
  <si>
    <t>Award Denver incl Spina bifida</t>
  </si>
  <si>
    <t>CountOfNBR_DAYS_PEND</t>
  </si>
  <si>
    <t>Transformation &gt;125 Days Raw Data</t>
  </si>
  <si>
    <t>Internal_Qual</t>
  </si>
  <si>
    <t>607_Due_process</t>
  </si>
  <si>
    <t>154_Income_Verification</t>
  </si>
  <si>
    <t>135_Hospital</t>
  </si>
  <si>
    <t>135_Hospital_&gt;125</t>
  </si>
  <si>
    <t>Program_Review_Pending</t>
  </si>
  <si>
    <t>Rating_ProgramReview</t>
  </si>
  <si>
    <t>Rating_ProgramReview&gt;125</t>
  </si>
  <si>
    <t>Comp_Inv_Other_Pend&gt;125 Days</t>
  </si>
  <si>
    <t>Comp_Other_Pend</t>
  </si>
  <si>
    <t>Award_Adjustment_Other</t>
  </si>
  <si>
    <t>Other_Pending</t>
  </si>
  <si>
    <t>Comp_Program_Pend</t>
  </si>
  <si>
    <t>Comp_Inv_Program_Pend&gt;125 Days</t>
  </si>
  <si>
    <t>Burial_Pending</t>
  </si>
  <si>
    <t>Rating_Burial</t>
  </si>
  <si>
    <t>PMC_Burial</t>
  </si>
  <si>
    <t>Accrued_Pending</t>
  </si>
  <si>
    <t>GEO_ID</t>
  </si>
  <si>
    <t>Comp_Burial_Pend</t>
  </si>
  <si>
    <t>Comp_Accrued_Pend</t>
  </si>
  <si>
    <t>Award_Adjust_PMC</t>
  </si>
  <si>
    <t>END_PRODUCT_CD</t>
  </si>
  <si>
    <t>Pending Over 125</t>
  </si>
  <si>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</si>
  <si>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</si>
  <si>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</si>
  <si>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</si>
  <si>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</si>
  <si>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</si>
  <si>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</si>
  <si>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</si>
  <si>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</si>
  <si>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</si>
  <si>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Agent Orange claims where an interim decision was provided</t>
  </si>
  <si>
    <r>
      <t xml:space="preserve">Agent Orange presumptives </t>
    </r>
    <r>
      <rPr>
        <vertAlign val="superscript"/>
        <sz val="12"/>
        <rFont val="Arial"/>
        <family val="2"/>
      </rPr>
      <t>3</t>
    </r>
  </si>
  <si>
    <t>Reopened or new Agent Orange claims After 9/01/10</t>
  </si>
  <si>
    <t>0</t>
  </si>
  <si>
    <t>As of  February 09, 2013</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</si>
</sst>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s>
  <fonts count="76">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2"/>
    </font>
    <font>
      <b/>
      <sz val="8"/>
      <name val="Tahoma"/>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2"/>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2"/>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b/>
      <sz val="14"/>
      <color indexed="10"/>
      <name val="Arial"/>
      <family val="2"/>
    </font>
    <font>
      <vertAlign val="superscript"/>
      <sz val="10.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57"/>
        <bgColor indexed="64"/>
      </patternFill>
    </fill>
    <fill>
      <patternFill patternType="solid">
        <fgColor indexed="13"/>
        <bgColor indexed="64"/>
      </patternFill>
    </fill>
    <fill>
      <patternFill patternType="solid">
        <fgColor indexed="41"/>
        <bgColor indexed="64"/>
      </patternFill>
    </fill>
    <fill>
      <patternFill patternType="solid">
        <fgColor theme="0" tint="-0.24997000396251678"/>
        <bgColor indexed="64"/>
      </patternFill>
    </fill>
    <fill>
      <patternFill patternType="solid">
        <fgColor indexed="44"/>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style="medium"/>
      <top style="thin"/>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style="thin"/>
    </border>
    <border>
      <left>
        <color indexed="63"/>
      </left>
      <right>
        <color indexed="63"/>
      </right>
      <top style="medium"/>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medium"/>
      <bottom style="thin"/>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mediu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4" fillId="0" borderId="0" applyNumberFormat="0" applyFill="0" applyBorder="0" applyAlignment="0" applyProtection="0"/>
    <xf numFmtId="0" fontId="2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25"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69">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33" borderId="11" xfId="0" applyFont="1" applyFill="1" applyBorder="1" applyAlignment="1">
      <alignment/>
    </xf>
    <xf numFmtId="0" fontId="0" fillId="0" borderId="10" xfId="0" applyBorder="1" applyAlignment="1">
      <alignment horizontal="center" wrapText="1"/>
    </xf>
    <xf numFmtId="0" fontId="4" fillId="33" borderId="13" xfId="0" applyFont="1" applyFill="1" applyBorder="1" applyAlignment="1">
      <alignment/>
    </xf>
    <xf numFmtId="4" fontId="6" fillId="0" borderId="13" xfId="0" applyNumberFormat="1" applyFont="1" applyFill="1" applyBorder="1" applyAlignment="1">
      <alignment vertical="center" wrapText="1"/>
    </xf>
    <xf numFmtId="0" fontId="0" fillId="0" borderId="13"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0" xfId="0" applyFill="1" applyBorder="1" applyAlignment="1">
      <alignment horizontal="center" wrapText="1"/>
    </xf>
    <xf numFmtId="0" fontId="0" fillId="0" borderId="13" xfId="0" applyFill="1" applyBorder="1" applyAlignment="1">
      <alignment horizontal="center" wrapText="1"/>
    </xf>
    <xf numFmtId="174" fontId="0" fillId="0" borderId="0" xfId="65" applyNumberFormat="1" applyFont="1" applyAlignment="1">
      <alignment/>
    </xf>
    <xf numFmtId="4" fontId="3" fillId="0" borderId="14" xfId="0" applyNumberFormat="1" applyFont="1" applyFill="1" applyBorder="1" applyAlignment="1">
      <alignment/>
    </xf>
    <xf numFmtId="3" fontId="0" fillId="0" borderId="13" xfId="0" applyNumberFormat="1" applyBorder="1" applyAlignment="1">
      <alignment/>
    </xf>
    <xf numFmtId="173" fontId="0" fillId="0" borderId="13" xfId="0" applyNumberFormat="1" applyBorder="1" applyAlignment="1">
      <alignment/>
    </xf>
    <xf numFmtId="174" fontId="0" fillId="0" borderId="13" xfId="65" applyNumberFormat="1" applyFont="1" applyBorder="1" applyAlignment="1">
      <alignment/>
    </xf>
    <xf numFmtId="173" fontId="0" fillId="0" borderId="0" xfId="0" applyNumberFormat="1" applyAlignment="1">
      <alignment/>
    </xf>
    <xf numFmtId="173" fontId="0" fillId="0" borderId="13" xfId="42" applyNumberFormat="1" applyFont="1" applyBorder="1" applyAlignment="1">
      <alignment/>
    </xf>
    <xf numFmtId="174" fontId="0" fillId="0" borderId="15" xfId="65" applyNumberFormat="1" applyFont="1" applyBorder="1" applyAlignment="1">
      <alignment/>
    </xf>
    <xf numFmtId="3" fontId="0" fillId="0" borderId="15" xfId="0" applyNumberFormat="1" applyBorder="1" applyAlignment="1">
      <alignment/>
    </xf>
    <xf numFmtId="174" fontId="0" fillId="33" borderId="0" xfId="65" applyNumberFormat="1" applyFont="1" applyFill="1" applyAlignment="1">
      <alignment/>
    </xf>
    <xf numFmtId="3" fontId="0" fillId="33" borderId="0" xfId="0" applyNumberFormat="1" applyFill="1" applyAlignment="1">
      <alignment/>
    </xf>
    <xf numFmtId="0" fontId="3" fillId="0" borderId="0" xfId="0" applyFont="1" applyBorder="1" applyAlignment="1">
      <alignment horizont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4" fontId="4" fillId="0" borderId="10" xfId="0" applyNumberFormat="1" applyFont="1" applyFill="1" applyBorder="1" applyAlignment="1">
      <alignment/>
    </xf>
    <xf numFmtId="173" fontId="3" fillId="0" borderId="10" xfId="42" applyNumberFormat="1" applyFont="1" applyBorder="1" applyAlignment="1">
      <alignment horizontal="center"/>
    </xf>
    <xf numFmtId="173" fontId="3" fillId="0" borderId="11" xfId="42" applyNumberFormat="1" applyFont="1" applyBorder="1" applyAlignment="1">
      <alignment horizontal="center"/>
    </xf>
    <xf numFmtId="174" fontId="3" fillId="0" borderId="12" xfId="65" applyNumberFormat="1" applyFont="1" applyBorder="1" applyAlignment="1">
      <alignment horizontal="center"/>
    </xf>
    <xf numFmtId="0" fontId="3" fillId="0" borderId="0" xfId="0" applyFont="1" applyBorder="1" applyAlignment="1">
      <alignment wrapText="1"/>
    </xf>
    <xf numFmtId="4" fontId="6" fillId="33" borderId="15" xfId="0" applyNumberFormat="1" applyFont="1" applyFill="1" applyBorder="1" applyAlignment="1">
      <alignment vertical="center" wrapText="1"/>
    </xf>
    <xf numFmtId="174" fontId="0" fillId="33" borderId="15" xfId="65" applyNumberFormat="1" applyFont="1" applyFill="1" applyBorder="1" applyAlignment="1">
      <alignment/>
    </xf>
    <xf numFmtId="3" fontId="0" fillId="33" borderId="15" xfId="0" applyNumberFormat="1" applyFill="1" applyBorder="1" applyAlignment="1">
      <alignment/>
    </xf>
    <xf numFmtId="173" fontId="0" fillId="0" borderId="13" xfId="0" applyNumberFormat="1" applyBorder="1" applyAlignment="1">
      <alignment horizontal="center"/>
    </xf>
    <xf numFmtId="0" fontId="10" fillId="34" borderId="0" xfId="0" applyFont="1" applyFill="1" applyBorder="1" applyAlignment="1">
      <alignment vertical="center" wrapText="1"/>
    </xf>
    <xf numFmtId="0" fontId="10" fillId="34" borderId="18" xfId="0" applyFont="1" applyFill="1" applyBorder="1" applyAlignment="1">
      <alignment vertical="center" wrapText="1"/>
    </xf>
    <xf numFmtId="0" fontId="11" fillId="34" borderId="18" xfId="0" applyFont="1" applyFill="1" applyBorder="1" applyAlignment="1">
      <alignment vertical="center" wrapText="1"/>
    </xf>
    <xf numFmtId="0" fontId="16" fillId="34" borderId="18" xfId="0" applyFont="1" applyFill="1" applyBorder="1" applyAlignment="1">
      <alignment vertical="center" wrapText="1"/>
    </xf>
    <xf numFmtId="0" fontId="17" fillId="34" borderId="0" xfId="0" applyFont="1" applyFill="1" applyBorder="1" applyAlignment="1">
      <alignment horizontal="right" vertical="center" wrapText="1"/>
    </xf>
    <xf numFmtId="0" fontId="9" fillId="34" borderId="0" xfId="0" applyFont="1" applyFill="1" applyBorder="1" applyAlignment="1">
      <alignment horizontal="right" vertical="center" wrapText="1"/>
    </xf>
    <xf numFmtId="3" fontId="17" fillId="33" borderId="15" xfId="42" applyNumberFormat="1" applyFont="1" applyFill="1" applyBorder="1" applyAlignment="1">
      <alignment horizontal="center" vertical="center" wrapText="1"/>
    </xf>
    <xf numFmtId="3" fontId="17" fillId="34"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33" borderId="19" xfId="42" applyNumberFormat="1" applyFont="1" applyFill="1" applyBorder="1" applyAlignment="1">
      <alignment horizontal="center" vertical="center" wrapText="1"/>
    </xf>
    <xf numFmtId="3" fontId="17" fillId="33" borderId="14" xfId="42" applyNumberFormat="1" applyFont="1" applyFill="1" applyBorder="1" applyAlignment="1">
      <alignment horizontal="center" vertical="center" wrapText="1"/>
    </xf>
    <xf numFmtId="0" fontId="10" fillId="34" borderId="0" xfId="0" applyFont="1" applyFill="1" applyBorder="1" applyAlignment="1">
      <alignment/>
    </xf>
    <xf numFmtId="0" fontId="17" fillId="34" borderId="0" xfId="0" applyFont="1" applyFill="1" applyBorder="1" applyAlignment="1">
      <alignment horizontal="center" vertical="center" wrapText="1"/>
    </xf>
    <xf numFmtId="174" fontId="9" fillId="34" borderId="0" xfId="65" applyNumberFormat="1" applyFont="1" applyFill="1" applyBorder="1" applyAlignment="1">
      <alignment horizontal="center" vertical="center" wrapText="1"/>
    </xf>
    <xf numFmtId="174" fontId="18" fillId="34" borderId="0" xfId="65" applyNumberFormat="1" applyFont="1" applyFill="1" applyBorder="1" applyAlignment="1">
      <alignment horizontal="center" vertical="center" wrapText="1"/>
    </xf>
    <xf numFmtId="3" fontId="9" fillId="34" borderId="0" xfId="0" applyNumberFormat="1" applyFont="1" applyFill="1" applyBorder="1" applyAlignment="1">
      <alignment horizontal="center" vertical="center" wrapText="1"/>
    </xf>
    <xf numFmtId="3" fontId="18" fillId="34"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33" borderId="11" xfId="0" applyFont="1" applyFill="1" applyBorder="1" applyAlignment="1">
      <alignment horizontal="center"/>
    </xf>
    <xf numFmtId="0" fontId="8" fillId="33" borderId="12" xfId="0" applyFont="1" applyFill="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vertical="center" wrapText="1"/>
    </xf>
    <xf numFmtId="4" fontId="8" fillId="0" borderId="10" xfId="0" applyNumberFormat="1" applyFont="1" applyFill="1" applyBorder="1" applyAlignment="1">
      <alignment/>
    </xf>
    <xf numFmtId="0" fontId="8" fillId="33" borderId="13" xfId="0" applyFont="1" applyFill="1" applyBorder="1" applyAlignment="1">
      <alignment horizontal="center"/>
    </xf>
    <xf numFmtId="4" fontId="0" fillId="0" borderId="0" xfId="0" applyNumberFormat="1" applyFont="1" applyFill="1" applyBorder="1" applyAlignment="1">
      <alignment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vertical="center" wrapText="1"/>
    </xf>
    <xf numFmtId="4" fontId="2" fillId="0" borderId="13" xfId="0" applyNumberFormat="1" applyFont="1" applyFill="1" applyBorder="1" applyAlignment="1">
      <alignment vertical="center" wrapText="1"/>
    </xf>
    <xf numFmtId="4" fontId="2" fillId="0" borderId="20" xfId="0" applyNumberFormat="1" applyFont="1" applyFill="1" applyBorder="1" applyAlignment="1">
      <alignment vertical="center" wrapText="1"/>
    </xf>
    <xf numFmtId="4" fontId="1" fillId="0" borderId="16" xfId="0" applyNumberFormat="1" applyFont="1" applyFill="1" applyBorder="1" applyAlignment="1">
      <alignment vertical="center" wrapText="1"/>
    </xf>
    <xf numFmtId="4" fontId="1" fillId="0" borderId="21"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16" xfId="0" applyNumberFormat="1" applyFont="1" applyFill="1" applyBorder="1" applyAlignment="1">
      <alignment horizontal="left" vertical="center" wrapText="1"/>
    </xf>
    <xf numFmtId="0" fontId="0" fillId="0" borderId="0" xfId="0" applyFont="1" applyFill="1" applyBorder="1" applyAlignment="1">
      <alignment/>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3" xfId="0" applyFont="1" applyFill="1" applyBorder="1" applyAlignment="1">
      <alignment horizontal="center" wrapText="1"/>
    </xf>
    <xf numFmtId="4" fontId="0" fillId="0" borderId="22" xfId="0" applyNumberFormat="1" applyFont="1" applyFill="1" applyBorder="1" applyAlignment="1">
      <alignment/>
    </xf>
    <xf numFmtId="0" fontId="0" fillId="0" borderId="17" xfId="0" applyFont="1" applyBorder="1" applyAlignment="1">
      <alignment/>
    </xf>
    <xf numFmtId="0" fontId="0" fillId="0" borderId="0" xfId="0" applyFont="1" applyAlignment="1">
      <alignment/>
    </xf>
    <xf numFmtId="4" fontId="0" fillId="0" borderId="14" xfId="0" applyNumberFormat="1" applyFont="1" applyFill="1" applyBorder="1" applyAlignment="1">
      <alignment/>
    </xf>
    <xf numFmtId="173" fontId="0" fillId="0" borderId="0" xfId="0" applyNumberFormat="1" applyFont="1" applyAlignment="1">
      <alignment/>
    </xf>
    <xf numFmtId="0" fontId="21" fillId="34" borderId="0" xfId="0" applyFont="1" applyFill="1" applyBorder="1" applyAlignment="1">
      <alignment vertical="center" wrapText="1"/>
    </xf>
    <xf numFmtId="0" fontId="21" fillId="34" borderId="0" xfId="0" applyFont="1" applyFill="1" applyBorder="1" applyAlignment="1">
      <alignment horizontal="left" vertical="center" wrapText="1"/>
    </xf>
    <xf numFmtId="0" fontId="9" fillId="34"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4" borderId="0" xfId="0" applyFont="1" applyFill="1" applyBorder="1" applyAlignment="1">
      <alignment horizontal="left" vertical="center" wrapText="1"/>
    </xf>
    <xf numFmtId="0" fontId="22" fillId="34" borderId="23" xfId="0" applyFont="1" applyFill="1" applyBorder="1" applyAlignment="1">
      <alignment vertical="center" wrapText="1"/>
    </xf>
    <xf numFmtId="0" fontId="9" fillId="33" borderId="15" xfId="0" applyFont="1" applyFill="1" applyBorder="1" applyAlignment="1">
      <alignment horizontal="center" vertical="center" wrapText="1"/>
    </xf>
    <xf numFmtId="0" fontId="22" fillId="34" borderId="0" xfId="0" applyFont="1" applyFill="1" applyBorder="1" applyAlignment="1">
      <alignment vertical="center" wrapText="1"/>
    </xf>
    <xf numFmtId="0" fontId="21" fillId="33" borderId="24" xfId="0" applyFont="1" applyFill="1" applyBorder="1" applyAlignment="1">
      <alignment horizontal="left" vertical="center" wrapText="1"/>
    </xf>
    <xf numFmtId="0" fontId="22" fillId="0" borderId="0" xfId="0" applyFont="1" applyFill="1" applyBorder="1" applyAlignment="1">
      <alignment vertical="center" wrapText="1"/>
    </xf>
    <xf numFmtId="49" fontId="21" fillId="33" borderId="18" xfId="0" applyNumberFormat="1" applyFont="1" applyFill="1" applyBorder="1" applyAlignment="1">
      <alignment horizontal="left" vertical="center" wrapText="1"/>
    </xf>
    <xf numFmtId="0" fontId="21" fillId="33" borderId="18" xfId="0" applyFont="1" applyFill="1" applyBorder="1" applyAlignment="1">
      <alignment horizontal="left" vertical="center" wrapText="1"/>
    </xf>
    <xf numFmtId="0" fontId="21" fillId="34" borderId="23"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62">
      <alignment/>
      <protection/>
    </xf>
    <xf numFmtId="0" fontId="26" fillId="0" borderId="0" xfId="62" applyFont="1">
      <alignment/>
      <protection/>
    </xf>
    <xf numFmtId="0" fontId="0" fillId="0" borderId="0" xfId="62" applyAlignment="1">
      <alignment horizontal="right"/>
      <protection/>
    </xf>
    <xf numFmtId="14" fontId="27" fillId="0" borderId="0" xfId="62" applyNumberFormat="1" applyFont="1">
      <alignment/>
      <protection/>
    </xf>
    <xf numFmtId="14" fontId="0" fillId="0" borderId="0" xfId="62" applyNumberFormat="1">
      <alignment/>
      <protection/>
    </xf>
    <xf numFmtId="0" fontId="0" fillId="35" borderId="17" xfId="0" applyFill="1" applyBorder="1" applyAlignment="1">
      <alignment/>
    </xf>
    <xf numFmtId="3" fontId="29" fillId="33" borderId="19" xfId="42" applyNumberFormat="1" applyFont="1" applyFill="1" applyBorder="1" applyAlignment="1">
      <alignment horizontal="center" vertical="center" wrapText="1"/>
    </xf>
    <xf numFmtId="3" fontId="29" fillId="33" borderId="13" xfId="42" applyNumberFormat="1" applyFont="1" applyFill="1" applyBorder="1" applyAlignment="1">
      <alignment horizontal="center" vertical="center" wrapText="1"/>
    </xf>
    <xf numFmtId="174" fontId="29" fillId="33" borderId="19" xfId="65" applyNumberFormat="1" applyFont="1" applyFill="1" applyBorder="1" applyAlignment="1">
      <alignment horizontal="center" vertical="center" wrapText="1"/>
    </xf>
    <xf numFmtId="3" fontId="30" fillId="33" borderId="17" xfId="42" applyNumberFormat="1" applyFont="1" applyFill="1" applyBorder="1" applyAlignment="1">
      <alignment horizontal="center" vertical="center" wrapText="1"/>
    </xf>
    <xf numFmtId="3" fontId="30" fillId="33" borderId="22" xfId="42" applyNumberFormat="1" applyFont="1" applyFill="1" applyBorder="1" applyAlignment="1">
      <alignment horizontal="center" vertical="center" wrapText="1"/>
    </xf>
    <xf numFmtId="174" fontId="30" fillId="33" borderId="0" xfId="65" applyNumberFormat="1" applyFont="1" applyFill="1" applyBorder="1" applyAlignment="1">
      <alignment horizontal="center" vertical="center" wrapText="1"/>
    </xf>
    <xf numFmtId="174" fontId="29" fillId="33" borderId="15" xfId="65" applyNumberFormat="1" applyFont="1" applyFill="1" applyBorder="1" applyAlignment="1">
      <alignment horizontal="center" vertical="center" wrapText="1"/>
    </xf>
    <xf numFmtId="3" fontId="29" fillId="33" borderId="14" xfId="42" applyNumberFormat="1" applyFont="1" applyFill="1" applyBorder="1" applyAlignment="1">
      <alignment horizontal="center" vertical="center" wrapText="1"/>
    </xf>
    <xf numFmtId="3" fontId="29" fillId="33" borderId="26" xfId="0" applyNumberFormat="1" applyFont="1" applyFill="1" applyBorder="1" applyAlignment="1">
      <alignment horizontal="center" vertical="center" wrapText="1"/>
    </xf>
    <xf numFmtId="0" fontId="22" fillId="34" borderId="24"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31" fillId="0" borderId="0" xfId="62" applyFont="1" applyFill="1">
      <alignment/>
      <protection/>
    </xf>
    <xf numFmtId="0" fontId="26" fillId="0" borderId="0" xfId="62" applyFont="1" applyAlignment="1">
      <alignment horizontal="right"/>
      <protection/>
    </xf>
    <xf numFmtId="4" fontId="1" fillId="0" borderId="27" xfId="0" applyNumberFormat="1" applyFont="1" applyFill="1" applyBorder="1" applyAlignment="1">
      <alignment vertical="center" wrapText="1"/>
    </xf>
    <xf numFmtId="4" fontId="0" fillId="0" borderId="14" xfId="0" applyNumberFormat="1" applyFont="1" applyFill="1" applyBorder="1" applyAlignment="1">
      <alignment vertical="center" wrapText="1"/>
    </xf>
    <xf numFmtId="4" fontId="0" fillId="0" borderId="27" xfId="0" applyNumberFormat="1" applyFont="1" applyFill="1" applyBorder="1" applyAlignment="1">
      <alignment/>
    </xf>
    <xf numFmtId="0" fontId="0" fillId="0" borderId="11" xfId="0" applyFont="1" applyFill="1" applyBorder="1" applyAlignment="1">
      <alignment wrapText="1"/>
    </xf>
    <xf numFmtId="0" fontId="27" fillId="0" borderId="0" xfId="62" applyFont="1" applyBorder="1" applyAlignment="1">
      <alignment/>
      <protection/>
    </xf>
    <xf numFmtId="0" fontId="28" fillId="0" borderId="27" xfId="0" applyFont="1" applyBorder="1" applyAlignment="1">
      <alignment wrapText="1"/>
    </xf>
    <xf numFmtId="0" fontId="0" fillId="0" borderId="22" xfId="0" applyBorder="1" applyAlignment="1">
      <alignment/>
    </xf>
    <xf numFmtId="0" fontId="0" fillId="35" borderId="22" xfId="0" applyFill="1" applyBorder="1" applyAlignment="1">
      <alignment/>
    </xf>
    <xf numFmtId="0" fontId="0" fillId="35" borderId="0" xfId="0" applyFill="1" applyBorder="1" applyAlignment="1">
      <alignment/>
    </xf>
    <xf numFmtId="0" fontId="0" fillId="0" borderId="14" xfId="0" applyBorder="1" applyAlignment="1">
      <alignment/>
    </xf>
    <xf numFmtId="0" fontId="32" fillId="0" borderId="28" xfId="0" applyFont="1" applyBorder="1" applyAlignment="1">
      <alignment horizontal="center"/>
    </xf>
    <xf numFmtId="0" fontId="32" fillId="0" borderId="29" xfId="0" applyFont="1" applyBorder="1" applyAlignment="1">
      <alignment horizontal="center"/>
    </xf>
    <xf numFmtId="0" fontId="32" fillId="0" borderId="30" xfId="0" applyFont="1" applyBorder="1" applyAlignment="1">
      <alignment horizontal="center"/>
    </xf>
    <xf numFmtId="0" fontId="25" fillId="0" borderId="0" xfId="58" applyAlignment="1" applyProtection="1">
      <alignment/>
      <protection/>
    </xf>
    <xf numFmtId="0" fontId="8" fillId="0" borderId="0" xfId="62" applyFont="1" applyBorder="1" applyAlignment="1">
      <alignment horizontal="center" wrapText="1"/>
      <protection/>
    </xf>
    <xf numFmtId="0" fontId="0" fillId="0" borderId="0" xfId="62" applyAlignment="1">
      <alignment wrapText="1"/>
      <protection/>
    </xf>
    <xf numFmtId="0" fontId="0" fillId="35" borderId="22" xfId="0" applyFill="1" applyBorder="1" applyAlignment="1">
      <alignment wrapText="1"/>
    </xf>
    <xf numFmtId="0" fontId="0" fillId="35" borderId="0" xfId="0" applyFill="1" applyBorder="1" applyAlignment="1">
      <alignment wrapText="1"/>
    </xf>
    <xf numFmtId="0" fontId="0" fillId="35" borderId="17" xfId="0" applyFill="1" applyBorder="1" applyAlignment="1">
      <alignment wrapText="1"/>
    </xf>
    <xf numFmtId="0" fontId="10" fillId="34" borderId="24" xfId="0" applyFont="1" applyFill="1" applyBorder="1" applyAlignment="1">
      <alignment horizontal="left" vertical="center" wrapText="1"/>
    </xf>
    <xf numFmtId="0" fontId="0"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8" fillId="34" borderId="33" xfId="0" applyFont="1" applyFill="1" applyBorder="1" applyAlignment="1">
      <alignment horizontal="center" vertical="center" wrapText="1"/>
    </xf>
    <xf numFmtId="0" fontId="29" fillId="33" borderId="13"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29" fillId="33" borderId="36" xfId="0" applyFont="1" applyFill="1" applyBorder="1" applyAlignment="1">
      <alignment horizontal="center" vertical="center" wrapText="1"/>
    </xf>
    <xf numFmtId="0" fontId="29" fillId="33" borderId="17" xfId="0" applyFont="1" applyFill="1" applyBorder="1" applyAlignment="1">
      <alignment horizontal="center" vertical="center" wrapText="1"/>
    </xf>
    <xf numFmtId="3" fontId="0" fillId="33" borderId="0" xfId="0" applyNumberFormat="1" applyFill="1" applyAlignment="1">
      <alignment horizontal="center"/>
    </xf>
    <xf numFmtId="173" fontId="0" fillId="0" borderId="13" xfId="0" applyNumberFormat="1" applyBorder="1" applyAlignment="1">
      <alignment horizontal="right"/>
    </xf>
    <xf numFmtId="0" fontId="31" fillId="0" borderId="0" xfId="0" applyFont="1" applyBorder="1" applyAlignment="1">
      <alignment/>
    </xf>
    <xf numFmtId="0" fontId="31" fillId="0" borderId="17" xfId="0" applyFont="1" applyBorder="1" applyAlignment="1">
      <alignment/>
    </xf>
    <xf numFmtId="0" fontId="31" fillId="0" borderId="15" xfId="0" applyFont="1" applyBorder="1" applyAlignment="1">
      <alignment/>
    </xf>
    <xf numFmtId="0" fontId="31" fillId="0" borderId="19" xfId="0" applyFont="1" applyBorder="1" applyAlignment="1">
      <alignment/>
    </xf>
    <xf numFmtId="0" fontId="0" fillId="0" borderId="13" xfId="0" applyFont="1" applyFill="1" applyBorder="1" applyAlignment="1">
      <alignment horizontal="center" vertical="center" wrapText="1"/>
    </xf>
    <xf numFmtId="49" fontId="29" fillId="33" borderId="36" xfId="0" applyNumberFormat="1" applyFont="1" applyFill="1" applyBorder="1" applyAlignment="1">
      <alignment horizontal="center" vertical="center" wrapText="1"/>
    </xf>
    <xf numFmtId="49" fontId="29" fillId="33" borderId="17" xfId="0" applyNumberFormat="1" applyFont="1" applyFill="1" applyBorder="1" applyAlignment="1">
      <alignment horizontal="center" vertical="center" wrapText="1"/>
    </xf>
    <xf numFmtId="0" fontId="9" fillId="33" borderId="19" xfId="0" applyFont="1" applyFill="1" applyBorder="1" applyAlignment="1">
      <alignment horizontal="center" vertical="center" wrapText="1"/>
    </xf>
    <xf numFmtId="0" fontId="21" fillId="33" borderId="37" xfId="0" applyFont="1" applyFill="1" applyBorder="1" applyAlignment="1">
      <alignment horizontal="left" wrapText="1"/>
    </xf>
    <xf numFmtId="0" fontId="0" fillId="0" borderId="0" xfId="62" applyFill="1">
      <alignment/>
      <protection/>
    </xf>
    <xf numFmtId="0" fontId="0" fillId="0" borderId="0" xfId="62" applyFill="1" applyAlignment="1">
      <alignment wrapText="1"/>
      <protection/>
    </xf>
    <xf numFmtId="0" fontId="0" fillId="0" borderId="0" xfId="62" applyFill="1" applyAlignment="1">
      <alignment horizontal="right"/>
      <protection/>
    </xf>
    <xf numFmtId="174" fontId="30" fillId="33" borderId="38" xfId="65" applyNumberFormat="1" applyFont="1" applyFill="1" applyBorder="1" applyAlignment="1">
      <alignment horizontal="center" vertical="center" wrapText="1"/>
    </xf>
    <xf numFmtId="174" fontId="30" fillId="33" borderId="25" xfId="65" applyNumberFormat="1" applyFont="1" applyFill="1" applyBorder="1" applyAlignment="1">
      <alignment horizontal="center" vertical="center" wrapText="1"/>
    </xf>
    <xf numFmtId="0" fontId="28" fillId="0" borderId="38" xfId="0" applyFont="1" applyBorder="1" applyAlignment="1">
      <alignment/>
    </xf>
    <xf numFmtId="0" fontId="1" fillId="0" borderId="39" xfId="0" applyFont="1" applyFill="1" applyBorder="1" applyAlignment="1">
      <alignment horizontal="right" vertical="top" wrapText="1"/>
    </xf>
    <xf numFmtId="0" fontId="28" fillId="0" borderId="40" xfId="0" applyFont="1" applyBorder="1" applyAlignment="1">
      <alignment/>
    </xf>
    <xf numFmtId="0" fontId="1" fillId="0" borderId="24" xfId="0" applyFont="1" applyFill="1" applyBorder="1" applyAlignment="1">
      <alignment horizontal="right" vertical="top" wrapText="1"/>
    </xf>
    <xf numFmtId="0" fontId="31" fillId="0" borderId="41" xfId="62" applyFont="1" applyFill="1" applyBorder="1" applyAlignment="1">
      <alignment horizontal="right"/>
      <protection/>
    </xf>
    <xf numFmtId="173" fontId="31" fillId="0" borderId="25" xfId="42" applyNumberFormat="1" applyFont="1" applyFill="1" applyBorder="1" applyAlignment="1">
      <alignment/>
    </xf>
    <xf numFmtId="0" fontId="1" fillId="0" borderId="42" xfId="0" applyFont="1" applyFill="1" applyBorder="1" applyAlignment="1">
      <alignment horizontal="right" vertical="top" wrapText="1"/>
    </xf>
    <xf numFmtId="0" fontId="0" fillId="0" borderId="26" xfId="62" applyFill="1" applyBorder="1">
      <alignment/>
      <protection/>
    </xf>
    <xf numFmtId="0" fontId="32" fillId="0" borderId="43" xfId="62" applyFont="1" applyFill="1" applyBorder="1" applyAlignment="1">
      <alignment horizontal="center"/>
      <protection/>
    </xf>
    <xf numFmtId="0" fontId="32" fillId="0" borderId="26" xfId="62" applyFont="1" applyBorder="1">
      <alignment/>
      <protection/>
    </xf>
    <xf numFmtId="0" fontId="32" fillId="0" borderId="0" xfId="62" applyFont="1">
      <alignment/>
      <protection/>
    </xf>
    <xf numFmtId="0" fontId="5" fillId="34" borderId="0" xfId="0" applyFont="1" applyFill="1" applyBorder="1" applyAlignment="1">
      <alignment wrapText="1"/>
    </xf>
    <xf numFmtId="0" fontId="21" fillId="34" borderId="37" xfId="0" applyFont="1" applyFill="1" applyBorder="1" applyAlignment="1">
      <alignment vertical="center" wrapText="1"/>
    </xf>
    <xf numFmtId="0" fontId="21" fillId="34" borderId="37" xfId="0" applyFont="1" applyFill="1" applyBorder="1" applyAlignment="1">
      <alignment horizontal="left" vertical="center" wrapText="1"/>
    </xf>
    <xf numFmtId="0" fontId="9" fillId="34" borderId="37" xfId="0" applyFont="1" applyFill="1" applyBorder="1" applyAlignment="1">
      <alignment horizontal="center" vertical="center" wrapText="1"/>
    </xf>
    <xf numFmtId="0" fontId="17" fillId="34" borderId="37" xfId="0" applyFont="1" applyFill="1" applyBorder="1" applyAlignment="1">
      <alignment horizontal="right" vertical="center" wrapText="1"/>
    </xf>
    <xf numFmtId="0" fontId="10" fillId="34" borderId="37" xfId="0" applyFont="1" applyFill="1" applyBorder="1" applyAlignment="1">
      <alignment vertical="center" wrapText="1"/>
    </xf>
    <xf numFmtId="0" fontId="12" fillId="0" borderId="0" xfId="0" applyFont="1" applyBorder="1" applyAlignment="1">
      <alignment/>
    </xf>
    <xf numFmtId="4" fontId="3" fillId="0" borderId="16" xfId="0" applyNumberFormat="1" applyFont="1" applyFill="1" applyBorder="1" applyAlignment="1">
      <alignment/>
    </xf>
    <xf numFmtId="4" fontId="3" fillId="0" borderId="21" xfId="0" applyNumberFormat="1" applyFont="1" applyFill="1" applyBorder="1" applyAlignment="1">
      <alignment/>
    </xf>
    <xf numFmtId="0" fontId="3" fillId="0" borderId="13" xfId="0" applyFont="1" applyFill="1" applyBorder="1" applyAlignment="1">
      <alignment horizontal="center" vertical="center" wrapText="1"/>
    </xf>
    <xf numFmtId="173" fontId="8" fillId="0" borderId="13" xfId="0" applyNumberFormat="1" applyFont="1" applyBorder="1" applyAlignment="1">
      <alignment/>
    </xf>
    <xf numFmtId="173" fontId="8" fillId="0" borderId="21" xfId="0" applyNumberFormat="1" applyFont="1" applyBorder="1" applyAlignment="1">
      <alignment horizontal="center"/>
    </xf>
    <xf numFmtId="173" fontId="8" fillId="0" borderId="14" xfId="0" applyNumberFormat="1" applyFont="1" applyBorder="1" applyAlignment="1">
      <alignment horizontal="center"/>
    </xf>
    <xf numFmtId="0" fontId="10" fillId="34" borderId="44" xfId="0" applyFont="1" applyFill="1" applyBorder="1" applyAlignment="1">
      <alignment horizontal="left" vertical="center" wrapText="1"/>
    </xf>
    <xf numFmtId="173" fontId="0" fillId="0" borderId="13" xfId="0" applyNumberFormat="1" applyFont="1" applyBorder="1" applyAlignment="1">
      <alignment/>
    </xf>
    <xf numFmtId="3" fontId="0" fillId="36" borderId="13" xfId="0" applyNumberFormat="1" applyFill="1" applyBorder="1" applyAlignment="1">
      <alignment/>
    </xf>
    <xf numFmtId="0" fontId="5" fillId="34" borderId="23" xfId="0" applyFont="1" applyFill="1" applyBorder="1" applyAlignment="1">
      <alignment vertical="center"/>
    </xf>
    <xf numFmtId="0" fontId="5" fillId="34" borderId="45" xfId="0" applyFont="1" applyFill="1" applyBorder="1" applyAlignment="1">
      <alignment vertical="center"/>
    </xf>
    <xf numFmtId="0" fontId="5" fillId="34" borderId="18" xfId="0" applyFont="1" applyFill="1" applyBorder="1" applyAlignment="1">
      <alignment vertical="center"/>
    </xf>
    <xf numFmtId="0" fontId="5" fillId="34" borderId="17" xfId="0" applyFont="1" applyFill="1" applyBorder="1" applyAlignment="1">
      <alignment vertical="center"/>
    </xf>
    <xf numFmtId="0" fontId="5" fillId="34" borderId="46" xfId="0" applyFont="1" applyFill="1" applyBorder="1" applyAlignment="1">
      <alignment vertical="center"/>
    </xf>
    <xf numFmtId="4" fontId="6" fillId="0" borderId="28"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35" borderId="17" xfId="0" applyFill="1" applyBorder="1" applyAlignment="1" applyProtection="1">
      <alignment/>
      <protection locked="0"/>
    </xf>
    <xf numFmtId="0" fontId="0" fillId="35" borderId="0" xfId="0" applyFill="1" applyAlignment="1" applyProtection="1">
      <alignment/>
      <protection locked="0"/>
    </xf>
    <xf numFmtId="3" fontId="0" fillId="35" borderId="0" xfId="0" applyNumberFormat="1" applyFill="1" applyAlignment="1" applyProtection="1">
      <alignment/>
      <protection locked="0"/>
    </xf>
    <xf numFmtId="3" fontId="0" fillId="35" borderId="0" xfId="0" applyNumberFormat="1" applyFill="1" applyBorder="1" applyAlignment="1" applyProtection="1">
      <alignment/>
      <protection locked="0"/>
    </xf>
    <xf numFmtId="0" fontId="0" fillId="35" borderId="0" xfId="0" applyFill="1" applyBorder="1" applyAlignment="1" applyProtection="1">
      <alignment/>
      <protection locked="0"/>
    </xf>
    <xf numFmtId="3" fontId="0" fillId="35" borderId="17" xfId="0" applyNumberFormat="1" applyFill="1" applyBorder="1" applyAlignment="1" applyProtection="1">
      <alignment/>
      <protection locked="0"/>
    </xf>
    <xf numFmtId="0" fontId="0" fillId="0" borderId="17"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17" xfId="0" applyNumberFormat="1" applyBorder="1" applyAlignment="1" applyProtection="1">
      <alignment/>
      <protection locked="0"/>
    </xf>
    <xf numFmtId="0" fontId="0" fillId="33" borderId="17" xfId="0" applyFill="1" applyBorder="1" applyAlignment="1" applyProtection="1">
      <alignment/>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73" fontId="20" fillId="0" borderId="47" xfId="0" applyNumberFormat="1" applyFont="1" applyFill="1" applyBorder="1" applyAlignment="1" applyProtection="1">
      <alignment/>
      <protection/>
    </xf>
    <xf numFmtId="174" fontId="20" fillId="0" borderId="47" xfId="65" applyNumberFormat="1" applyFont="1" applyFill="1" applyBorder="1" applyAlignment="1" applyProtection="1">
      <alignment/>
      <protection/>
    </xf>
    <xf numFmtId="173" fontId="0" fillId="0" borderId="13" xfId="0" applyNumberForma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36" borderId="19" xfId="0" applyFont="1" applyFill="1" applyBorder="1" applyAlignment="1" applyProtection="1">
      <alignment horizontal="center" wrapText="1"/>
      <protection/>
    </xf>
    <xf numFmtId="0" fontId="0" fillId="0" borderId="0" xfId="0" applyAlignment="1" applyProtection="1">
      <alignment wrapText="1"/>
      <protection/>
    </xf>
    <xf numFmtId="0" fontId="8" fillId="0" borderId="15" xfId="0" applyFont="1" applyBorder="1" applyAlignment="1" applyProtection="1">
      <alignment wrapText="1"/>
      <protection/>
    </xf>
    <xf numFmtId="0" fontId="8" fillId="0" borderId="15" xfId="0" applyFont="1" applyFill="1" applyBorder="1" applyAlignment="1" applyProtection="1">
      <alignment wrapText="1"/>
      <protection/>
    </xf>
    <xf numFmtId="0" fontId="8" fillId="0" borderId="19" xfId="0" applyFont="1" applyBorder="1" applyAlignment="1" applyProtection="1">
      <alignment wrapText="1"/>
      <protection/>
    </xf>
    <xf numFmtId="0" fontId="33" fillId="0" borderId="0" xfId="0" applyFont="1" applyAlignment="1" applyProtection="1">
      <alignment/>
      <protection locked="0"/>
    </xf>
    <xf numFmtId="173" fontId="0" fillId="35" borderId="12" xfId="42" applyNumberFormat="1" applyFont="1" applyFill="1" applyBorder="1" applyAlignment="1" applyProtection="1">
      <alignment/>
      <protection locked="0"/>
    </xf>
    <xf numFmtId="178" fontId="0" fillId="34" borderId="41" xfId="0" applyNumberFormat="1" applyFont="1" applyFill="1" applyBorder="1" applyAlignment="1">
      <alignment horizontal="left" vertical="center"/>
    </xf>
    <xf numFmtId="0" fontId="34" fillId="0" borderId="0" xfId="0" applyFont="1" applyAlignment="1" applyProtection="1">
      <alignment/>
      <protection/>
    </xf>
    <xf numFmtId="173" fontId="8" fillId="36" borderId="13" xfId="0" applyNumberFormat="1" applyFont="1" applyFill="1" applyBorder="1" applyAlignment="1" applyProtection="1">
      <alignment horizontal="right"/>
      <protection/>
    </xf>
    <xf numFmtId="174" fontId="8" fillId="36" borderId="13" xfId="65" applyNumberFormat="1" applyFont="1" applyFill="1" applyBorder="1" applyAlignment="1" applyProtection="1">
      <alignment horizontal="right"/>
      <protection/>
    </xf>
    <xf numFmtId="177" fontId="0" fillId="35" borderId="0" xfId="0" applyNumberFormat="1" applyFont="1" applyFill="1" applyAlignment="1" applyProtection="1">
      <alignment/>
      <protection locked="0"/>
    </xf>
    <xf numFmtId="0" fontId="27" fillId="0" borderId="0" xfId="62" applyFont="1" applyAlignment="1">
      <alignment horizontal="right"/>
      <protection/>
    </xf>
    <xf numFmtId="178" fontId="0" fillId="0" borderId="0" xfId="0" applyNumberFormat="1" applyFont="1" applyFill="1" applyAlignment="1" applyProtection="1">
      <alignment/>
      <protection locked="0"/>
    </xf>
    <xf numFmtId="173" fontId="0" fillId="35" borderId="0" xfId="42" applyNumberFormat="1" applyFont="1" applyFill="1" applyAlignment="1" applyProtection="1">
      <alignment/>
      <protection locked="0"/>
    </xf>
    <xf numFmtId="173" fontId="0" fillId="0" borderId="0" xfId="42" applyNumberFormat="1" applyFont="1" applyAlignment="1" applyProtection="1">
      <alignment/>
      <protection locked="0"/>
    </xf>
    <xf numFmtId="173" fontId="0" fillId="33" borderId="0" xfId="42" applyNumberFormat="1" applyFont="1" applyFill="1" applyAlignment="1" applyProtection="1">
      <alignment/>
      <protection locked="0"/>
    </xf>
    <xf numFmtId="3" fontId="0" fillId="0" borderId="0" xfId="0" applyNumberFormat="1" applyFill="1" applyAlignment="1">
      <alignment/>
    </xf>
    <xf numFmtId="174" fontId="0" fillId="0" borderId="0" xfId="65" applyNumberFormat="1" applyFont="1" applyFill="1" applyAlignment="1">
      <alignment/>
    </xf>
    <xf numFmtId="3" fontId="0" fillId="0" borderId="15" xfId="0" applyNumberFormat="1" applyFill="1" applyBorder="1" applyAlignment="1">
      <alignment/>
    </xf>
    <xf numFmtId="174" fontId="0" fillId="0" borderId="15" xfId="65" applyNumberFormat="1" applyFont="1" applyFill="1" applyBorder="1" applyAlignment="1">
      <alignment/>
    </xf>
    <xf numFmtId="4" fontId="2" fillId="0" borderId="10" xfId="0" applyNumberFormat="1" applyFont="1" applyFill="1" applyBorder="1" applyAlignment="1">
      <alignment vertical="center" wrapText="1"/>
    </xf>
    <xf numFmtId="4" fontId="0" fillId="0" borderId="16" xfId="0" applyNumberFormat="1" applyFont="1" applyFill="1" applyBorder="1" applyAlignment="1">
      <alignment/>
    </xf>
    <xf numFmtId="0" fontId="0" fillId="0" borderId="22" xfId="0" applyFont="1" applyBorder="1" applyAlignment="1">
      <alignment/>
    </xf>
    <xf numFmtId="4" fontId="0" fillId="0" borderId="21" xfId="0" applyNumberFormat="1" applyFont="1" applyFill="1" applyBorder="1" applyAlignment="1">
      <alignment/>
    </xf>
    <xf numFmtId="0" fontId="8" fillId="0" borderId="15" xfId="0" applyFont="1" applyBorder="1" applyAlignment="1" applyProtection="1">
      <alignment horizontal="center" wrapText="1"/>
      <protection/>
    </xf>
    <xf numFmtId="0" fontId="36" fillId="0" borderId="0" xfId="58" applyFont="1" applyAlignment="1" applyProtection="1">
      <alignment horizontal="left"/>
      <protection/>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37" borderId="15" xfId="0" applyFont="1" applyFill="1" applyBorder="1" applyAlignment="1" applyProtection="1">
      <alignment wrapText="1"/>
      <protection/>
    </xf>
    <xf numFmtId="3" fontId="28" fillId="35"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35" borderId="0" xfId="0" applyFont="1" applyFill="1" applyAlignment="1" applyProtection="1">
      <alignment/>
      <protection locked="0"/>
    </xf>
    <xf numFmtId="173" fontId="28" fillId="35" borderId="0" xfId="42" applyNumberFormat="1" applyFont="1" applyFill="1" applyAlignment="1" applyProtection="1">
      <alignment/>
      <protection locked="0"/>
    </xf>
    <xf numFmtId="173" fontId="28" fillId="0" borderId="0" xfId="42" applyNumberFormat="1" applyFont="1" applyAlignment="1" applyProtection="1">
      <alignment/>
      <protection locked="0"/>
    </xf>
    <xf numFmtId="0" fontId="0" fillId="38" borderId="0" xfId="0" applyFill="1" applyAlignment="1" applyProtection="1">
      <alignment/>
      <protection locked="0"/>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173" fontId="8" fillId="0" borderId="13" xfId="0" applyNumberFormat="1" applyFont="1" applyFill="1" applyBorder="1" applyAlignment="1">
      <alignment/>
    </xf>
    <xf numFmtId="0" fontId="0" fillId="33" borderId="24" xfId="0" applyFont="1" applyFill="1" applyBorder="1" applyAlignment="1">
      <alignment horizontal="left" vertical="center" wrapText="1"/>
    </xf>
    <xf numFmtId="0" fontId="8" fillId="0" borderId="0" xfId="0" applyFont="1" applyAlignment="1">
      <alignment/>
    </xf>
    <xf numFmtId="0" fontId="0" fillId="0" borderId="16" xfId="0" applyBorder="1" applyAlignment="1">
      <alignment/>
    </xf>
    <xf numFmtId="173" fontId="0" fillId="35" borderId="12" xfId="0" applyNumberFormat="1" applyFill="1" applyBorder="1" applyAlignment="1" applyProtection="1">
      <alignment/>
      <protection locked="0"/>
    </xf>
    <xf numFmtId="3" fontId="0" fillId="0" borderId="0" xfId="0" applyNumberFormat="1" applyFill="1" applyBorder="1" applyAlignment="1">
      <alignment/>
    </xf>
    <xf numFmtId="0" fontId="29" fillId="33" borderId="15" xfId="0" applyFont="1" applyFill="1" applyBorder="1" applyAlignment="1">
      <alignment horizontal="center" vertical="center" wrapText="1"/>
    </xf>
    <xf numFmtId="174" fontId="30" fillId="33" borderId="48" xfId="65" applyNumberFormat="1" applyFont="1" applyFill="1" applyBorder="1" applyAlignment="1">
      <alignment horizontal="center" vertical="center" wrapText="1"/>
    </xf>
    <xf numFmtId="0" fontId="29" fillId="33" borderId="0" xfId="0" applyFont="1" applyFill="1" applyBorder="1" applyAlignment="1">
      <alignment horizontal="center" vertical="center" wrapText="1"/>
    </xf>
    <xf numFmtId="0" fontId="0" fillId="35" borderId="0" xfId="0" applyFill="1" applyAlignment="1">
      <alignment/>
    </xf>
    <xf numFmtId="174" fontId="0" fillId="0" borderId="15" xfId="65" applyNumberFormat="1" applyFont="1" applyBorder="1" applyAlignment="1">
      <alignment horizontal="center"/>
    </xf>
    <xf numFmtId="3" fontId="0" fillId="0" borderId="0" xfId="0" applyNumberFormat="1" applyFill="1" applyAlignment="1">
      <alignment horizontal="right"/>
    </xf>
    <xf numFmtId="3" fontId="0" fillId="0" borderId="17" xfId="0" applyNumberFormat="1" applyBorder="1" applyAlignment="1">
      <alignment/>
    </xf>
    <xf numFmtId="3" fontId="0" fillId="33" borderId="19" xfId="0" applyNumberFormat="1" applyFill="1" applyBorder="1" applyAlignment="1">
      <alignment/>
    </xf>
    <xf numFmtId="0" fontId="8" fillId="39" borderId="0" xfId="0" applyFont="1" applyFill="1" applyAlignment="1" applyProtection="1">
      <alignment wrapText="1"/>
      <protection/>
    </xf>
    <xf numFmtId="0" fontId="0" fillId="39" borderId="0" xfId="0" applyFill="1" applyAlignment="1" applyProtection="1">
      <alignment wrapText="1"/>
      <protection/>
    </xf>
    <xf numFmtId="0" fontId="0" fillId="39" borderId="0" xfId="0" applyFill="1" applyAlignment="1" applyProtection="1">
      <alignment/>
      <protection locked="0"/>
    </xf>
    <xf numFmtId="3" fontId="0" fillId="0" borderId="19" xfId="0" applyNumberFormat="1" applyBorder="1" applyAlignment="1">
      <alignment/>
    </xf>
    <xf numFmtId="3" fontId="0" fillId="33" borderId="17" xfId="0" applyNumberFormat="1" applyFill="1" applyBorder="1" applyAlignment="1">
      <alignment/>
    </xf>
    <xf numFmtId="3" fontId="0" fillId="0" borderId="17" xfId="0" applyNumberFormat="1" applyBorder="1" applyAlignment="1">
      <alignment/>
    </xf>
    <xf numFmtId="3" fontId="0" fillId="0" borderId="17" xfId="0" applyNumberFormat="1" applyFill="1" applyBorder="1" applyAlignment="1">
      <alignment/>
    </xf>
    <xf numFmtId="3" fontId="0" fillId="0" borderId="12" xfId="0" applyNumberFormat="1" applyBorder="1" applyAlignment="1">
      <alignment/>
    </xf>
    <xf numFmtId="0" fontId="8" fillId="0" borderId="0" xfId="0" applyFont="1" applyAlignment="1" applyProtection="1">
      <alignment/>
      <protection locked="0"/>
    </xf>
    <xf numFmtId="0" fontId="0" fillId="0" borderId="0" xfId="0" applyAlignment="1">
      <alignment/>
    </xf>
    <xf numFmtId="0" fontId="7" fillId="0" borderId="16" xfId="0" applyNumberFormat="1" applyFont="1" applyFill="1" applyBorder="1" applyAlignment="1">
      <alignment vertical="center" wrapText="1"/>
    </xf>
    <xf numFmtId="0" fontId="7" fillId="33" borderId="16" xfId="0" applyNumberFormat="1" applyFont="1" applyFill="1" applyBorder="1" applyAlignment="1">
      <alignment vertical="center" wrapText="1"/>
    </xf>
    <xf numFmtId="0" fontId="7" fillId="0" borderId="15" xfId="0" applyNumberFormat="1" applyFont="1" applyFill="1" applyBorder="1" applyAlignment="1">
      <alignment vertical="center" wrapText="1"/>
    </xf>
    <xf numFmtId="0" fontId="7" fillId="39" borderId="16" xfId="0" applyNumberFormat="1" applyFont="1" applyFill="1" applyBorder="1" applyAlignment="1">
      <alignment vertical="center" wrapText="1"/>
    </xf>
    <xf numFmtId="0" fontId="0" fillId="0" borderId="15" xfId="0" applyBorder="1" applyAlignment="1">
      <alignment/>
    </xf>
    <xf numFmtId="3" fontId="0" fillId="33" borderId="0" xfId="0" applyNumberFormat="1" applyFill="1" applyAlignment="1">
      <alignment horizontal="right"/>
    </xf>
    <xf numFmtId="3" fontId="0" fillId="0" borderId="11" xfId="0" applyNumberFormat="1" applyBorder="1" applyAlignment="1">
      <alignment/>
    </xf>
    <xf numFmtId="0" fontId="8" fillId="0" borderId="17" xfId="0" applyFont="1" applyBorder="1" applyAlignment="1">
      <alignment/>
    </xf>
    <xf numFmtId="0" fontId="0" fillId="0" borderId="17" xfId="0" applyBorder="1" applyAlignment="1">
      <alignment/>
    </xf>
    <xf numFmtId="0" fontId="8" fillId="0" borderId="16" xfId="0" applyFont="1" applyBorder="1" applyAlignment="1">
      <alignment/>
    </xf>
    <xf numFmtId="0" fontId="0" fillId="0" borderId="0" xfId="0" applyNumberFormat="1" applyAlignment="1">
      <alignment horizontal="right"/>
    </xf>
    <xf numFmtId="3" fontId="0" fillId="0" borderId="15" xfId="0" applyNumberFormat="1" applyFill="1" applyBorder="1" applyAlignment="1">
      <alignment horizontal="right"/>
    </xf>
    <xf numFmtId="174" fontId="0" fillId="0" borderId="15" xfId="65" applyNumberFormat="1" applyFont="1" applyBorder="1" applyAlignment="1">
      <alignment horizontal="right"/>
    </xf>
    <xf numFmtId="0" fontId="8" fillId="40" borderId="0" xfId="0" applyFont="1" applyFill="1" applyAlignment="1">
      <alignment/>
    </xf>
    <xf numFmtId="0" fontId="8" fillId="0" borderId="0" xfId="0" applyFont="1" applyFill="1" applyAlignment="1">
      <alignment/>
    </xf>
    <xf numFmtId="0" fontId="0" fillId="0" borderId="17" xfId="0" applyNumberFormat="1" applyBorder="1" applyAlignment="1">
      <alignment horizontal="right"/>
    </xf>
    <xf numFmtId="0" fontId="5" fillId="34" borderId="49" xfId="0" applyFont="1" applyFill="1" applyBorder="1" applyAlignment="1">
      <alignment vertical="center"/>
    </xf>
    <xf numFmtId="0" fontId="5" fillId="34" borderId="0" xfId="0" applyFont="1" applyFill="1" applyBorder="1" applyAlignment="1">
      <alignment vertical="center"/>
    </xf>
    <xf numFmtId="178" fontId="0" fillId="34" borderId="37" xfId="0" applyNumberFormat="1" applyFont="1" applyFill="1" applyBorder="1" applyAlignment="1">
      <alignment horizontal="left" vertical="center"/>
    </xf>
    <xf numFmtId="0" fontId="22" fillId="34" borderId="49" xfId="0" applyFont="1" applyFill="1" applyBorder="1" applyAlignment="1">
      <alignment vertical="center" wrapText="1"/>
    </xf>
    <xf numFmtId="0" fontId="22" fillId="0" borderId="15"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21" fillId="33" borderId="0" xfId="0" applyFont="1" applyFill="1" applyBorder="1" applyAlignment="1">
      <alignment horizontal="left" vertical="center" wrapText="1"/>
    </xf>
    <xf numFmtId="0" fontId="21" fillId="34" borderId="49" xfId="0" applyFont="1" applyFill="1" applyBorder="1" applyAlignment="1">
      <alignment horizontal="left" vertical="center" wrapText="1"/>
    </xf>
    <xf numFmtId="0" fontId="22" fillId="34" borderId="15" xfId="0" applyFont="1" applyFill="1" applyBorder="1" applyAlignment="1">
      <alignment horizontal="left" vertical="center" wrapText="1"/>
    </xf>
    <xf numFmtId="0" fontId="22" fillId="0" borderId="49" xfId="0" applyFont="1" applyFill="1" applyBorder="1" applyAlignment="1">
      <alignment horizontal="left" vertical="center" wrapText="1"/>
    </xf>
    <xf numFmtId="0" fontId="22" fillId="34" borderId="49"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10" fillId="34" borderId="17" xfId="0" applyFont="1" applyFill="1" applyBorder="1" applyAlignment="1">
      <alignment horizontal="left" vertical="center" wrapText="1"/>
    </xf>
    <xf numFmtId="0" fontId="10" fillId="34" borderId="15" xfId="0" applyFont="1" applyFill="1" applyBorder="1" applyAlignment="1">
      <alignment horizontal="left" vertical="center" wrapText="1"/>
    </xf>
    <xf numFmtId="3" fontId="0" fillId="0" borderId="0" xfId="0" applyNumberFormat="1" applyAlignment="1">
      <alignment horizontal="right"/>
    </xf>
    <xf numFmtId="3" fontId="0" fillId="0" borderId="15" xfId="0" applyNumberFormat="1" applyBorder="1" applyAlignment="1">
      <alignment horizontal="right"/>
    </xf>
    <xf numFmtId="0" fontId="8" fillId="0" borderId="0" xfId="0" applyFont="1" applyBorder="1" applyAlignment="1">
      <alignment/>
    </xf>
    <xf numFmtId="0" fontId="0" fillId="0" borderId="0" xfId="0" applyBorder="1" applyAlignment="1">
      <alignment/>
    </xf>
    <xf numFmtId="0" fontId="0" fillId="33" borderId="0" xfId="0" applyFill="1" applyAlignment="1">
      <alignment horizontal="left"/>
    </xf>
    <xf numFmtId="0" fontId="0" fillId="33" borderId="15" xfId="0" applyFill="1" applyBorder="1" applyAlignment="1">
      <alignment horizontal="left"/>
    </xf>
    <xf numFmtId="0" fontId="0" fillId="0" borderId="0" xfId="0" applyNumberFormat="1" applyBorder="1" applyAlignment="1">
      <alignment horizontal="right"/>
    </xf>
    <xf numFmtId="3" fontId="0" fillId="0" borderId="13" xfId="42" applyNumberFormat="1" applyFont="1" applyBorder="1" applyAlignment="1">
      <alignment/>
    </xf>
    <xf numFmtId="0" fontId="0" fillId="33" borderId="0" xfId="0" applyFill="1" applyBorder="1" applyAlignment="1">
      <alignment horizontal="left"/>
    </xf>
    <xf numFmtId="174" fontId="30" fillId="33" borderId="50" xfId="65" applyNumberFormat="1" applyFont="1" applyFill="1" applyBorder="1" applyAlignment="1">
      <alignment horizontal="center" vertical="center" wrapText="1"/>
    </xf>
    <xf numFmtId="3" fontId="30" fillId="33" borderId="15" xfId="42" applyNumberFormat="1" applyFont="1" applyFill="1" applyBorder="1" applyAlignment="1">
      <alignment horizontal="center" vertical="center" wrapText="1"/>
    </xf>
    <xf numFmtId="0" fontId="21" fillId="33" borderId="51" xfId="0" applyFont="1" applyFill="1" applyBorder="1" applyAlignment="1">
      <alignment horizontal="left" vertical="center" wrapText="1"/>
    </xf>
    <xf numFmtId="0" fontId="0" fillId="33" borderId="52" xfId="0" applyFill="1" applyBorder="1" applyAlignment="1">
      <alignment horizontal="left"/>
    </xf>
    <xf numFmtId="3" fontId="30" fillId="33" borderId="36" xfId="42" applyNumberFormat="1" applyFont="1" applyFill="1" applyBorder="1" applyAlignment="1">
      <alignment horizontal="center" vertical="center" wrapText="1"/>
    </xf>
    <xf numFmtId="174" fontId="30" fillId="33" borderId="53" xfId="65" applyNumberFormat="1" applyFont="1" applyFill="1" applyBorder="1" applyAlignment="1">
      <alignment horizontal="center" vertical="center" wrapText="1"/>
    </xf>
    <xf numFmtId="173" fontId="0" fillId="35" borderId="33" xfId="0" applyNumberFormat="1" applyFill="1" applyBorder="1" applyAlignment="1" applyProtection="1">
      <alignment/>
      <protection locked="0"/>
    </xf>
    <xf numFmtId="173" fontId="0" fillId="0" borderId="34" xfId="0" applyNumberFormat="1" applyFill="1" applyBorder="1" applyAlignment="1" applyProtection="1">
      <alignment/>
      <protection/>
    </xf>
    <xf numFmtId="174" fontId="0" fillId="0" borderId="54" xfId="65" applyNumberFormat="1" applyFont="1" applyFill="1" applyBorder="1" applyAlignment="1" applyProtection="1">
      <alignment/>
      <protection/>
    </xf>
    <xf numFmtId="174" fontId="0" fillId="0" borderId="40" xfId="65" applyNumberFormat="1" applyFont="1" applyFill="1" applyBorder="1" applyAlignment="1" applyProtection="1">
      <alignment/>
      <protection/>
    </xf>
    <xf numFmtId="173" fontId="0" fillId="35" borderId="30" xfId="0" applyNumberFormat="1" applyFill="1" applyBorder="1" applyAlignment="1" applyProtection="1">
      <alignment/>
      <protection locked="0"/>
    </xf>
    <xf numFmtId="173" fontId="0" fillId="0" borderId="47" xfId="0" applyNumberFormat="1" applyFill="1" applyBorder="1" applyAlignment="1" applyProtection="1">
      <alignment/>
      <protection/>
    </xf>
    <xf numFmtId="174" fontId="0" fillId="0" borderId="55" xfId="65" applyNumberFormat="1" applyFont="1" applyFill="1" applyBorder="1" applyAlignment="1" applyProtection="1">
      <alignment/>
      <protection/>
    </xf>
    <xf numFmtId="173" fontId="0" fillId="35" borderId="33" xfId="42" applyNumberFormat="1" applyFont="1" applyFill="1" applyBorder="1" applyAlignment="1" applyProtection="1">
      <alignment/>
      <protection locked="0"/>
    </xf>
    <xf numFmtId="173" fontId="0" fillId="35" borderId="30" xfId="42" applyNumberFormat="1" applyFont="1" applyFill="1" applyBorder="1" applyAlignment="1" applyProtection="1">
      <alignment/>
      <protection locked="0"/>
    </xf>
    <xf numFmtId="173" fontId="0" fillId="7" borderId="56" xfId="0" applyNumberFormat="1" applyFill="1" applyBorder="1" applyAlignment="1" applyProtection="1">
      <alignment/>
      <protection/>
    </xf>
    <xf numFmtId="173" fontId="0" fillId="7" borderId="57" xfId="0" applyNumberFormat="1" applyFill="1" applyBorder="1" applyAlignment="1" applyProtection="1">
      <alignment/>
      <protection/>
    </xf>
    <xf numFmtId="173" fontId="0" fillId="7" borderId="58" xfId="0" applyNumberFormat="1" applyFill="1" applyBorder="1" applyAlignment="1" applyProtection="1">
      <alignment/>
      <protection/>
    </xf>
    <xf numFmtId="3" fontId="30" fillId="7" borderId="59" xfId="0" applyNumberFormat="1" applyFont="1" applyFill="1" applyBorder="1" applyAlignment="1">
      <alignment horizontal="center"/>
    </xf>
    <xf numFmtId="3" fontId="30" fillId="7" borderId="60" xfId="0" applyNumberFormat="1" applyFont="1" applyFill="1" applyBorder="1" applyAlignment="1">
      <alignment horizontal="center"/>
    </xf>
    <xf numFmtId="3" fontId="30" fillId="7" borderId="61" xfId="0" applyNumberFormat="1" applyFont="1" applyFill="1" applyBorder="1" applyAlignment="1">
      <alignment horizontal="center"/>
    </xf>
    <xf numFmtId="3" fontId="0" fillId="41" borderId="17" xfId="0" applyNumberFormat="1" applyFill="1" applyBorder="1" applyAlignment="1">
      <alignment/>
    </xf>
    <xf numFmtId="3" fontId="8" fillId="35" borderId="62" xfId="0" applyNumberFormat="1" applyFont="1" applyFill="1" applyBorder="1" applyAlignment="1">
      <alignment/>
    </xf>
    <xf numFmtId="0" fontId="0" fillId="0" borderId="0" xfId="0" applyFill="1" applyBorder="1" applyAlignment="1">
      <alignment/>
    </xf>
    <xf numFmtId="0" fontId="4" fillId="0" borderId="0" xfId="0" applyFont="1" applyFill="1" applyBorder="1" applyAlignment="1">
      <alignment/>
    </xf>
    <xf numFmtId="0" fontId="3" fillId="0" borderId="0" xfId="0" applyFont="1" applyFill="1" applyBorder="1" applyAlignment="1">
      <alignment horizontal="center" vertical="center" wrapText="1"/>
    </xf>
    <xf numFmtId="0" fontId="0" fillId="0" borderId="0" xfId="0" applyFill="1" applyBorder="1" applyAlignment="1">
      <alignment horizontal="center" wrapText="1"/>
    </xf>
    <xf numFmtId="3" fontId="0" fillId="0" borderId="0" xfId="0" applyNumberFormat="1" applyFill="1" applyBorder="1" applyAlignment="1">
      <alignment/>
    </xf>
    <xf numFmtId="173" fontId="0" fillId="0" borderId="0" xfId="0" applyNumberFormat="1" applyFill="1" applyBorder="1" applyAlignment="1">
      <alignment horizontal="right"/>
    </xf>
    <xf numFmtId="0" fontId="22" fillId="0" borderId="0" xfId="0" applyFont="1" applyBorder="1" applyAlignment="1">
      <alignment horizontal="center"/>
    </xf>
    <xf numFmtId="3" fontId="30" fillId="0" borderId="0" xfId="0" applyNumberFormat="1" applyFont="1" applyBorder="1" applyAlignment="1">
      <alignment horizontal="center"/>
    </xf>
    <xf numFmtId="0" fontId="22" fillId="0" borderId="0" xfId="0" applyFont="1" applyFill="1" applyBorder="1" applyAlignment="1">
      <alignment horizontal="center"/>
    </xf>
    <xf numFmtId="173" fontId="0" fillId="0" borderId="10" xfId="46" applyNumberFormat="1" applyFont="1" applyBorder="1" applyAlignment="1">
      <alignment horizontal="center"/>
    </xf>
    <xf numFmtId="174" fontId="0" fillId="0" borderId="13" xfId="68" applyNumberFormat="1" applyFont="1" applyBorder="1" applyAlignment="1">
      <alignment horizontal="center"/>
    </xf>
    <xf numFmtId="174" fontId="8" fillId="0" borderId="21" xfId="68" applyNumberFormat="1" applyFont="1" applyBorder="1" applyAlignment="1">
      <alignment horizontal="right"/>
    </xf>
    <xf numFmtId="173" fontId="0" fillId="0" borderId="16" xfId="46" applyNumberFormat="1" applyFont="1" applyFill="1" applyBorder="1" applyAlignment="1">
      <alignment horizontal="center"/>
    </xf>
    <xf numFmtId="174" fontId="0" fillId="0" borderId="16" xfId="68" applyNumberFormat="1" applyFont="1" applyFill="1" applyBorder="1" applyAlignment="1">
      <alignment horizontal="right"/>
    </xf>
    <xf numFmtId="173" fontId="0" fillId="0" borderId="16" xfId="46" applyNumberFormat="1" applyFont="1" applyFill="1" applyBorder="1" applyAlignment="1">
      <alignment horizontal="right"/>
    </xf>
    <xf numFmtId="173" fontId="0" fillId="0" borderId="22" xfId="46" applyNumberFormat="1" applyFont="1" applyFill="1" applyBorder="1" applyAlignment="1">
      <alignment horizontal="center"/>
    </xf>
    <xf numFmtId="173" fontId="0" fillId="0" borderId="16" xfId="46" applyNumberFormat="1" applyFont="1" applyBorder="1" applyAlignment="1">
      <alignment horizontal="center"/>
    </xf>
    <xf numFmtId="174" fontId="0" fillId="0" borderId="16" xfId="68" applyNumberFormat="1" applyFont="1" applyBorder="1" applyAlignment="1">
      <alignment horizontal="right"/>
    </xf>
    <xf numFmtId="173" fontId="0" fillId="0" borderId="16" xfId="46" applyNumberFormat="1" applyFont="1" applyBorder="1" applyAlignment="1">
      <alignment horizontal="right"/>
    </xf>
    <xf numFmtId="173" fontId="0" fillId="0" borderId="22" xfId="46" applyNumberFormat="1" applyFont="1" applyBorder="1" applyAlignment="1">
      <alignment horizontal="center"/>
    </xf>
    <xf numFmtId="173" fontId="0" fillId="0" borderId="21" xfId="46" applyNumberFormat="1" applyFont="1" applyBorder="1" applyAlignment="1">
      <alignment horizontal="center"/>
    </xf>
    <xf numFmtId="174" fontId="0" fillId="0" borderId="21" xfId="68" applyNumberFormat="1" applyFont="1" applyBorder="1" applyAlignment="1">
      <alignment horizontal="right"/>
    </xf>
    <xf numFmtId="173" fontId="0" fillId="0" borderId="21" xfId="46" applyNumberFormat="1" applyFont="1" applyBorder="1" applyAlignment="1">
      <alignment horizontal="right"/>
    </xf>
    <xf numFmtId="173" fontId="0" fillId="0" borderId="14" xfId="46" applyNumberFormat="1" applyFont="1" applyBorder="1" applyAlignment="1">
      <alignment horizontal="center"/>
    </xf>
    <xf numFmtId="173" fontId="8" fillId="0" borderId="13" xfId="46" applyNumberFormat="1" applyFont="1" applyBorder="1" applyAlignment="1">
      <alignment/>
    </xf>
    <xf numFmtId="174" fontId="8" fillId="0" borderId="13" xfId="68" applyNumberFormat="1" applyFont="1" applyBorder="1" applyAlignment="1">
      <alignment/>
    </xf>
    <xf numFmtId="173" fontId="0" fillId="0" borderId="13" xfId="46" applyNumberFormat="1" applyFont="1" applyBorder="1" applyAlignment="1">
      <alignment/>
    </xf>
    <xf numFmtId="174" fontId="0" fillId="0" borderId="13" xfId="68" applyNumberFormat="1" applyFont="1" applyBorder="1" applyAlignment="1">
      <alignment/>
    </xf>
    <xf numFmtId="173" fontId="0" fillId="0" borderId="13" xfId="46" applyNumberFormat="1" applyFont="1" applyBorder="1" applyAlignment="1">
      <alignment horizontal="right"/>
    </xf>
    <xf numFmtId="0" fontId="8" fillId="34" borderId="45"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29" fillId="0" borderId="0" xfId="0" applyFont="1" applyAlignment="1">
      <alignment horizontal="left" wrapText="1"/>
    </xf>
    <xf numFmtId="0" fontId="21" fillId="33" borderId="41" xfId="0" applyFont="1" applyFill="1" applyBorder="1" applyAlignment="1">
      <alignment horizontal="left" wrapText="1"/>
    </xf>
    <xf numFmtId="0" fontId="21" fillId="33" borderId="37" xfId="0" applyFont="1" applyFill="1" applyBorder="1" applyAlignment="1">
      <alignment horizontal="left" wrapText="1"/>
    </xf>
    <xf numFmtId="0" fontId="21" fillId="33" borderId="25" xfId="0" applyFont="1" applyFill="1" applyBorder="1" applyAlignment="1">
      <alignment horizontal="left" wrapText="1"/>
    </xf>
    <xf numFmtId="0" fontId="22" fillId="0" borderId="23"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34" borderId="23" xfId="0" applyFont="1" applyFill="1" applyBorder="1" applyAlignment="1">
      <alignment horizontal="left" vertical="center" wrapText="1"/>
    </xf>
    <xf numFmtId="0" fontId="22" fillId="34" borderId="24" xfId="0" applyFont="1" applyFill="1" applyBorder="1" applyAlignment="1">
      <alignment horizontal="left" vertical="center" wrapText="1"/>
    </xf>
    <xf numFmtId="0" fontId="21" fillId="33" borderId="41" xfId="0" applyFont="1" applyFill="1" applyBorder="1" applyAlignment="1">
      <alignment wrapText="1"/>
    </xf>
    <xf numFmtId="0" fontId="0" fillId="0" borderId="37" xfId="0" applyBorder="1" applyAlignment="1">
      <alignment wrapText="1"/>
    </xf>
    <xf numFmtId="0" fontId="37" fillId="34" borderId="63" xfId="0" applyFont="1" applyFill="1" applyBorder="1" applyAlignment="1">
      <alignment horizontal="left" vertical="center" wrapText="1"/>
    </xf>
    <xf numFmtId="0" fontId="0" fillId="0" borderId="37" xfId="0" applyBorder="1" applyAlignment="1">
      <alignment horizontal="left" wrapText="1"/>
    </xf>
    <xf numFmtId="0" fontId="23" fillId="33" borderId="41" xfId="0" applyFont="1" applyFill="1" applyBorder="1" applyAlignment="1">
      <alignment horizontal="left" vertical="center" wrapText="1"/>
    </xf>
    <xf numFmtId="0" fontId="0" fillId="0" borderId="37" xfId="0" applyBorder="1" applyAlignment="1">
      <alignment horizontal="left" vertical="center" wrapText="1"/>
    </xf>
    <xf numFmtId="0" fontId="0" fillId="0" borderId="25" xfId="0" applyBorder="1" applyAlignment="1">
      <alignment horizontal="left" vertical="center" wrapText="1"/>
    </xf>
    <xf numFmtId="49" fontId="23" fillId="33" borderId="51" xfId="0" applyNumberFormat="1" applyFont="1" applyFill="1" applyBorder="1" applyAlignment="1">
      <alignment horizontal="left" wrapText="1"/>
    </xf>
    <xf numFmtId="0" fontId="0" fillId="0" borderId="52" xfId="0" applyBorder="1" applyAlignment="1">
      <alignment horizontal="left" wrapText="1"/>
    </xf>
    <xf numFmtId="0" fontId="0" fillId="0" borderId="53" xfId="0" applyBorder="1" applyAlignment="1">
      <alignment horizontal="left" wrapText="1"/>
    </xf>
    <xf numFmtId="0" fontId="5" fillId="34" borderId="37" xfId="0" applyFont="1" applyFill="1" applyBorder="1" applyAlignment="1">
      <alignment horizontal="center" wrapText="1"/>
    </xf>
    <xf numFmtId="174" fontId="29" fillId="33" borderId="64" xfId="65" applyNumberFormat="1" applyFont="1" applyFill="1" applyBorder="1" applyAlignment="1">
      <alignment horizontal="center" vertical="center" wrapText="1"/>
    </xf>
    <xf numFmtId="174" fontId="29" fillId="33" borderId="25" xfId="65" applyNumberFormat="1" applyFont="1" applyFill="1" applyBorder="1" applyAlignment="1">
      <alignment horizontal="center" vertical="center" wrapText="1"/>
    </xf>
    <xf numFmtId="3" fontId="29" fillId="33" borderId="17" xfId="0" applyNumberFormat="1" applyFont="1" applyFill="1" applyBorder="1" applyAlignment="1">
      <alignment horizontal="center" vertical="center" wrapText="1"/>
    </xf>
    <xf numFmtId="3" fontId="29" fillId="33" borderId="46" xfId="0" applyNumberFormat="1" applyFont="1" applyFill="1" applyBorder="1" applyAlignment="1">
      <alignment horizontal="center" vertical="center" wrapText="1"/>
    </xf>
    <xf numFmtId="3" fontId="29" fillId="33" borderId="64" xfId="0" applyNumberFormat="1" applyFont="1" applyFill="1" applyBorder="1" applyAlignment="1">
      <alignment horizontal="center" vertical="center" wrapText="1"/>
    </xf>
    <xf numFmtId="3" fontId="29" fillId="33" borderId="25" xfId="0" applyNumberFormat="1"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49" xfId="0" applyFont="1" applyFill="1" applyBorder="1" applyAlignment="1">
      <alignment horizontal="center" vertical="center" wrapText="1"/>
    </xf>
    <xf numFmtId="0" fontId="5" fillId="34" borderId="45"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46" xfId="0" applyFont="1" applyFill="1" applyBorder="1" applyAlignment="1">
      <alignment horizontal="center" vertical="center"/>
    </xf>
    <xf numFmtId="0" fontId="21" fillId="33" borderId="10" xfId="0" applyFont="1" applyFill="1" applyBorder="1" applyAlignment="1">
      <alignment horizontal="left" wrapText="1"/>
    </xf>
    <xf numFmtId="0" fontId="21" fillId="33" borderId="11" xfId="0" applyFont="1" applyFill="1" applyBorder="1" applyAlignment="1">
      <alignment horizontal="left" wrapText="1"/>
    </xf>
    <xf numFmtId="0" fontId="0" fillId="0" borderId="11" xfId="0" applyFont="1" applyBorder="1" applyAlignment="1">
      <alignment wrapText="1"/>
    </xf>
    <xf numFmtId="0" fontId="0" fillId="0" borderId="12" xfId="0" applyFont="1" applyBorder="1" applyAlignment="1">
      <alignment wrapText="1"/>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3" fontId="0" fillId="0" borderId="10" xfId="0" applyNumberFormat="1" applyFont="1" applyFill="1" applyBorder="1" applyAlignment="1">
      <alignment horizontal="center" wrapText="1"/>
    </xf>
    <xf numFmtId="0" fontId="19" fillId="0" borderId="15" xfId="0" applyFont="1" applyFill="1" applyBorder="1" applyAlignment="1">
      <alignment horizontal="center"/>
    </xf>
    <xf numFmtId="0" fontId="8" fillId="33" borderId="10" xfId="0" applyFont="1" applyFill="1" applyBorder="1" applyAlignment="1">
      <alignment horizontal="center"/>
    </xf>
    <xf numFmtId="0" fontId="8" fillId="33" borderId="11" xfId="0" applyFont="1" applyFill="1" applyBorder="1" applyAlignment="1">
      <alignment horizontal="center"/>
    </xf>
    <xf numFmtId="0" fontId="8" fillId="33" borderId="12" xfId="0" applyFont="1" applyFill="1" applyBorder="1" applyAlignment="1">
      <alignment horizontal="center"/>
    </xf>
    <xf numFmtId="0" fontId="39" fillId="34" borderId="52" xfId="0" applyFont="1" applyFill="1" applyBorder="1" applyAlignment="1">
      <alignment horizontal="left" vertical="center" wrapText="1"/>
    </xf>
    <xf numFmtId="0" fontId="19" fillId="0" borderId="0" xfId="0" applyFont="1" applyBorder="1" applyAlignment="1">
      <alignment horizontal="center"/>
    </xf>
    <xf numFmtId="0" fontId="19" fillId="0" borderId="0" xfId="0" applyFont="1" applyBorder="1" applyAlignment="1">
      <alignment horizontal="center" wrapText="1"/>
    </xf>
    <xf numFmtId="0" fontId="0" fillId="0" borderId="0" xfId="0" applyFont="1" applyAlignment="1">
      <alignment/>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0" fillId="0" borderId="16" xfId="0" applyFont="1" applyBorder="1" applyAlignment="1">
      <alignment horizontal="left" wrapText="1"/>
    </xf>
    <xf numFmtId="0" fontId="0" fillId="0" borderId="0" xfId="0" applyFont="1" applyBorder="1" applyAlignment="1">
      <alignment horizontal="left" wrapText="1"/>
    </xf>
    <xf numFmtId="0" fontId="4" fillId="33" borderId="10" xfId="0" applyFont="1" applyFill="1" applyBorder="1" applyAlignment="1">
      <alignment horizontal="center"/>
    </xf>
    <xf numFmtId="0" fontId="4" fillId="33" borderId="11" xfId="0" applyFont="1" applyFill="1" applyBorder="1" applyAlignment="1">
      <alignment horizontal="center"/>
    </xf>
    <xf numFmtId="0" fontId="4" fillId="33" borderId="12" xfId="0" applyFont="1" applyFill="1" applyBorder="1" applyAlignment="1">
      <alignment horizontal="center"/>
    </xf>
    <xf numFmtId="0" fontId="3" fillId="0" borderId="16" xfId="0" applyFont="1" applyBorder="1" applyAlignment="1">
      <alignment horizontal="left" wrapText="1"/>
    </xf>
    <xf numFmtId="0" fontId="3" fillId="0" borderId="0" xfId="0" applyFont="1" applyBorder="1" applyAlignment="1">
      <alignment horizontal="left" wrapText="1"/>
    </xf>
    <xf numFmtId="0" fontId="5" fillId="0" borderId="15" xfId="0" applyFont="1" applyFill="1" applyBorder="1" applyAlignment="1">
      <alignment horizontal="center"/>
    </xf>
    <xf numFmtId="0" fontId="5" fillId="0" borderId="15" xfId="0" applyFont="1" applyBorder="1" applyAlignment="1">
      <alignment horizontal="center"/>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3" fontId="0" fillId="0" borderId="10" xfId="0" applyNumberFormat="1" applyBorder="1" applyAlignment="1">
      <alignment horizontal="left" wrapText="1"/>
    </xf>
    <xf numFmtId="0" fontId="34" fillId="0" borderId="0" xfId="0" applyFont="1" applyAlignment="1" applyProtection="1">
      <alignment wrapText="1"/>
      <protection/>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3" fontId="0" fillId="0" borderId="10" xfId="0" applyNumberFormat="1" applyFill="1" applyBorder="1" applyAlignment="1">
      <alignment horizontal="center" wrapText="1"/>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0" fontId="8" fillId="40" borderId="0" xfId="0" applyFont="1" applyFill="1" applyAlignment="1">
      <alignment horizontal="center"/>
    </xf>
    <xf numFmtId="0" fontId="8" fillId="42" borderId="0" xfId="0" applyFont="1" applyFill="1" applyAlignment="1">
      <alignment horizontal="center"/>
    </xf>
    <xf numFmtId="0" fontId="0" fillId="33" borderId="10" xfId="0" applyFont="1" applyFill="1" applyBorder="1" applyAlignment="1">
      <alignment horizontal="center" wrapText="1"/>
    </xf>
    <xf numFmtId="0" fontId="0" fillId="33" borderId="11" xfId="0" applyFont="1" applyFill="1" applyBorder="1" applyAlignment="1">
      <alignment horizontal="center" wrapText="1"/>
    </xf>
    <xf numFmtId="0" fontId="0" fillId="33" borderId="12" xfId="0" applyFont="1" applyFill="1" applyBorder="1" applyAlignment="1">
      <alignment horizontal="center" wrapText="1"/>
    </xf>
    <xf numFmtId="0" fontId="8" fillId="0" borderId="65" xfId="62" applyFont="1" applyBorder="1" applyAlignment="1">
      <alignment horizontal="center" wrapText="1"/>
      <protection/>
    </xf>
    <xf numFmtId="0" fontId="8" fillId="0" borderId="31" xfId="62" applyFont="1" applyBorder="1" applyAlignment="1">
      <alignment horizontal="center" wrapText="1"/>
      <protection/>
    </xf>
    <xf numFmtId="0" fontId="35" fillId="0" borderId="0" xfId="62" applyFont="1" applyAlignment="1">
      <alignment horizontal="center"/>
      <protection/>
    </xf>
    <xf numFmtId="0" fontId="0" fillId="33" borderId="11" xfId="0" applyFill="1" applyBorder="1" applyAlignment="1">
      <alignment horizontal="center" wrapText="1"/>
    </xf>
    <xf numFmtId="0" fontId="0" fillId="33" borderId="12" xfId="0" applyFill="1" applyBorder="1" applyAlignment="1">
      <alignment horizontal="center"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Currency 2" xfId="49"/>
    <cellStyle name="Currency 3"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_Spina Bifada Adjustments" xfId="62"/>
    <cellStyle name="Note" xfId="63"/>
    <cellStyle name="Output" xfId="64"/>
    <cellStyle name="Percent" xfId="65"/>
    <cellStyle name="Percent 2" xfId="66"/>
    <cellStyle name="Percent 3" xfId="67"/>
    <cellStyle name="Percent 4" xfId="68"/>
    <cellStyle name="Title" xfId="69"/>
    <cellStyle name="Total" xfId="70"/>
    <cellStyle name="Warning Text" xfId="71"/>
  </cellStyles>
  <dxfs count="2">
    <dxf>
      <font>
        <b/>
        <i val="0"/>
        <color indexed="9"/>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3.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K114"/>
  <sheetViews>
    <sheetView tabSelected="1" zoomScale="90" zoomScaleNormal="90" zoomScaleSheetLayoutView="75" zoomScalePageLayoutView="0" workbookViewId="0" topLeftCell="A1">
      <selection activeCell="A2" sqref="A2"/>
    </sheetView>
  </sheetViews>
  <sheetFormatPr defaultColWidth="9.140625" defaultRowHeight="12.75"/>
  <cols>
    <col min="1" max="1" width="3.421875" style="93" customWidth="1"/>
    <col min="2" max="2" width="75.57421875" style="108" customWidth="1"/>
    <col min="3" max="3" width="7.421875" style="108" hidden="1" customWidth="1"/>
    <col min="4" max="4" width="10.28125" style="109" bestFit="1" customWidth="1"/>
    <col min="5" max="7" width="10.7109375" style="57" customWidth="1"/>
    <col min="8" max="8" width="2.7109375" style="49" customWidth="1"/>
    <col min="9" max="16384" width="9.140625" style="96" customWidth="1"/>
  </cols>
  <sheetData>
    <row r="1" spans="2:7" ht="4.5" customHeight="1" thickBot="1">
      <c r="B1" s="94"/>
      <c r="C1" s="94"/>
      <c r="D1" s="95"/>
      <c r="E1" s="53"/>
      <c r="F1" s="53"/>
      <c r="G1" s="53"/>
    </row>
    <row r="2" spans="2:7" ht="26.25" customHeight="1">
      <c r="B2" s="203" t="s">
        <v>307</v>
      </c>
      <c r="C2" s="310"/>
      <c r="D2" s="204"/>
      <c r="E2" s="151" t="s">
        <v>39</v>
      </c>
      <c r="F2" s="149" t="s">
        <v>30</v>
      </c>
      <c r="G2" s="149" t="s">
        <v>31</v>
      </c>
    </row>
    <row r="3" spans="2:7" ht="3.75" customHeight="1">
      <c r="B3" s="205"/>
      <c r="C3" s="311"/>
      <c r="D3" s="206"/>
      <c r="E3" s="408">
        <v>899242</v>
      </c>
      <c r="F3" s="410">
        <v>630829</v>
      </c>
      <c r="G3" s="406">
        <v>0.7015119400561807</v>
      </c>
    </row>
    <row r="4" spans="2:7" ht="14.25" customHeight="1" thickBot="1">
      <c r="B4" s="238">
        <v>41314</v>
      </c>
      <c r="C4" s="312"/>
      <c r="D4" s="207"/>
      <c r="E4" s="409"/>
      <c r="F4" s="411"/>
      <c r="G4" s="407"/>
    </row>
    <row r="5" spans="2:7" ht="10.5" customHeight="1" thickBot="1">
      <c r="B5" s="94"/>
      <c r="C5" s="94"/>
      <c r="D5" s="95"/>
      <c r="E5" s="53"/>
      <c r="F5" s="53"/>
      <c r="G5" s="53"/>
    </row>
    <row r="6" spans="2:7" ht="25.5">
      <c r="B6" s="412" t="s">
        <v>328</v>
      </c>
      <c r="C6" s="413"/>
      <c r="D6" s="414"/>
      <c r="E6" s="151" t="s">
        <v>39</v>
      </c>
      <c r="F6" s="149" t="s">
        <v>30</v>
      </c>
      <c r="G6" s="149" t="s">
        <v>31</v>
      </c>
    </row>
    <row r="7" spans="2:7" ht="12" customHeight="1">
      <c r="B7" s="415"/>
      <c r="C7" s="416"/>
      <c r="D7" s="417"/>
      <c r="E7" s="408">
        <v>864737</v>
      </c>
      <c r="F7" s="410">
        <v>604343</v>
      </c>
      <c r="G7" s="406">
        <v>0.6988749180386638</v>
      </c>
    </row>
    <row r="8" spans="2:7" ht="2.25" customHeight="1" thickBot="1">
      <c r="B8" s="418"/>
      <c r="C8" s="419"/>
      <c r="D8" s="420"/>
      <c r="E8" s="409"/>
      <c r="F8" s="411"/>
      <c r="G8" s="407"/>
    </row>
    <row r="9" spans="2:7" ht="18.75" customHeight="1" thickBot="1">
      <c r="B9" s="97" t="s">
        <v>308</v>
      </c>
      <c r="C9" s="97"/>
      <c r="D9" s="95"/>
      <c r="E9" s="54"/>
      <c r="F9" s="54"/>
      <c r="G9" s="54"/>
    </row>
    <row r="10" spans="2:8" ht="27" customHeight="1">
      <c r="B10" s="98"/>
      <c r="C10" s="313"/>
      <c r="D10" s="385" t="s">
        <v>24</v>
      </c>
      <c r="E10" s="151" t="s">
        <v>39</v>
      </c>
      <c r="F10" s="152" t="s">
        <v>30</v>
      </c>
      <c r="G10" s="153" t="s">
        <v>31</v>
      </c>
      <c r="H10" s="50"/>
    </row>
    <row r="11" spans="2:8" ht="15" customHeight="1">
      <c r="B11" s="126" t="s">
        <v>23</v>
      </c>
      <c r="C11" s="314"/>
      <c r="D11" s="386"/>
      <c r="E11" s="116">
        <v>821143</v>
      </c>
      <c r="F11" s="117">
        <v>587352</v>
      </c>
      <c r="G11" s="118">
        <v>0.7152858880852665</v>
      </c>
      <c r="H11" s="50"/>
    </row>
    <row r="12" spans="1:8" s="102" customFormat="1" ht="21" customHeight="1">
      <c r="A12" s="100"/>
      <c r="B12" s="101" t="s">
        <v>7</v>
      </c>
      <c r="C12" s="315"/>
      <c r="D12" s="99"/>
      <c r="E12" s="58"/>
      <c r="F12" s="59"/>
      <c r="G12" s="55"/>
      <c r="H12" s="51"/>
    </row>
    <row r="13" spans="2:8" ht="15">
      <c r="B13" s="103" t="s">
        <v>309</v>
      </c>
      <c r="C13" s="328" t="s">
        <v>515</v>
      </c>
      <c r="D13" s="167" t="s">
        <v>322</v>
      </c>
      <c r="E13" s="119">
        <v>1651</v>
      </c>
      <c r="F13" s="119">
        <v>1283</v>
      </c>
      <c r="G13" s="121">
        <v>0.7771047849788008</v>
      </c>
      <c r="H13" s="50"/>
    </row>
    <row r="14" spans="2:8" ht="15">
      <c r="B14" s="103" t="s">
        <v>310</v>
      </c>
      <c r="C14" s="328" t="s">
        <v>501</v>
      </c>
      <c r="D14" s="168" t="s">
        <v>323</v>
      </c>
      <c r="E14" s="119">
        <v>74376</v>
      </c>
      <c r="F14" s="119">
        <v>53956</v>
      </c>
      <c r="G14" s="121">
        <v>0.7254490695923416</v>
      </c>
      <c r="H14" s="50"/>
    </row>
    <row r="15" spans="2:8" ht="15">
      <c r="B15" s="103" t="s">
        <v>19</v>
      </c>
      <c r="C15" s="328" t="s">
        <v>500</v>
      </c>
      <c r="D15" s="159">
        <v>110</v>
      </c>
      <c r="E15" s="119">
        <v>241523</v>
      </c>
      <c r="F15" s="119">
        <v>176867</v>
      </c>
      <c r="G15" s="121">
        <v>0.7322987872790583</v>
      </c>
      <c r="H15" s="50"/>
    </row>
    <row r="16" spans="2:8" ht="24.75" customHeight="1">
      <c r="B16" s="101" t="s">
        <v>8</v>
      </c>
      <c r="C16" s="315"/>
      <c r="D16" s="169"/>
      <c r="E16" s="58"/>
      <c r="F16" s="59"/>
      <c r="G16" s="174"/>
      <c r="H16" s="50"/>
    </row>
    <row r="17" spans="2:8" ht="15">
      <c r="B17" s="104" t="s">
        <v>311</v>
      </c>
      <c r="C17" s="328" t="s">
        <v>502</v>
      </c>
      <c r="D17" s="159">
        <v>140</v>
      </c>
      <c r="E17" s="119">
        <v>13775</v>
      </c>
      <c r="F17" s="119">
        <v>5947</v>
      </c>
      <c r="G17" s="121">
        <v>0.4317241379310345</v>
      </c>
      <c r="H17" s="50"/>
    </row>
    <row r="18" spans="2:8" ht="15">
      <c r="B18" s="104" t="s">
        <v>320</v>
      </c>
      <c r="C18" s="328" t="s">
        <v>464</v>
      </c>
      <c r="D18" s="159">
        <v>410</v>
      </c>
      <c r="E18" s="119">
        <v>373</v>
      </c>
      <c r="F18" s="119">
        <v>259</v>
      </c>
      <c r="G18" s="121">
        <v>0.6943699731903485</v>
      </c>
      <c r="H18" s="50"/>
    </row>
    <row r="19" spans="2:8" ht="21.75" customHeight="1">
      <c r="B19" s="101" t="s">
        <v>20</v>
      </c>
      <c r="C19" s="315"/>
      <c r="D19" s="169"/>
      <c r="E19" s="58"/>
      <c r="F19" s="59"/>
      <c r="G19" s="174"/>
      <c r="H19" s="50"/>
    </row>
    <row r="20" spans="2:8" ht="15">
      <c r="B20" s="103" t="s">
        <v>312</v>
      </c>
      <c r="C20" s="328" t="s">
        <v>495</v>
      </c>
      <c r="D20" s="168" t="s">
        <v>327</v>
      </c>
      <c r="E20" s="119">
        <v>483091</v>
      </c>
      <c r="F20" s="119">
        <v>344085</v>
      </c>
      <c r="G20" s="121">
        <v>0.712257110979091</v>
      </c>
      <c r="H20" s="52"/>
    </row>
    <row r="21" spans="2:8" ht="15">
      <c r="B21" s="104" t="s">
        <v>313</v>
      </c>
      <c r="C21" s="328" t="s">
        <v>499</v>
      </c>
      <c r="D21" s="159">
        <v>320</v>
      </c>
      <c r="E21" s="119">
        <v>1908</v>
      </c>
      <c r="F21" s="119">
        <v>798</v>
      </c>
      <c r="G21" s="121">
        <v>0.41823899371069184</v>
      </c>
      <c r="H21" s="50"/>
    </row>
    <row r="22" spans="2:8" ht="15">
      <c r="B22" s="104" t="s">
        <v>319</v>
      </c>
      <c r="C22" s="328" t="s">
        <v>465</v>
      </c>
      <c r="D22" s="159">
        <v>420</v>
      </c>
      <c r="E22" s="119">
        <v>146</v>
      </c>
      <c r="F22" s="119">
        <v>107</v>
      </c>
      <c r="G22" s="121">
        <v>0.7328767123287672</v>
      </c>
      <c r="H22" s="50"/>
    </row>
    <row r="23" spans="2:8" ht="15">
      <c r="B23" s="335" t="s">
        <v>567</v>
      </c>
      <c r="C23" s="336" t="s">
        <v>483</v>
      </c>
      <c r="D23" s="158">
        <v>681</v>
      </c>
      <c r="E23" s="337">
        <v>242</v>
      </c>
      <c r="F23" s="337">
        <v>85</v>
      </c>
      <c r="G23" s="338">
        <v>0.3512396694214876</v>
      </c>
      <c r="H23" s="50"/>
    </row>
    <row r="24" spans="2:8" ht="15">
      <c r="B24" s="104" t="s">
        <v>568</v>
      </c>
      <c r="C24" s="328" t="s">
        <v>484</v>
      </c>
      <c r="D24" s="159">
        <v>687</v>
      </c>
      <c r="E24" s="119">
        <v>1</v>
      </c>
      <c r="F24" s="119" t="s">
        <v>572</v>
      </c>
      <c r="G24" s="121">
        <v>0</v>
      </c>
      <c r="H24" s="50"/>
    </row>
    <row r="25" spans="2:8" ht="15">
      <c r="B25" s="104" t="s">
        <v>571</v>
      </c>
      <c r="C25" s="328" t="s">
        <v>478</v>
      </c>
      <c r="D25" s="278">
        <v>405</v>
      </c>
      <c r="E25" s="120">
        <v>3625</v>
      </c>
      <c r="F25" s="119">
        <v>3609</v>
      </c>
      <c r="G25" s="121">
        <v>0.9955862068965518</v>
      </c>
      <c r="H25" s="50"/>
    </row>
    <row r="26" spans="2:8" ht="15">
      <c r="B26" s="104" t="s">
        <v>569</v>
      </c>
      <c r="C26" s="329" t="s">
        <v>480</v>
      </c>
      <c r="D26" s="278">
        <v>409</v>
      </c>
      <c r="E26" s="120">
        <v>432</v>
      </c>
      <c r="F26" s="120">
        <v>356</v>
      </c>
      <c r="G26" s="333">
        <v>0.8240740740740741</v>
      </c>
      <c r="H26" s="50"/>
    </row>
    <row r="27" spans="2:8" ht="18">
      <c r="B27" s="101" t="s">
        <v>570</v>
      </c>
      <c r="C27" s="332"/>
      <c r="D27" s="276"/>
      <c r="E27" s="334"/>
      <c r="F27" s="334"/>
      <c r="G27" s="277"/>
      <c r="H27" s="50"/>
    </row>
    <row r="28" spans="2:8" ht="33.75" customHeight="1">
      <c r="B28" s="402" t="s">
        <v>560</v>
      </c>
      <c r="C28" s="403"/>
      <c r="D28" s="403"/>
      <c r="E28" s="403"/>
      <c r="F28" s="403"/>
      <c r="G28" s="404"/>
      <c r="H28" s="50"/>
    </row>
    <row r="29" spans="2:8" ht="72.75" customHeight="1" thickBot="1">
      <c r="B29" s="399" t="s">
        <v>559</v>
      </c>
      <c r="C29" s="400"/>
      <c r="D29" s="400"/>
      <c r="E29" s="400"/>
      <c r="F29" s="400"/>
      <c r="G29" s="401"/>
      <c r="H29" s="50"/>
    </row>
    <row r="30" spans="2:7" ht="31.5" customHeight="1" thickBot="1">
      <c r="B30" s="397"/>
      <c r="C30" s="397"/>
      <c r="D30" s="397"/>
      <c r="E30" s="397"/>
      <c r="F30" s="397"/>
      <c r="G30" s="397"/>
    </row>
    <row r="31" spans="2:8" ht="27" customHeight="1">
      <c r="B31" s="105"/>
      <c r="C31" s="317"/>
      <c r="D31" s="385" t="s">
        <v>24</v>
      </c>
      <c r="E31" s="151" t="s">
        <v>39</v>
      </c>
      <c r="F31" s="152" t="s">
        <v>30</v>
      </c>
      <c r="G31" s="153" t="s">
        <v>31</v>
      </c>
      <c r="H31" s="50"/>
    </row>
    <row r="32" spans="2:8" ht="15" customHeight="1">
      <c r="B32" s="125" t="s">
        <v>213</v>
      </c>
      <c r="C32" s="318"/>
      <c r="D32" s="386"/>
      <c r="E32" s="116">
        <v>308319</v>
      </c>
      <c r="F32" s="117">
        <v>216068</v>
      </c>
      <c r="G32" s="122">
        <v>0.7007936585160175</v>
      </c>
      <c r="H32" s="50"/>
    </row>
    <row r="33" spans="2:8" ht="15">
      <c r="B33" s="104" t="s">
        <v>214</v>
      </c>
      <c r="C33" s="328" t="s">
        <v>214</v>
      </c>
      <c r="D33" s="158">
        <v>130</v>
      </c>
      <c r="E33" s="120">
        <v>176410</v>
      </c>
      <c r="F33" s="120">
        <v>129163</v>
      </c>
      <c r="G33" s="121">
        <v>0.7321750467660564</v>
      </c>
      <c r="H33" s="50"/>
    </row>
    <row r="34" spans="2:8" ht="15">
      <c r="B34" s="104" t="s">
        <v>215</v>
      </c>
      <c r="C34" s="328" t="s">
        <v>514</v>
      </c>
      <c r="D34" s="159">
        <v>133</v>
      </c>
      <c r="E34" s="120">
        <v>26</v>
      </c>
      <c r="F34" s="120">
        <v>16</v>
      </c>
      <c r="G34" s="121">
        <v>0.6153846153846154</v>
      </c>
      <c r="H34" s="50"/>
    </row>
    <row r="35" spans="2:8" ht="15">
      <c r="B35" s="104" t="s">
        <v>216</v>
      </c>
      <c r="C35" s="328" t="s">
        <v>494</v>
      </c>
      <c r="D35" s="159">
        <v>135</v>
      </c>
      <c r="E35" s="120">
        <v>216</v>
      </c>
      <c r="F35" s="120">
        <v>160</v>
      </c>
      <c r="G35" s="121">
        <v>0.7407407407407407</v>
      </c>
      <c r="H35" s="50"/>
    </row>
    <row r="36" spans="2:8" ht="15">
      <c r="B36" s="104" t="s">
        <v>217</v>
      </c>
      <c r="C36" s="328" t="s">
        <v>505</v>
      </c>
      <c r="D36" s="159">
        <v>290</v>
      </c>
      <c r="E36" s="120">
        <v>73026</v>
      </c>
      <c r="F36" s="120">
        <v>56566</v>
      </c>
      <c r="G36" s="121">
        <v>0.7746008271026757</v>
      </c>
      <c r="H36" s="50"/>
    </row>
    <row r="37" spans="2:8" ht="15">
      <c r="B37" s="104" t="s">
        <v>321</v>
      </c>
      <c r="C37" s="328" t="s">
        <v>467</v>
      </c>
      <c r="D37" s="159">
        <v>450</v>
      </c>
      <c r="E37" s="120">
        <v>9</v>
      </c>
      <c r="F37" s="120">
        <v>7</v>
      </c>
      <c r="G37" s="121">
        <v>0.7777777777777778</v>
      </c>
      <c r="H37" s="50"/>
    </row>
    <row r="38" spans="2:8" ht="15">
      <c r="B38" s="104" t="s">
        <v>218</v>
      </c>
      <c r="C38" s="328" t="s">
        <v>493</v>
      </c>
      <c r="D38" s="159">
        <v>310</v>
      </c>
      <c r="E38" s="120">
        <v>16649</v>
      </c>
      <c r="F38" s="120">
        <v>7716</v>
      </c>
      <c r="G38" s="121">
        <v>0.4634512583338339</v>
      </c>
      <c r="H38" s="50"/>
    </row>
    <row r="39" spans="2:8" ht="15">
      <c r="B39" s="104" t="s">
        <v>219</v>
      </c>
      <c r="C39" s="328" t="s">
        <v>490</v>
      </c>
      <c r="D39" s="159">
        <v>600</v>
      </c>
      <c r="E39" s="120">
        <v>41983</v>
      </c>
      <c r="F39" s="120">
        <v>22440</v>
      </c>
      <c r="G39" s="121">
        <v>0.5345020603577638</v>
      </c>
      <c r="H39" s="50"/>
    </row>
    <row r="40" spans="2:8" ht="58.5" customHeight="1" thickBot="1">
      <c r="B40" s="388" t="s">
        <v>561</v>
      </c>
      <c r="C40" s="389"/>
      <c r="D40" s="389"/>
      <c r="E40" s="389"/>
      <c r="F40" s="389"/>
      <c r="G40" s="106"/>
      <c r="H40" s="50"/>
    </row>
    <row r="41" spans="2:7" ht="18" customHeight="1" thickBot="1">
      <c r="B41" s="97"/>
      <c r="C41" s="97"/>
      <c r="D41" s="95"/>
      <c r="E41" s="53"/>
      <c r="F41" s="53"/>
      <c r="G41" s="53"/>
    </row>
    <row r="42" spans="2:8" ht="27" customHeight="1">
      <c r="B42" s="105"/>
      <c r="C42" s="317"/>
      <c r="D42" s="385" t="s">
        <v>24</v>
      </c>
      <c r="E42" s="151" t="s">
        <v>39</v>
      </c>
      <c r="F42" s="152" t="s">
        <v>30</v>
      </c>
      <c r="G42" s="153" t="s">
        <v>31</v>
      </c>
      <c r="H42" s="50"/>
    </row>
    <row r="43" spans="2:8" ht="15" customHeight="1">
      <c r="B43" s="125" t="s">
        <v>389</v>
      </c>
      <c r="C43" s="318"/>
      <c r="D43" s="386"/>
      <c r="E43" s="116">
        <v>69722</v>
      </c>
      <c r="F43" s="123">
        <v>36403</v>
      </c>
      <c r="G43" s="122">
        <v>0.522116405151889</v>
      </c>
      <c r="H43" s="50"/>
    </row>
    <row r="44" spans="2:8" ht="15">
      <c r="B44" s="104" t="s">
        <v>221</v>
      </c>
      <c r="C44" s="328" t="s">
        <v>497</v>
      </c>
      <c r="D44" s="158">
        <v>314</v>
      </c>
      <c r="E44" s="120">
        <v>5617</v>
      </c>
      <c r="F44" s="120">
        <v>1281</v>
      </c>
      <c r="G44" s="121">
        <v>0.22805768203667437</v>
      </c>
      <c r="H44" s="50"/>
    </row>
    <row r="45" spans="2:8" ht="15">
      <c r="B45" s="104" t="s">
        <v>388</v>
      </c>
      <c r="C45" s="328" t="s">
        <v>509</v>
      </c>
      <c r="D45" s="159">
        <v>680</v>
      </c>
      <c r="E45" s="120">
        <v>33</v>
      </c>
      <c r="F45" s="120">
        <v>28</v>
      </c>
      <c r="G45" s="121">
        <v>0.8484848484848485</v>
      </c>
      <c r="H45" s="50"/>
    </row>
    <row r="46" spans="2:8" ht="15">
      <c r="B46" s="104" t="s">
        <v>222</v>
      </c>
      <c r="C46" s="328" t="s">
        <v>512</v>
      </c>
      <c r="D46" s="159">
        <v>682</v>
      </c>
      <c r="E46" s="120">
        <v>1001</v>
      </c>
      <c r="F46" s="120">
        <v>940</v>
      </c>
      <c r="G46" s="121">
        <v>0.939060939060939</v>
      </c>
      <c r="H46" s="50"/>
    </row>
    <row r="47" spans="2:8" ht="15">
      <c r="B47" s="104" t="s">
        <v>223</v>
      </c>
      <c r="C47" s="328" t="s">
        <v>511</v>
      </c>
      <c r="D47" s="159">
        <v>684</v>
      </c>
      <c r="E47" s="120">
        <v>15416</v>
      </c>
      <c r="F47" s="120">
        <v>117</v>
      </c>
      <c r="G47" s="121">
        <v>0.007589517384535547</v>
      </c>
      <c r="H47" s="50"/>
    </row>
    <row r="48" spans="2:8" ht="15.75" customHeight="1">
      <c r="B48" s="104" t="s">
        <v>270</v>
      </c>
      <c r="C48" s="328" t="s">
        <v>508</v>
      </c>
      <c r="D48" s="159">
        <v>685</v>
      </c>
      <c r="E48" s="120">
        <v>127</v>
      </c>
      <c r="F48" s="120">
        <v>126</v>
      </c>
      <c r="G48" s="121">
        <v>0.9921259842519685</v>
      </c>
      <c r="H48" s="50"/>
    </row>
    <row r="49" spans="2:8" ht="15">
      <c r="B49" s="104" t="s">
        <v>271</v>
      </c>
      <c r="C49" s="328" t="s">
        <v>485</v>
      </c>
      <c r="D49" s="159">
        <v>690</v>
      </c>
      <c r="E49" s="120">
        <v>10372</v>
      </c>
      <c r="F49" s="120">
        <v>6891</v>
      </c>
      <c r="G49" s="121">
        <v>0.6643848823756267</v>
      </c>
      <c r="H49" s="50"/>
    </row>
    <row r="50" spans="2:8" ht="15">
      <c r="B50" s="104" t="s">
        <v>272</v>
      </c>
      <c r="C50" s="328" t="s">
        <v>513</v>
      </c>
      <c r="D50" s="159" t="s">
        <v>2</v>
      </c>
      <c r="E50" s="120">
        <v>37156</v>
      </c>
      <c r="F50" s="120">
        <v>27020</v>
      </c>
      <c r="G50" s="121">
        <v>0.7272042200452148</v>
      </c>
      <c r="H50" s="50"/>
    </row>
    <row r="51" spans="2:8" ht="63" customHeight="1" thickBot="1">
      <c r="B51" s="395" t="s">
        <v>562</v>
      </c>
      <c r="C51" s="396"/>
      <c r="D51" s="396"/>
      <c r="E51" s="396"/>
      <c r="F51" s="396"/>
      <c r="G51" s="106"/>
      <c r="H51" s="50"/>
    </row>
    <row r="52" spans="2:7" ht="15.75" thickBot="1">
      <c r="B52" s="397"/>
      <c r="C52" s="397"/>
      <c r="D52" s="397"/>
      <c r="E52" s="397"/>
      <c r="F52" s="397"/>
      <c r="G52" s="397"/>
    </row>
    <row r="53" spans="2:8" ht="27" customHeight="1">
      <c r="B53" s="105"/>
      <c r="C53" s="317"/>
      <c r="D53" s="385" t="s">
        <v>24</v>
      </c>
      <c r="E53" s="151" t="s">
        <v>39</v>
      </c>
      <c r="F53" s="152" t="s">
        <v>30</v>
      </c>
      <c r="G53" s="153" t="s">
        <v>31</v>
      </c>
      <c r="H53" s="50"/>
    </row>
    <row r="54" spans="2:8" ht="15" customHeight="1">
      <c r="B54" s="125" t="s">
        <v>265</v>
      </c>
      <c r="C54" s="318"/>
      <c r="D54" s="386"/>
      <c r="E54" s="116">
        <v>89819</v>
      </c>
      <c r="F54" s="123">
        <v>60687</v>
      </c>
      <c r="G54" s="122">
        <v>0.6756588249702179</v>
      </c>
      <c r="H54" s="50"/>
    </row>
    <row r="55" spans="2:8" ht="15">
      <c r="B55" s="104" t="s">
        <v>273</v>
      </c>
      <c r="C55" s="328" t="s">
        <v>507</v>
      </c>
      <c r="D55" s="158">
        <v>173</v>
      </c>
      <c r="E55" s="120">
        <v>2222</v>
      </c>
      <c r="F55" s="120">
        <v>1806</v>
      </c>
      <c r="G55" s="121">
        <v>0.8127812781278128</v>
      </c>
      <c r="H55" s="50"/>
    </row>
    <row r="56" spans="2:8" ht="15">
      <c r="B56" s="104" t="s">
        <v>274</v>
      </c>
      <c r="C56" s="328" t="s">
        <v>488</v>
      </c>
      <c r="D56" s="159">
        <v>400</v>
      </c>
      <c r="E56" s="120">
        <v>29236</v>
      </c>
      <c r="F56" s="120">
        <v>17506</v>
      </c>
      <c r="G56" s="121">
        <v>0.5987823231632234</v>
      </c>
      <c r="H56" s="50"/>
    </row>
    <row r="57" spans="2:8" ht="15">
      <c r="B57" s="104" t="s">
        <v>275</v>
      </c>
      <c r="C57" s="328" t="s">
        <v>486</v>
      </c>
      <c r="D57" s="159">
        <v>500</v>
      </c>
      <c r="E57" s="120">
        <v>2431</v>
      </c>
      <c r="F57" s="120">
        <v>649</v>
      </c>
      <c r="G57" s="121">
        <v>0.2669683257918552</v>
      </c>
      <c r="H57" s="50"/>
    </row>
    <row r="58" spans="2:8" ht="15">
      <c r="B58" s="104" t="s">
        <v>276</v>
      </c>
      <c r="C58" s="328" t="s">
        <v>492</v>
      </c>
      <c r="D58" s="159">
        <v>510</v>
      </c>
      <c r="E58" s="120">
        <v>26710</v>
      </c>
      <c r="F58" s="120">
        <v>14957</v>
      </c>
      <c r="G58" s="121">
        <v>0.5599775365031824</v>
      </c>
      <c r="H58" s="50"/>
    </row>
    <row r="59" spans="2:8" ht="15">
      <c r="B59" s="104" t="s">
        <v>277</v>
      </c>
      <c r="C59" s="328" t="s">
        <v>510</v>
      </c>
      <c r="D59" s="159">
        <v>930</v>
      </c>
      <c r="E59" s="120">
        <v>28418</v>
      </c>
      <c r="F59" s="120">
        <v>25179</v>
      </c>
      <c r="G59" s="121">
        <v>0.886022943205011</v>
      </c>
      <c r="H59" s="50"/>
    </row>
    <row r="60" spans="2:8" ht="15">
      <c r="B60" s="104" t="s">
        <v>278</v>
      </c>
      <c r="C60" s="328" t="s">
        <v>487</v>
      </c>
      <c r="D60" s="159">
        <v>960</v>
      </c>
      <c r="E60" s="120">
        <v>802</v>
      </c>
      <c r="F60" s="120">
        <v>590</v>
      </c>
      <c r="G60" s="121">
        <v>0.7356608478802993</v>
      </c>
      <c r="H60" s="50"/>
    </row>
    <row r="61" spans="2:8" ht="36" customHeight="1" thickBot="1">
      <c r="B61" s="388" t="s">
        <v>563</v>
      </c>
      <c r="C61" s="398"/>
      <c r="D61" s="398"/>
      <c r="E61" s="398"/>
      <c r="F61" s="398"/>
      <c r="G61" s="106"/>
      <c r="H61" s="50"/>
    </row>
    <row r="62" spans="2:7" ht="25.5" customHeight="1" thickBot="1">
      <c r="B62" s="187" t="s">
        <v>279</v>
      </c>
      <c r="C62" s="187"/>
      <c r="D62" s="95"/>
      <c r="E62" s="53"/>
      <c r="F62" s="53"/>
      <c r="G62" s="53"/>
    </row>
    <row r="63" spans="2:8" ht="27" customHeight="1">
      <c r="B63" s="98"/>
      <c r="C63" s="313"/>
      <c r="D63" s="385" t="s">
        <v>24</v>
      </c>
      <c r="E63" s="154" t="s">
        <v>39</v>
      </c>
      <c r="F63" s="152" t="s">
        <v>30</v>
      </c>
      <c r="G63" s="153" t="s">
        <v>31</v>
      </c>
      <c r="H63" s="50"/>
    </row>
    <row r="64" spans="2:8" ht="15" customHeight="1">
      <c r="B64" s="125" t="s">
        <v>280</v>
      </c>
      <c r="C64" s="318"/>
      <c r="D64" s="386"/>
      <c r="E64" s="116">
        <v>78099</v>
      </c>
      <c r="F64" s="117">
        <v>43477</v>
      </c>
      <c r="G64" s="122">
        <v>0.5566908667204445</v>
      </c>
      <c r="H64" s="50"/>
    </row>
    <row r="65" spans="2:8" ht="15">
      <c r="B65" s="103" t="s">
        <v>281</v>
      </c>
      <c r="C65" s="328" t="s">
        <v>498</v>
      </c>
      <c r="D65" s="158">
        <v>120</v>
      </c>
      <c r="E65" s="120">
        <v>17255</v>
      </c>
      <c r="F65" s="120">
        <v>7130</v>
      </c>
      <c r="G65" s="121">
        <v>0.4132135612865836</v>
      </c>
      <c r="H65" s="50"/>
    </row>
    <row r="66" spans="2:8" ht="15">
      <c r="B66" s="104" t="s">
        <v>282</v>
      </c>
      <c r="C66" s="328" t="s">
        <v>504</v>
      </c>
      <c r="D66" s="159">
        <v>180</v>
      </c>
      <c r="E66" s="120">
        <v>11860</v>
      </c>
      <c r="F66" s="120">
        <v>3794</v>
      </c>
      <c r="G66" s="121">
        <v>0.3198988195615514</v>
      </c>
      <c r="H66" s="50"/>
    </row>
    <row r="67" spans="2:8" ht="15">
      <c r="B67" s="104" t="s">
        <v>330</v>
      </c>
      <c r="C67" s="328" t="s">
        <v>503</v>
      </c>
      <c r="D67" s="159">
        <v>190</v>
      </c>
      <c r="E67" s="120">
        <v>48984</v>
      </c>
      <c r="F67" s="120">
        <v>32553</v>
      </c>
      <c r="G67" s="121">
        <v>0.6645639392454679</v>
      </c>
      <c r="H67" s="50"/>
    </row>
    <row r="68" spans="2:8" ht="51.75" customHeight="1" thickBot="1">
      <c r="B68" s="388" t="s">
        <v>224</v>
      </c>
      <c r="C68" s="389"/>
      <c r="D68" s="389"/>
      <c r="E68" s="389"/>
      <c r="F68" s="389"/>
      <c r="G68" s="106"/>
      <c r="H68" s="50"/>
    </row>
    <row r="69" spans="2:7" ht="24" customHeight="1" thickBot="1">
      <c r="B69" s="94"/>
      <c r="C69" s="94"/>
      <c r="D69" s="95"/>
      <c r="E69" s="53"/>
      <c r="F69" s="53"/>
      <c r="G69" s="53"/>
    </row>
    <row r="70" spans="2:8" ht="27" customHeight="1">
      <c r="B70" s="105"/>
      <c r="C70" s="317"/>
      <c r="D70" s="385" t="s">
        <v>24</v>
      </c>
      <c r="E70" s="151" t="s">
        <v>39</v>
      </c>
      <c r="F70" s="152" t="s">
        <v>30</v>
      </c>
      <c r="G70" s="153" t="s">
        <v>31</v>
      </c>
      <c r="H70" s="50"/>
    </row>
    <row r="71" spans="2:8" ht="15.75" customHeight="1">
      <c r="B71" s="125" t="s">
        <v>213</v>
      </c>
      <c r="C71" s="318"/>
      <c r="D71" s="386"/>
      <c r="E71" s="116">
        <v>93399</v>
      </c>
      <c r="F71" s="117">
        <v>51289</v>
      </c>
      <c r="G71" s="122">
        <v>0.5491386417413463</v>
      </c>
      <c r="H71" s="50"/>
    </row>
    <row r="72" spans="2:8" ht="15">
      <c r="B72" s="104" t="s">
        <v>216</v>
      </c>
      <c r="C72" s="328" t="s">
        <v>494</v>
      </c>
      <c r="D72" s="159">
        <v>135</v>
      </c>
      <c r="E72" s="120">
        <v>1677</v>
      </c>
      <c r="F72" s="120">
        <v>564</v>
      </c>
      <c r="G72" s="121">
        <v>0.3363148479427549</v>
      </c>
      <c r="H72" s="50"/>
    </row>
    <row r="73" spans="2:8" ht="15" customHeight="1">
      <c r="B73" s="104" t="s">
        <v>214</v>
      </c>
      <c r="C73" s="328" t="s">
        <v>476</v>
      </c>
      <c r="D73" s="159">
        <v>137</v>
      </c>
      <c r="E73" s="120">
        <v>9956</v>
      </c>
      <c r="F73" s="120">
        <v>6073</v>
      </c>
      <c r="G73" s="121">
        <v>0.609983929288871</v>
      </c>
      <c r="H73" s="50"/>
    </row>
    <row r="74" spans="2:8" ht="15">
      <c r="B74" s="104" t="s">
        <v>225</v>
      </c>
      <c r="C74" s="328" t="s">
        <v>496</v>
      </c>
      <c r="D74" s="159">
        <v>150</v>
      </c>
      <c r="E74" s="120">
        <v>44179</v>
      </c>
      <c r="F74" s="120">
        <v>26068</v>
      </c>
      <c r="G74" s="121">
        <v>0.5900540981009077</v>
      </c>
      <c r="H74" s="50"/>
    </row>
    <row r="75" spans="2:8" ht="15">
      <c r="B75" s="104" t="s">
        <v>226</v>
      </c>
      <c r="C75" s="328" t="s">
        <v>491</v>
      </c>
      <c r="D75" s="159">
        <v>155</v>
      </c>
      <c r="E75" s="120">
        <v>36</v>
      </c>
      <c r="F75" s="120">
        <v>36</v>
      </c>
      <c r="G75" s="121">
        <v>1</v>
      </c>
      <c r="H75" s="50"/>
    </row>
    <row r="76" spans="2:8" ht="15">
      <c r="B76" s="104" t="s">
        <v>217</v>
      </c>
      <c r="C76" s="328" t="s">
        <v>477</v>
      </c>
      <c r="D76" s="159">
        <v>297</v>
      </c>
      <c r="E76" s="120">
        <v>17359</v>
      </c>
      <c r="F76" s="120">
        <v>9506</v>
      </c>
      <c r="G76" s="121">
        <v>0.5476121896422605</v>
      </c>
      <c r="H76" s="50"/>
    </row>
    <row r="77" spans="2:8" ht="15">
      <c r="B77" s="104" t="s">
        <v>219</v>
      </c>
      <c r="C77" s="328" t="s">
        <v>536</v>
      </c>
      <c r="D77" s="159">
        <v>607</v>
      </c>
      <c r="E77" s="120">
        <v>20192</v>
      </c>
      <c r="F77" s="120">
        <v>9042</v>
      </c>
      <c r="G77" s="121">
        <v>0.4478011093502377</v>
      </c>
      <c r="H77" s="50"/>
    </row>
    <row r="78" spans="2:8" ht="40.5" customHeight="1" thickBot="1">
      <c r="B78" s="388" t="s">
        <v>564</v>
      </c>
      <c r="C78" s="389"/>
      <c r="D78" s="389"/>
      <c r="E78" s="389"/>
      <c r="F78" s="170"/>
      <c r="G78" s="175"/>
      <c r="H78" s="50"/>
    </row>
    <row r="79" spans="2:7" ht="15.75" thickBot="1">
      <c r="B79" s="94"/>
      <c r="C79" s="94"/>
      <c r="D79" s="95"/>
      <c r="E79" s="53"/>
      <c r="F79" s="53"/>
      <c r="G79" s="53"/>
    </row>
    <row r="80" spans="2:8" ht="27" customHeight="1">
      <c r="B80" s="105"/>
      <c r="C80" s="317"/>
      <c r="D80" s="385" t="s">
        <v>24</v>
      </c>
      <c r="E80" s="151" t="s">
        <v>39</v>
      </c>
      <c r="F80" s="152" t="s">
        <v>30</v>
      </c>
      <c r="G80" s="153" t="s">
        <v>31</v>
      </c>
      <c r="H80" s="50"/>
    </row>
    <row r="81" spans="2:8" ht="15.75" customHeight="1">
      <c r="B81" s="125" t="s">
        <v>220</v>
      </c>
      <c r="C81" s="318"/>
      <c r="D81" s="386"/>
      <c r="E81" s="116">
        <v>54839</v>
      </c>
      <c r="F81" s="117">
        <v>24164</v>
      </c>
      <c r="G81" s="122">
        <v>0.4406353142836303</v>
      </c>
      <c r="H81" s="50"/>
    </row>
    <row r="82" spans="2:8" ht="15" customHeight="1">
      <c r="B82" s="104" t="s">
        <v>227</v>
      </c>
      <c r="C82" s="328" t="s">
        <v>537</v>
      </c>
      <c r="D82" s="158">
        <v>154</v>
      </c>
      <c r="E82" s="120">
        <v>53288</v>
      </c>
      <c r="F82" s="120">
        <v>23142</v>
      </c>
      <c r="G82" s="121">
        <v>0.43428163939348446</v>
      </c>
      <c r="H82" s="50"/>
    </row>
    <row r="83" spans="2:8" ht="15" hidden="1">
      <c r="B83" s="104" t="s">
        <v>228</v>
      </c>
      <c r="C83" s="316"/>
      <c r="D83" s="159" t="s">
        <v>229</v>
      </c>
      <c r="E83" s="120" t="s">
        <v>572</v>
      </c>
      <c r="F83" s="120" t="s">
        <v>572</v>
      </c>
      <c r="G83" s="121" t="e">
        <v>#DIV/0!</v>
      </c>
      <c r="H83" s="50"/>
    </row>
    <row r="84" spans="2:8" ht="15">
      <c r="B84" s="104" t="s">
        <v>230</v>
      </c>
      <c r="C84" s="328" t="s">
        <v>489</v>
      </c>
      <c r="D84" s="159">
        <v>696</v>
      </c>
      <c r="E84" s="120">
        <v>103</v>
      </c>
      <c r="F84" s="120">
        <v>63</v>
      </c>
      <c r="G84" s="121">
        <v>0.6116504854368932</v>
      </c>
      <c r="H84" s="50"/>
    </row>
    <row r="85" spans="2:8" ht="15">
      <c r="B85" s="104" t="s">
        <v>231</v>
      </c>
      <c r="C85" s="328" t="s">
        <v>506</v>
      </c>
      <c r="D85" s="159">
        <v>697</v>
      </c>
      <c r="E85" s="120">
        <v>1448</v>
      </c>
      <c r="F85" s="120">
        <v>959</v>
      </c>
      <c r="G85" s="121">
        <v>0.662292817679558</v>
      </c>
      <c r="H85" s="50"/>
    </row>
    <row r="86" spans="2:8" ht="69" customHeight="1" thickBot="1">
      <c r="B86" s="388" t="s">
        <v>0</v>
      </c>
      <c r="C86" s="389"/>
      <c r="D86" s="389"/>
      <c r="E86" s="389"/>
      <c r="F86" s="170"/>
      <c r="G86" s="106"/>
      <c r="H86" s="50"/>
    </row>
    <row r="87" spans="2:7" ht="15.75" thickBot="1">
      <c r="B87" s="94"/>
      <c r="C87" s="94"/>
      <c r="D87" s="95"/>
      <c r="E87" s="53"/>
      <c r="F87" s="53"/>
      <c r="G87" s="53"/>
    </row>
    <row r="88" spans="2:8" ht="27" customHeight="1">
      <c r="B88" s="105"/>
      <c r="C88" s="317"/>
      <c r="D88" s="385" t="s">
        <v>24</v>
      </c>
      <c r="E88" s="151" t="s">
        <v>39</v>
      </c>
      <c r="F88" s="152" t="s">
        <v>30</v>
      </c>
      <c r="G88" s="153" t="s">
        <v>31</v>
      </c>
      <c r="H88" s="50"/>
    </row>
    <row r="89" spans="2:8" ht="15" customHeight="1">
      <c r="B89" s="125" t="s">
        <v>175</v>
      </c>
      <c r="C89" s="318"/>
      <c r="D89" s="386"/>
      <c r="E89" s="116">
        <v>14603</v>
      </c>
      <c r="F89" s="116">
        <v>7651</v>
      </c>
      <c r="G89" s="122">
        <v>0.5239334383345888</v>
      </c>
      <c r="H89" s="50"/>
    </row>
    <row r="90" spans="2:8" ht="15">
      <c r="B90" s="104" t="s">
        <v>274</v>
      </c>
      <c r="C90" s="328" t="s">
        <v>479</v>
      </c>
      <c r="D90" s="158">
        <v>407</v>
      </c>
      <c r="E90" s="120">
        <v>10545</v>
      </c>
      <c r="F90" s="120">
        <v>5700</v>
      </c>
      <c r="G90" s="121">
        <v>0.5405405405405406</v>
      </c>
      <c r="H90" s="50"/>
    </row>
    <row r="91" spans="2:8" ht="15">
      <c r="B91" s="104" t="s">
        <v>232</v>
      </c>
      <c r="C91" s="328" t="s">
        <v>481</v>
      </c>
      <c r="D91" s="159">
        <v>507</v>
      </c>
      <c r="E91" s="120">
        <v>1687</v>
      </c>
      <c r="F91" s="120">
        <v>22</v>
      </c>
      <c r="G91" s="121">
        <v>0.013040901007705987</v>
      </c>
      <c r="H91" s="50"/>
    </row>
    <row r="92" spans="2:8" ht="15">
      <c r="B92" s="104" t="s">
        <v>233</v>
      </c>
      <c r="C92" s="328" t="s">
        <v>535</v>
      </c>
      <c r="D92" s="159">
        <v>937</v>
      </c>
      <c r="E92" s="120">
        <v>2371</v>
      </c>
      <c r="F92" s="120">
        <v>1929</v>
      </c>
      <c r="G92" s="121">
        <v>0.813580767608604</v>
      </c>
      <c r="H92" s="50"/>
    </row>
    <row r="93" spans="2:8" ht="35.25" customHeight="1" thickBot="1">
      <c r="B93" s="388" t="s">
        <v>563</v>
      </c>
      <c r="C93" s="389"/>
      <c r="D93" s="389"/>
      <c r="E93" s="389"/>
      <c r="F93" s="389"/>
      <c r="G93" s="106"/>
      <c r="H93" s="50"/>
    </row>
    <row r="94" spans="1:8" ht="18" customHeight="1" thickBot="1">
      <c r="A94" s="188"/>
      <c r="B94" s="189"/>
      <c r="C94" s="189"/>
      <c r="D94" s="190"/>
      <c r="E94" s="191"/>
      <c r="F94" s="191"/>
      <c r="G94" s="191"/>
      <c r="H94" s="192"/>
    </row>
    <row r="95" spans="2:7" ht="31.5" customHeight="1" thickBot="1">
      <c r="B95" s="405" t="s">
        <v>348</v>
      </c>
      <c r="C95" s="405"/>
      <c r="D95" s="405"/>
      <c r="E95" s="405"/>
      <c r="F95" s="53"/>
      <c r="G95" s="53"/>
    </row>
    <row r="96" spans="2:7" ht="18.75" customHeight="1">
      <c r="B96" s="391" t="s">
        <v>234</v>
      </c>
      <c r="C96" s="319"/>
      <c r="D96" s="155" t="s">
        <v>24</v>
      </c>
      <c r="E96" s="150" t="s">
        <v>39</v>
      </c>
      <c r="F96" s="61"/>
      <c r="G96" s="61"/>
    </row>
    <row r="97" spans="2:7" ht="15.75" customHeight="1">
      <c r="B97" s="392"/>
      <c r="C97" s="328" t="s">
        <v>234</v>
      </c>
      <c r="D97" s="156">
        <v>160</v>
      </c>
      <c r="E97" s="117">
        <v>66335</v>
      </c>
      <c r="F97" s="64"/>
      <c r="G97" s="62"/>
    </row>
    <row r="98" spans="2:7" ht="76.5" customHeight="1" thickBot="1">
      <c r="B98" s="388" t="s">
        <v>565</v>
      </c>
      <c r="C98" s="389"/>
      <c r="D98" s="389"/>
      <c r="E98" s="390"/>
      <c r="F98" s="93"/>
      <c r="G98" s="94"/>
    </row>
    <row r="99" spans="2:7" ht="15.75" thickBot="1">
      <c r="B99" s="94"/>
      <c r="C99" s="94"/>
      <c r="D99" s="95"/>
      <c r="E99" s="53"/>
      <c r="F99" s="53"/>
      <c r="G99" s="53"/>
    </row>
    <row r="100" spans="2:11" ht="20.25" customHeight="1">
      <c r="B100" s="393" t="s">
        <v>27</v>
      </c>
      <c r="C100" s="320"/>
      <c r="D100" s="155" t="s">
        <v>24</v>
      </c>
      <c r="E100" s="150" t="s">
        <v>39</v>
      </c>
      <c r="F100" s="61"/>
      <c r="G100" s="61"/>
      <c r="J100" s="107"/>
      <c r="K100" s="107"/>
    </row>
    <row r="101" spans="2:11" ht="15">
      <c r="B101" s="394"/>
      <c r="C101" s="328" t="s">
        <v>27</v>
      </c>
      <c r="D101" s="156">
        <v>165</v>
      </c>
      <c r="E101" s="117">
        <v>13438</v>
      </c>
      <c r="F101" s="64"/>
      <c r="G101" s="62"/>
      <c r="J101" s="107"/>
      <c r="K101" s="107"/>
    </row>
    <row r="102" spans="2:11" ht="36.75" customHeight="1" thickBot="1">
      <c r="B102" s="388" t="s">
        <v>21</v>
      </c>
      <c r="C102" s="389"/>
      <c r="D102" s="389"/>
      <c r="E102" s="390"/>
      <c r="F102" s="93"/>
      <c r="G102" s="94"/>
      <c r="J102" s="107"/>
      <c r="K102" s="107"/>
    </row>
    <row r="103" spans="4:11" ht="15.75" thickBot="1">
      <c r="D103" s="95"/>
      <c r="E103" s="53"/>
      <c r="F103" s="53"/>
      <c r="G103" s="53"/>
      <c r="J103" s="107"/>
      <c r="K103" s="107"/>
    </row>
    <row r="104" spans="2:11" ht="19.5" customHeight="1">
      <c r="B104" s="98" t="s">
        <v>5</v>
      </c>
      <c r="C104" s="313"/>
      <c r="D104" s="155" t="s">
        <v>24</v>
      </c>
      <c r="E104" s="149" t="s">
        <v>39</v>
      </c>
      <c r="F104" s="61"/>
      <c r="G104" s="61"/>
      <c r="J104" s="107"/>
      <c r="K104" s="107"/>
    </row>
    <row r="105" spans="2:7" ht="16.5" customHeight="1">
      <c r="B105" s="271" t="s">
        <v>573</v>
      </c>
      <c r="C105" s="321"/>
      <c r="D105" s="157" t="s">
        <v>184</v>
      </c>
      <c r="E105" s="124">
        <v>251443</v>
      </c>
      <c r="F105" s="65"/>
      <c r="G105" s="63"/>
    </row>
    <row r="106" spans="2:8" ht="36" customHeight="1" thickBot="1">
      <c r="B106" s="388" t="s">
        <v>566</v>
      </c>
      <c r="C106" s="389"/>
      <c r="D106" s="389"/>
      <c r="E106" s="390"/>
      <c r="F106" s="93"/>
      <c r="G106" s="94"/>
      <c r="H106" s="60"/>
    </row>
    <row r="107" spans="2:7" ht="14.25" customHeight="1" thickBot="1">
      <c r="B107" s="94"/>
      <c r="C107" s="94"/>
      <c r="D107" s="95"/>
      <c r="E107" s="56"/>
      <c r="F107" s="56"/>
      <c r="G107" s="56"/>
    </row>
    <row r="108" spans="2:11" ht="18.75" customHeight="1">
      <c r="B108" s="98" t="s">
        <v>332</v>
      </c>
      <c r="C108" s="313"/>
      <c r="D108" s="155" t="s">
        <v>345</v>
      </c>
      <c r="E108" s="149" t="s">
        <v>39</v>
      </c>
      <c r="F108" s="61"/>
      <c r="G108" s="61"/>
      <c r="J108" s="107"/>
      <c r="K108" s="107"/>
    </row>
    <row r="109" spans="2:7" ht="13.5" customHeight="1">
      <c r="B109" s="200"/>
      <c r="C109" s="322"/>
      <c r="D109" s="157" t="s">
        <v>347</v>
      </c>
      <c r="E109" s="124">
        <v>15989</v>
      </c>
      <c r="F109" s="65"/>
      <c r="G109" s="63"/>
    </row>
    <row r="110" spans="2:7" ht="15" customHeight="1">
      <c r="B110" s="148"/>
      <c r="C110" s="323"/>
      <c r="D110" s="157" t="s">
        <v>346</v>
      </c>
      <c r="E110" s="124">
        <v>143476</v>
      </c>
      <c r="F110" s="65"/>
      <c r="G110" s="63"/>
    </row>
    <row r="111" spans="2:8" ht="39.75" customHeight="1" thickBot="1">
      <c r="B111" s="388" t="s">
        <v>355</v>
      </c>
      <c r="C111" s="389"/>
      <c r="D111" s="389"/>
      <c r="E111" s="390"/>
      <c r="F111" s="93"/>
      <c r="G111" s="94"/>
      <c r="H111" s="60"/>
    </row>
    <row r="112" ht="3.75" customHeight="1"/>
    <row r="113" spans="2:5" ht="32.25" customHeight="1">
      <c r="B113" s="387"/>
      <c r="C113" s="387"/>
      <c r="D113" s="387"/>
      <c r="E113" s="387"/>
    </row>
    <row r="114" spans="2:5" ht="15">
      <c r="B114" s="257"/>
      <c r="C114" s="257"/>
      <c r="D114" s="258"/>
      <c r="E114" s="259"/>
    </row>
  </sheetData>
  <sheetProtection/>
  <mergeCells count="34">
    <mergeCell ref="G3:G4"/>
    <mergeCell ref="E3:E4"/>
    <mergeCell ref="F3:F4"/>
    <mergeCell ref="F7:F8"/>
    <mergeCell ref="G7:G8"/>
    <mergeCell ref="B6:D8"/>
    <mergeCell ref="E7:E8"/>
    <mergeCell ref="D31:D32"/>
    <mergeCell ref="B30:G30"/>
    <mergeCell ref="D10:D11"/>
    <mergeCell ref="B29:G29"/>
    <mergeCell ref="B28:G28"/>
    <mergeCell ref="B95:E95"/>
    <mergeCell ref="B68:F68"/>
    <mergeCell ref="B93:F93"/>
    <mergeCell ref="B78:E78"/>
    <mergeCell ref="D70:D71"/>
    <mergeCell ref="B40:F40"/>
    <mergeCell ref="D53:D54"/>
    <mergeCell ref="B51:F51"/>
    <mergeCell ref="B86:E86"/>
    <mergeCell ref="D63:D64"/>
    <mergeCell ref="D42:D43"/>
    <mergeCell ref="B52:G52"/>
    <mergeCell ref="B61:F61"/>
    <mergeCell ref="D80:D81"/>
    <mergeCell ref="D88:D89"/>
    <mergeCell ref="B113:E113"/>
    <mergeCell ref="B106:E106"/>
    <mergeCell ref="B96:B97"/>
    <mergeCell ref="B100:B101"/>
    <mergeCell ref="B98:E98"/>
    <mergeCell ref="B102:E102"/>
    <mergeCell ref="B111:E111"/>
  </mergeCells>
  <conditionalFormatting sqref="G82:G85 G72:G78 G90:G92 G65:G67 G55:G60 G44:G50 G33:G39 G13:G27">
    <cfRule type="expression" priority="1" dxfId="1" stopIfTrue="1">
      <formula>ISERROR(G13)</formula>
    </cfRule>
  </conditionalFormatting>
  <printOptions/>
  <pageMargins left="0.75" right="0.75" top="1" bottom="1" header="0.5" footer="0.5"/>
  <pageSetup fitToHeight="2" fitToWidth="1" horizontalDpi="600" verticalDpi="600" orientation="portrait" scale="56" r:id="rId1"/>
  <headerFooter alignWithMargins="0">
    <oddFooter>&amp;LPrepared by VBA Office of Performance Analysis &amp;&amp; Integrity.</oddFooter>
  </headerFooter>
</worksheet>
</file>

<file path=xl/worksheets/sheet10.xml><?xml version="1.0" encoding="utf-8"?>
<worksheet xmlns="http://schemas.openxmlformats.org/spreadsheetml/2006/main" xmlns:r="http://schemas.openxmlformats.org/officeDocument/2006/relationships">
  <sheetPr codeName="Sheet12"/>
  <dimension ref="A1:K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11" ht="12.75">
      <c r="A1" s="459" t="s">
        <v>540</v>
      </c>
      <c r="B1" s="459"/>
      <c r="C1" s="459"/>
      <c r="D1" s="459"/>
      <c r="E1" s="459"/>
      <c r="F1" s="308"/>
      <c r="G1" s="308"/>
      <c r="H1" s="308"/>
      <c r="I1" s="308"/>
      <c r="J1" s="308"/>
      <c r="K1" s="308"/>
    </row>
    <row r="2" spans="1:5" ht="12.75">
      <c r="A2" s="272" t="s">
        <v>403</v>
      </c>
      <c r="B2" s="272" t="s">
        <v>541</v>
      </c>
      <c r="C2" s="272" t="s">
        <v>470</v>
      </c>
      <c r="D2" s="272" t="s">
        <v>542</v>
      </c>
      <c r="E2" s="272" t="s">
        <v>521</v>
      </c>
    </row>
    <row r="3" ht="12.75">
      <c r="A3" t="s">
        <v>69</v>
      </c>
    </row>
    <row r="4" spans="1:5" ht="12.75">
      <c r="A4" t="s">
        <v>408</v>
      </c>
      <c r="B4">
        <v>858</v>
      </c>
      <c r="C4">
        <v>457</v>
      </c>
      <c r="D4">
        <v>7</v>
      </c>
      <c r="E4">
        <v>5</v>
      </c>
    </row>
    <row r="5" spans="1:5" ht="12.75">
      <c r="A5" t="s">
        <v>410</v>
      </c>
      <c r="B5">
        <v>1496</v>
      </c>
      <c r="C5">
        <v>708</v>
      </c>
      <c r="D5">
        <v>4</v>
      </c>
      <c r="E5">
        <v>4</v>
      </c>
    </row>
    <row r="6" spans="1:3" ht="12.75">
      <c r="A6" t="s">
        <v>334</v>
      </c>
      <c r="B6">
        <v>417</v>
      </c>
      <c r="C6">
        <v>125</v>
      </c>
    </row>
    <row r="7" spans="1:5" ht="12.75">
      <c r="A7" t="s">
        <v>413</v>
      </c>
      <c r="B7">
        <v>2506</v>
      </c>
      <c r="C7">
        <v>1144</v>
      </c>
      <c r="D7">
        <v>3</v>
      </c>
      <c r="E7">
        <v>1</v>
      </c>
    </row>
    <row r="8" spans="1:5" ht="12.75">
      <c r="A8" t="s">
        <v>417</v>
      </c>
      <c r="B8">
        <v>1948</v>
      </c>
      <c r="C8">
        <v>327</v>
      </c>
      <c r="D8">
        <v>4</v>
      </c>
      <c r="E8">
        <v>2</v>
      </c>
    </row>
    <row r="9" spans="1:5" ht="12.75">
      <c r="A9" t="s">
        <v>420</v>
      </c>
      <c r="B9">
        <v>208</v>
      </c>
      <c r="C9">
        <v>13</v>
      </c>
      <c r="D9">
        <v>2</v>
      </c>
      <c r="E9">
        <v>2</v>
      </c>
    </row>
    <row r="10" spans="1:5" ht="12.75">
      <c r="A10" t="s">
        <v>424</v>
      </c>
      <c r="B10">
        <v>746</v>
      </c>
      <c r="C10">
        <v>405</v>
      </c>
      <c r="D10">
        <v>3</v>
      </c>
      <c r="E10">
        <v>2</v>
      </c>
    </row>
    <row r="11" spans="1:5" ht="12.75">
      <c r="A11" t="s">
        <v>430</v>
      </c>
      <c r="B11">
        <v>223</v>
      </c>
      <c r="C11">
        <v>78</v>
      </c>
      <c r="D11">
        <v>1</v>
      </c>
      <c r="E11">
        <v>1</v>
      </c>
    </row>
    <row r="12" spans="1:5" ht="12.75">
      <c r="A12" t="s">
        <v>436</v>
      </c>
      <c r="B12">
        <v>903</v>
      </c>
      <c r="C12">
        <v>284</v>
      </c>
      <c r="D12">
        <v>3</v>
      </c>
      <c r="E12">
        <v>1</v>
      </c>
    </row>
    <row r="13" spans="1:4" ht="12.75">
      <c r="A13" t="s">
        <v>437</v>
      </c>
      <c r="B13">
        <v>948</v>
      </c>
      <c r="C13">
        <v>33</v>
      </c>
      <c r="D13">
        <v>1</v>
      </c>
    </row>
    <row r="14" spans="1:5" ht="12.75">
      <c r="A14" t="s">
        <v>439</v>
      </c>
      <c r="B14">
        <v>6031</v>
      </c>
      <c r="C14">
        <v>2368</v>
      </c>
      <c r="D14">
        <v>26312</v>
      </c>
      <c r="E14">
        <v>10276</v>
      </c>
    </row>
    <row r="15" spans="1:5" ht="12.75">
      <c r="A15" t="s">
        <v>441</v>
      </c>
      <c r="B15">
        <v>777</v>
      </c>
      <c r="C15">
        <v>378</v>
      </c>
      <c r="D15">
        <v>38</v>
      </c>
      <c r="E15">
        <v>36</v>
      </c>
    </row>
    <row r="16" spans="1:3" ht="12.75">
      <c r="A16" t="s">
        <v>443</v>
      </c>
      <c r="B16">
        <v>283</v>
      </c>
      <c r="C16">
        <v>150</v>
      </c>
    </row>
    <row r="17" spans="1:5" ht="12.75">
      <c r="A17" t="s">
        <v>454</v>
      </c>
      <c r="B17">
        <v>1006</v>
      </c>
      <c r="C17">
        <v>440</v>
      </c>
      <c r="D17">
        <v>2</v>
      </c>
      <c r="E17">
        <v>1</v>
      </c>
    </row>
    <row r="18" spans="1:3" ht="12.75">
      <c r="A18" t="s">
        <v>458</v>
      </c>
      <c r="B18">
        <v>78</v>
      </c>
      <c r="C18">
        <v>32</v>
      </c>
    </row>
    <row r="19" spans="1:3" ht="12.75">
      <c r="A19" t="s">
        <v>460</v>
      </c>
      <c r="B19">
        <v>55</v>
      </c>
      <c r="C19">
        <v>5</v>
      </c>
    </row>
    <row r="20" spans="1:5" ht="12.75">
      <c r="A20" t="s">
        <v>335</v>
      </c>
      <c r="B20">
        <v>1733</v>
      </c>
      <c r="C20">
        <v>422</v>
      </c>
      <c r="D20">
        <v>5</v>
      </c>
      <c r="E20">
        <v>4</v>
      </c>
    </row>
    <row r="21" spans="1:4" ht="12.75">
      <c r="A21" t="s">
        <v>414</v>
      </c>
      <c r="B21">
        <v>876</v>
      </c>
      <c r="C21">
        <v>359</v>
      </c>
      <c r="D21">
        <v>1</v>
      </c>
    </row>
    <row r="22" spans="1:5" ht="12.75">
      <c r="A22" t="s">
        <v>423</v>
      </c>
      <c r="B22">
        <v>242</v>
      </c>
      <c r="C22">
        <v>121</v>
      </c>
      <c r="D22">
        <v>2</v>
      </c>
      <c r="E22">
        <v>2</v>
      </c>
    </row>
    <row r="23" spans="1:5" ht="12.75">
      <c r="A23" t="s">
        <v>425</v>
      </c>
      <c r="B23">
        <v>1549</v>
      </c>
      <c r="C23">
        <v>1122</v>
      </c>
      <c r="D23">
        <v>5</v>
      </c>
      <c r="E23">
        <v>4</v>
      </c>
    </row>
    <row r="24" spans="1:5" ht="12.75">
      <c r="A24" t="s">
        <v>429</v>
      </c>
      <c r="B24">
        <v>1565</v>
      </c>
      <c r="C24">
        <v>1083</v>
      </c>
      <c r="D24">
        <v>1</v>
      </c>
      <c r="E24">
        <v>1</v>
      </c>
    </row>
    <row r="25" spans="1:5" ht="12.75">
      <c r="A25" t="s">
        <v>433</v>
      </c>
      <c r="B25">
        <v>3522</v>
      </c>
      <c r="C25">
        <v>2096</v>
      </c>
      <c r="D25">
        <v>4</v>
      </c>
      <c r="E25">
        <v>2</v>
      </c>
    </row>
    <row r="26" spans="1:5" ht="12.75">
      <c r="A26" t="s">
        <v>434</v>
      </c>
      <c r="B26">
        <v>1193</v>
      </c>
      <c r="C26">
        <v>341</v>
      </c>
      <c r="D26">
        <v>3</v>
      </c>
      <c r="E26">
        <v>2</v>
      </c>
    </row>
    <row r="27" spans="1:5" ht="12.75">
      <c r="A27" t="s">
        <v>445</v>
      </c>
      <c r="B27">
        <v>1086</v>
      </c>
      <c r="C27">
        <v>429</v>
      </c>
      <c r="D27">
        <v>1</v>
      </c>
      <c r="E27">
        <v>1</v>
      </c>
    </row>
    <row r="28" spans="1:5" ht="12.75">
      <c r="A28" t="s">
        <v>448</v>
      </c>
      <c r="B28">
        <v>408</v>
      </c>
      <c r="C28">
        <v>216</v>
      </c>
      <c r="D28">
        <v>3</v>
      </c>
      <c r="E28">
        <v>3</v>
      </c>
    </row>
    <row r="29" spans="1:5" ht="12.75">
      <c r="A29" t="s">
        <v>453</v>
      </c>
      <c r="B29">
        <v>2717</v>
      </c>
      <c r="C29">
        <v>601</v>
      </c>
      <c r="D29">
        <v>11</v>
      </c>
      <c r="E29">
        <v>8</v>
      </c>
    </row>
    <row r="30" spans="1:3" ht="12.75">
      <c r="A30" t="s">
        <v>456</v>
      </c>
      <c r="B30">
        <v>141</v>
      </c>
      <c r="C30">
        <v>50</v>
      </c>
    </row>
    <row r="31" spans="1:5" ht="12.75">
      <c r="A31" t="s">
        <v>461</v>
      </c>
      <c r="B31">
        <v>5833</v>
      </c>
      <c r="C31">
        <v>5168</v>
      </c>
      <c r="D31">
        <v>11</v>
      </c>
      <c r="E31">
        <v>4</v>
      </c>
    </row>
    <row r="32" spans="1:5" ht="12.75">
      <c r="A32" t="s">
        <v>412</v>
      </c>
      <c r="B32">
        <v>956</v>
      </c>
      <c r="C32">
        <v>651</v>
      </c>
      <c r="D32">
        <v>1</v>
      </c>
      <c r="E32">
        <v>1</v>
      </c>
    </row>
    <row r="33" spans="1:3" ht="12.75">
      <c r="A33" t="s">
        <v>416</v>
      </c>
      <c r="B33">
        <v>268</v>
      </c>
      <c r="C33">
        <v>92</v>
      </c>
    </row>
    <row r="34" spans="1:3" ht="12.75">
      <c r="A34" t="s">
        <v>418</v>
      </c>
      <c r="B34">
        <v>77</v>
      </c>
      <c r="C34">
        <v>20</v>
      </c>
    </row>
    <row r="35" spans="1:3" ht="12.75">
      <c r="A35" t="s">
        <v>422</v>
      </c>
      <c r="B35">
        <v>1342</v>
      </c>
      <c r="C35">
        <v>969</v>
      </c>
    </row>
    <row r="36" spans="1:3" ht="12.75">
      <c r="A36" t="s">
        <v>426</v>
      </c>
      <c r="B36">
        <v>194</v>
      </c>
      <c r="C36">
        <v>75</v>
      </c>
    </row>
    <row r="37" spans="1:5" ht="12.75">
      <c r="A37" t="s">
        <v>427</v>
      </c>
      <c r="B37">
        <v>1459</v>
      </c>
      <c r="C37">
        <v>953</v>
      </c>
      <c r="D37">
        <v>3</v>
      </c>
      <c r="E37">
        <v>2</v>
      </c>
    </row>
    <row r="38" spans="1:5" ht="12.75">
      <c r="A38" t="s">
        <v>432</v>
      </c>
      <c r="B38">
        <v>622</v>
      </c>
      <c r="C38">
        <v>202</v>
      </c>
      <c r="D38">
        <v>9275</v>
      </c>
      <c r="E38">
        <v>4250</v>
      </c>
    </row>
    <row r="39" spans="1:5" ht="12.75">
      <c r="A39" t="s">
        <v>337</v>
      </c>
      <c r="B39">
        <v>1356</v>
      </c>
      <c r="C39">
        <v>469</v>
      </c>
      <c r="D39">
        <v>2</v>
      </c>
      <c r="E39">
        <v>2</v>
      </c>
    </row>
    <row r="40" spans="1:5" ht="12.75">
      <c r="A40" t="s">
        <v>435</v>
      </c>
      <c r="B40">
        <v>377</v>
      </c>
      <c r="C40">
        <v>193</v>
      </c>
      <c r="D40">
        <v>9</v>
      </c>
      <c r="E40">
        <v>7</v>
      </c>
    </row>
    <row r="41" spans="1:3" ht="12.75">
      <c r="A41" t="s">
        <v>450</v>
      </c>
      <c r="B41">
        <v>212</v>
      </c>
      <c r="C41">
        <v>35</v>
      </c>
    </row>
    <row r="42" spans="1:5" ht="12.75">
      <c r="A42" t="s">
        <v>451</v>
      </c>
      <c r="B42">
        <v>1376</v>
      </c>
      <c r="C42">
        <v>861</v>
      </c>
      <c r="D42">
        <v>5</v>
      </c>
      <c r="E42">
        <v>4</v>
      </c>
    </row>
    <row r="43" spans="1:5" ht="12.75">
      <c r="A43" t="s">
        <v>452</v>
      </c>
      <c r="B43">
        <v>3983</v>
      </c>
      <c r="C43">
        <v>1098</v>
      </c>
      <c r="D43">
        <v>19034</v>
      </c>
      <c r="E43">
        <v>9484</v>
      </c>
    </row>
    <row r="44" spans="1:5" ht="12.75">
      <c r="A44" t="s">
        <v>455</v>
      </c>
      <c r="B44">
        <v>1389</v>
      </c>
      <c r="C44">
        <v>603</v>
      </c>
      <c r="D44">
        <v>7</v>
      </c>
      <c r="E44">
        <v>5</v>
      </c>
    </row>
    <row r="45" spans="1:3" ht="12.75">
      <c r="A45" t="s">
        <v>459</v>
      </c>
      <c r="B45">
        <v>117</v>
      </c>
      <c r="C45">
        <v>22</v>
      </c>
    </row>
    <row r="46" spans="1:5" ht="12.75">
      <c r="A46" t="s">
        <v>405</v>
      </c>
      <c r="B46">
        <v>332</v>
      </c>
      <c r="C46">
        <v>130</v>
      </c>
      <c r="D46">
        <v>2</v>
      </c>
      <c r="E46">
        <v>2</v>
      </c>
    </row>
    <row r="47" spans="1:4" ht="12.75">
      <c r="A47" t="s">
        <v>407</v>
      </c>
      <c r="B47">
        <v>1112</v>
      </c>
      <c r="C47">
        <v>843</v>
      </c>
      <c r="D47">
        <v>1</v>
      </c>
    </row>
    <row r="48" spans="1:3" ht="12.75">
      <c r="A48" t="s">
        <v>409</v>
      </c>
      <c r="B48">
        <v>232</v>
      </c>
      <c r="C48">
        <v>119</v>
      </c>
    </row>
    <row r="49" spans="1:5" ht="12.75">
      <c r="A49" t="s">
        <v>415</v>
      </c>
      <c r="B49">
        <v>1312</v>
      </c>
      <c r="C49">
        <v>662</v>
      </c>
      <c r="D49">
        <v>2</v>
      </c>
      <c r="E49">
        <v>1</v>
      </c>
    </row>
    <row r="50" spans="1:3" ht="12.75">
      <c r="A50" t="s">
        <v>411</v>
      </c>
      <c r="B50">
        <v>100</v>
      </c>
      <c r="C50">
        <v>27</v>
      </c>
    </row>
    <row r="51" spans="1:3" ht="12.75">
      <c r="A51" t="s">
        <v>419</v>
      </c>
      <c r="B51">
        <v>307</v>
      </c>
      <c r="C51">
        <v>127</v>
      </c>
    </row>
    <row r="52" spans="1:5" ht="12.75">
      <c r="A52" t="s">
        <v>421</v>
      </c>
      <c r="B52">
        <v>189</v>
      </c>
      <c r="C52">
        <v>110</v>
      </c>
      <c r="D52">
        <v>1</v>
      </c>
      <c r="E52">
        <v>1</v>
      </c>
    </row>
    <row r="53" spans="1:4" ht="12.75">
      <c r="A53" t="s">
        <v>428</v>
      </c>
      <c r="B53">
        <v>1879</v>
      </c>
      <c r="C53">
        <v>1511</v>
      </c>
      <c r="D53">
        <v>1</v>
      </c>
    </row>
    <row r="54" spans="1:5" ht="12.75">
      <c r="A54" t="s">
        <v>431</v>
      </c>
      <c r="B54">
        <v>215</v>
      </c>
      <c r="C54">
        <v>116</v>
      </c>
      <c r="D54">
        <v>61</v>
      </c>
      <c r="E54">
        <v>36</v>
      </c>
    </row>
    <row r="55" spans="1:5" ht="12.75">
      <c r="A55" t="s">
        <v>438</v>
      </c>
      <c r="B55">
        <v>1366</v>
      </c>
      <c r="C55">
        <v>755</v>
      </c>
      <c r="D55">
        <v>1</v>
      </c>
      <c r="E55">
        <v>1</v>
      </c>
    </row>
    <row r="56" spans="1:5" ht="12.75">
      <c r="A56" t="s">
        <v>440</v>
      </c>
      <c r="B56">
        <v>864</v>
      </c>
      <c r="C56">
        <v>555</v>
      </c>
      <c r="D56">
        <v>1</v>
      </c>
      <c r="E56">
        <v>1</v>
      </c>
    </row>
    <row r="57" spans="1:5" ht="12.75">
      <c r="A57" t="s">
        <v>442</v>
      </c>
      <c r="B57">
        <v>1962</v>
      </c>
      <c r="C57">
        <v>1289</v>
      </c>
      <c r="D57">
        <v>1</v>
      </c>
      <c r="E57">
        <v>1</v>
      </c>
    </row>
    <row r="58" spans="1:5" ht="12.75">
      <c r="A58" t="s">
        <v>444</v>
      </c>
      <c r="B58">
        <v>168</v>
      </c>
      <c r="C58">
        <v>108</v>
      </c>
      <c r="D58">
        <v>2</v>
      </c>
      <c r="E58">
        <v>2</v>
      </c>
    </row>
    <row r="59" spans="1:3" ht="12.75">
      <c r="A59" t="s">
        <v>446</v>
      </c>
      <c r="B59">
        <v>579</v>
      </c>
      <c r="C59">
        <v>394</v>
      </c>
    </row>
    <row r="60" spans="1:5" ht="12.75">
      <c r="A60" t="s">
        <v>447</v>
      </c>
      <c r="B60">
        <v>1958</v>
      </c>
      <c r="C60">
        <v>1590</v>
      </c>
      <c r="D60">
        <v>1</v>
      </c>
      <c r="E60">
        <v>1</v>
      </c>
    </row>
    <row r="61" spans="1:5" ht="12.75">
      <c r="A61" t="s">
        <v>449</v>
      </c>
      <c r="B61">
        <v>4071</v>
      </c>
      <c r="C61">
        <v>2869</v>
      </c>
      <c r="D61">
        <v>2</v>
      </c>
      <c r="E61">
        <v>1</v>
      </c>
    </row>
    <row r="62" ht="12.75">
      <c r="A62" t="s">
        <v>457</v>
      </c>
    </row>
    <row r="63" ht="12.75">
      <c r="A63" t="s">
        <v>516</v>
      </c>
    </row>
    <row r="64" ht="12.75">
      <c r="A64" t="s">
        <v>406</v>
      </c>
    </row>
  </sheetData>
  <sheetProtection/>
  <mergeCells count="1">
    <mergeCell ref="A1:E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3"/>
  <dimension ref="A1:D4"/>
  <sheetViews>
    <sheetView zoomScalePageLayoutView="0" workbookViewId="0" topLeftCell="A1">
      <selection activeCell="A1" sqref="A1"/>
    </sheetView>
  </sheetViews>
  <sheetFormatPr defaultColWidth="9.140625" defaultRowHeight="12.75"/>
  <cols>
    <col min="2" max="2" width="21.28125" style="0" customWidth="1"/>
    <col min="3" max="3" width="21.421875" style="0" customWidth="1"/>
  </cols>
  <sheetData>
    <row r="1" spans="1:4" ht="12.75">
      <c r="A1" s="459" t="s">
        <v>547</v>
      </c>
      <c r="B1" s="459"/>
      <c r="C1" s="307" t="s">
        <v>548</v>
      </c>
      <c r="D1" s="307"/>
    </row>
    <row r="2" spans="1:3" ht="12.75">
      <c r="A2" t="s">
        <v>175</v>
      </c>
      <c r="B2" s="302">
        <f>SUM(B3:B4)</f>
        <v>0</v>
      </c>
      <c r="C2" s="302">
        <f>SUM(C3:C4)</f>
        <v>0</v>
      </c>
    </row>
    <row r="3" spans="1:3" ht="12.75">
      <c r="A3" t="s">
        <v>457</v>
      </c>
      <c r="B3" s="309">
        <f>IF(ISNA(VLOOKUP(A3,Program_Review_Data!A2:E67,2,FALSE)),"0",(VLOOKUP(A3,Program_Review_Data!A2:E67,2,FALSE)))</f>
        <v>0</v>
      </c>
      <c r="C3" s="309">
        <f>IF(ISNA(VLOOKUP(A3,Program_Review_Data!A2:E65,3,FALSE)),"0",(VLOOKUP(A3,Program_Review_Data!A2:E65,3,FALSE)))</f>
        <v>0</v>
      </c>
    </row>
    <row r="4" spans="1:3" ht="12.75">
      <c r="A4" t="s">
        <v>406</v>
      </c>
      <c r="B4" s="309">
        <f>IF(ISNA(VLOOKUP(A4,Program_Review_Data!A3:E68,2,FALSE)),"0",(VLOOKUP(A4,Program_Review_Data!A3:E68,2,FALSE)))</f>
        <v>0</v>
      </c>
      <c r="C4" s="309">
        <f>IF(ISNA(VLOOKUP(A4,Program_Review_Data!A3:E66,3,FALSE)),"0",(VLOOKUP(A4,Program_Review_Data!A3:E66,3,FALSE)))</f>
        <v>0</v>
      </c>
    </row>
  </sheetData>
  <sheetProtection/>
  <mergeCells count="1">
    <mergeCell ref="A1:B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4"/>
  <dimension ref="A1:E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5" ht="12.75">
      <c r="A1" s="459" t="s">
        <v>546</v>
      </c>
      <c r="B1" s="459"/>
      <c r="C1" s="459"/>
      <c r="D1" s="459"/>
      <c r="E1" s="459"/>
    </row>
    <row r="2" spans="1:5" ht="12.75">
      <c r="A2" s="272" t="s">
        <v>403</v>
      </c>
      <c r="B2" s="272" t="s">
        <v>541</v>
      </c>
      <c r="C2" s="272" t="s">
        <v>470</v>
      </c>
      <c r="D2" s="272" t="s">
        <v>542</v>
      </c>
      <c r="E2" s="272" t="s">
        <v>521</v>
      </c>
    </row>
    <row r="3" ht="12.75">
      <c r="A3" t="s">
        <v>69</v>
      </c>
    </row>
    <row r="4" spans="1:5" ht="12.75">
      <c r="A4" t="s">
        <v>408</v>
      </c>
      <c r="B4">
        <v>2432</v>
      </c>
      <c r="C4">
        <v>1853</v>
      </c>
      <c r="D4">
        <v>17</v>
      </c>
      <c r="E4">
        <v>13</v>
      </c>
    </row>
    <row r="5" spans="1:5" ht="12.75">
      <c r="A5" t="s">
        <v>410</v>
      </c>
      <c r="B5">
        <v>803</v>
      </c>
      <c r="C5">
        <v>618</v>
      </c>
      <c r="D5">
        <v>8</v>
      </c>
      <c r="E5">
        <v>8</v>
      </c>
    </row>
    <row r="6" spans="1:5" ht="12.75">
      <c r="A6" t="s">
        <v>334</v>
      </c>
      <c r="B6">
        <v>625</v>
      </c>
      <c r="C6">
        <v>385</v>
      </c>
      <c r="D6">
        <v>9</v>
      </c>
      <c r="E6">
        <v>9</v>
      </c>
    </row>
    <row r="7" spans="1:5" ht="12.75">
      <c r="A7" t="s">
        <v>413</v>
      </c>
      <c r="B7">
        <v>2482</v>
      </c>
      <c r="C7">
        <v>1575</v>
      </c>
      <c r="D7">
        <v>14</v>
      </c>
      <c r="E7">
        <v>13</v>
      </c>
    </row>
    <row r="8" spans="1:5" ht="12.75">
      <c r="A8" t="s">
        <v>417</v>
      </c>
      <c r="B8">
        <v>2362</v>
      </c>
      <c r="C8">
        <v>1790</v>
      </c>
      <c r="D8">
        <v>4</v>
      </c>
      <c r="E8">
        <v>3</v>
      </c>
    </row>
    <row r="9" spans="1:5" ht="12.75">
      <c r="A9" t="s">
        <v>420</v>
      </c>
      <c r="B9">
        <v>169</v>
      </c>
      <c r="C9">
        <v>74</v>
      </c>
      <c r="D9">
        <v>3</v>
      </c>
      <c r="E9">
        <v>1</v>
      </c>
    </row>
    <row r="10" spans="1:5" ht="12.75">
      <c r="A10" t="s">
        <v>424</v>
      </c>
      <c r="B10">
        <v>1733</v>
      </c>
      <c r="C10">
        <v>1401</v>
      </c>
      <c r="D10">
        <v>9</v>
      </c>
      <c r="E10">
        <v>9</v>
      </c>
    </row>
    <row r="11" spans="1:5" ht="12.75">
      <c r="A11" t="s">
        <v>430</v>
      </c>
      <c r="B11">
        <v>165</v>
      </c>
      <c r="C11">
        <v>120</v>
      </c>
      <c r="D11">
        <v>1</v>
      </c>
      <c r="E11">
        <v>1</v>
      </c>
    </row>
    <row r="12" spans="1:5" ht="12.75">
      <c r="A12" t="s">
        <v>436</v>
      </c>
      <c r="B12">
        <v>667</v>
      </c>
      <c r="C12">
        <v>499</v>
      </c>
      <c r="D12">
        <v>13</v>
      </c>
      <c r="E12">
        <v>12</v>
      </c>
    </row>
    <row r="13" spans="1:5" ht="12.75">
      <c r="A13" t="s">
        <v>437</v>
      </c>
      <c r="B13">
        <v>635</v>
      </c>
      <c r="C13">
        <v>359</v>
      </c>
      <c r="D13">
        <v>4</v>
      </c>
      <c r="E13">
        <v>4</v>
      </c>
    </row>
    <row r="14" spans="1:5" ht="12.75">
      <c r="A14" t="s">
        <v>439</v>
      </c>
      <c r="B14">
        <v>3883</v>
      </c>
      <c r="C14">
        <v>2868</v>
      </c>
      <c r="D14">
        <v>8380</v>
      </c>
      <c r="E14">
        <v>3615</v>
      </c>
    </row>
    <row r="15" spans="1:5" ht="12.75">
      <c r="A15" t="s">
        <v>441</v>
      </c>
      <c r="B15">
        <v>1036</v>
      </c>
      <c r="C15">
        <v>764</v>
      </c>
      <c r="D15">
        <v>14</v>
      </c>
      <c r="E15">
        <v>12</v>
      </c>
    </row>
    <row r="16" spans="1:3" ht="12.75">
      <c r="A16" t="s">
        <v>443</v>
      </c>
      <c r="B16">
        <v>181</v>
      </c>
      <c r="C16">
        <v>128</v>
      </c>
    </row>
    <row r="17" spans="1:5" ht="12.75">
      <c r="A17" t="s">
        <v>454</v>
      </c>
      <c r="B17">
        <v>144</v>
      </c>
      <c r="C17">
        <v>78</v>
      </c>
      <c r="D17">
        <v>3</v>
      </c>
      <c r="E17">
        <v>3</v>
      </c>
    </row>
    <row r="18" spans="1:3" ht="12.75">
      <c r="A18" t="s">
        <v>458</v>
      </c>
      <c r="B18">
        <v>140</v>
      </c>
      <c r="C18">
        <v>115</v>
      </c>
    </row>
    <row r="19" spans="1:5" ht="12.75">
      <c r="A19" t="s">
        <v>460</v>
      </c>
      <c r="B19">
        <v>251</v>
      </c>
      <c r="C19">
        <v>179</v>
      </c>
      <c r="D19">
        <v>1</v>
      </c>
      <c r="E19">
        <v>1</v>
      </c>
    </row>
    <row r="20" spans="1:5" ht="12.75">
      <c r="A20" t="s">
        <v>335</v>
      </c>
      <c r="B20">
        <v>6517</v>
      </c>
      <c r="C20">
        <v>3375</v>
      </c>
      <c r="D20">
        <v>26</v>
      </c>
      <c r="E20">
        <v>8</v>
      </c>
    </row>
    <row r="21" spans="1:5" ht="12.75">
      <c r="A21" t="s">
        <v>414</v>
      </c>
      <c r="B21">
        <v>1042</v>
      </c>
      <c r="C21">
        <v>762</v>
      </c>
      <c r="D21">
        <v>37</v>
      </c>
      <c r="E21">
        <v>29</v>
      </c>
    </row>
    <row r="22" spans="1:5" ht="12.75">
      <c r="A22" t="s">
        <v>423</v>
      </c>
      <c r="B22">
        <v>949</v>
      </c>
      <c r="C22">
        <v>331</v>
      </c>
      <c r="D22">
        <v>3</v>
      </c>
      <c r="E22">
        <v>2</v>
      </c>
    </row>
    <row r="23" spans="1:5" ht="12.75">
      <c r="A23" t="s">
        <v>425</v>
      </c>
      <c r="B23">
        <v>900</v>
      </c>
      <c r="C23">
        <v>682</v>
      </c>
      <c r="D23">
        <v>27</v>
      </c>
      <c r="E23">
        <v>11</v>
      </c>
    </row>
    <row r="24" spans="1:5" ht="12.75">
      <c r="A24" t="s">
        <v>429</v>
      </c>
      <c r="B24">
        <v>1488</v>
      </c>
      <c r="C24">
        <v>1129</v>
      </c>
      <c r="D24">
        <v>7</v>
      </c>
      <c r="E24">
        <v>7</v>
      </c>
    </row>
    <row r="25" spans="1:5" ht="12.75">
      <c r="A25" t="s">
        <v>433</v>
      </c>
      <c r="B25">
        <v>1200</v>
      </c>
      <c r="C25">
        <v>910</v>
      </c>
      <c r="D25">
        <v>7</v>
      </c>
      <c r="E25">
        <v>6</v>
      </c>
    </row>
    <row r="26" spans="1:5" ht="12.75">
      <c r="A26" t="s">
        <v>434</v>
      </c>
      <c r="B26">
        <v>1565</v>
      </c>
      <c r="C26">
        <v>813</v>
      </c>
      <c r="D26">
        <v>11</v>
      </c>
      <c r="E26">
        <v>5</v>
      </c>
    </row>
    <row r="27" spans="1:5" ht="12.75">
      <c r="A27" t="s">
        <v>445</v>
      </c>
      <c r="B27">
        <v>3066</v>
      </c>
      <c r="C27">
        <v>2095</v>
      </c>
      <c r="D27">
        <v>18</v>
      </c>
      <c r="E27">
        <v>1</v>
      </c>
    </row>
    <row r="28" spans="1:5" ht="12.75">
      <c r="A28" t="s">
        <v>448</v>
      </c>
      <c r="B28">
        <v>1162</v>
      </c>
      <c r="C28">
        <v>1002</v>
      </c>
      <c r="D28">
        <v>2</v>
      </c>
      <c r="E28">
        <v>2</v>
      </c>
    </row>
    <row r="29" spans="1:5" ht="12.75">
      <c r="A29" t="s">
        <v>453</v>
      </c>
      <c r="B29">
        <v>3166</v>
      </c>
      <c r="C29">
        <v>1675</v>
      </c>
      <c r="D29">
        <v>34</v>
      </c>
      <c r="E29">
        <v>12</v>
      </c>
    </row>
    <row r="30" spans="1:3" ht="12.75">
      <c r="A30" t="s">
        <v>456</v>
      </c>
      <c r="B30">
        <v>865</v>
      </c>
      <c r="C30">
        <v>863</v>
      </c>
    </row>
    <row r="31" spans="1:5" ht="12.75">
      <c r="A31" t="s">
        <v>461</v>
      </c>
      <c r="B31">
        <v>4007</v>
      </c>
      <c r="C31">
        <v>1736</v>
      </c>
      <c r="D31">
        <v>117</v>
      </c>
      <c r="E31">
        <v>56</v>
      </c>
    </row>
    <row r="32" spans="1:5" ht="12.75">
      <c r="A32" t="s">
        <v>412</v>
      </c>
      <c r="B32">
        <v>2872</v>
      </c>
      <c r="C32">
        <v>2503</v>
      </c>
      <c r="D32">
        <v>5</v>
      </c>
      <c r="E32">
        <v>5</v>
      </c>
    </row>
    <row r="33" spans="1:3" ht="12.75">
      <c r="A33" t="s">
        <v>416</v>
      </c>
      <c r="B33">
        <v>233</v>
      </c>
      <c r="C33">
        <v>148</v>
      </c>
    </row>
    <row r="34" spans="1:3" ht="12.75">
      <c r="A34" t="s">
        <v>418</v>
      </c>
      <c r="B34">
        <v>55</v>
      </c>
      <c r="C34">
        <v>32</v>
      </c>
    </row>
    <row r="35" spans="1:5" ht="12.75">
      <c r="A35" t="s">
        <v>422</v>
      </c>
      <c r="B35">
        <v>6403</v>
      </c>
      <c r="C35">
        <v>5206</v>
      </c>
      <c r="D35">
        <v>21</v>
      </c>
      <c r="E35">
        <v>17</v>
      </c>
    </row>
    <row r="36" spans="1:3" ht="12.75">
      <c r="A36" t="s">
        <v>426</v>
      </c>
      <c r="B36">
        <v>593</v>
      </c>
      <c r="C36">
        <v>232</v>
      </c>
    </row>
    <row r="37" spans="1:5" ht="12.75">
      <c r="A37" t="s">
        <v>427</v>
      </c>
      <c r="B37">
        <v>1458</v>
      </c>
      <c r="C37">
        <v>1165</v>
      </c>
      <c r="D37">
        <v>3</v>
      </c>
      <c r="E37">
        <v>2</v>
      </c>
    </row>
    <row r="38" spans="1:5" ht="12.75">
      <c r="A38" t="s">
        <v>432</v>
      </c>
      <c r="B38">
        <v>441</v>
      </c>
      <c r="C38">
        <v>169</v>
      </c>
      <c r="D38">
        <v>509</v>
      </c>
      <c r="E38">
        <v>262</v>
      </c>
    </row>
    <row r="39" spans="1:5" ht="12.75">
      <c r="A39" t="s">
        <v>337</v>
      </c>
      <c r="B39">
        <v>1020</v>
      </c>
      <c r="C39">
        <v>493</v>
      </c>
      <c r="D39">
        <v>5</v>
      </c>
      <c r="E39">
        <v>4</v>
      </c>
    </row>
    <row r="40" spans="1:5" ht="12.75">
      <c r="A40" t="s">
        <v>435</v>
      </c>
      <c r="B40">
        <v>1957</v>
      </c>
      <c r="C40">
        <v>1447</v>
      </c>
      <c r="D40">
        <v>5</v>
      </c>
      <c r="E40">
        <v>5</v>
      </c>
    </row>
    <row r="41" spans="1:3" ht="12.75">
      <c r="A41" t="s">
        <v>450</v>
      </c>
      <c r="B41">
        <v>189</v>
      </c>
      <c r="C41">
        <v>99</v>
      </c>
    </row>
    <row r="42" spans="1:5" ht="12.75">
      <c r="A42" t="s">
        <v>451</v>
      </c>
      <c r="B42">
        <v>1858</v>
      </c>
      <c r="C42">
        <v>1154</v>
      </c>
      <c r="D42">
        <v>9</v>
      </c>
      <c r="E42">
        <v>7</v>
      </c>
    </row>
    <row r="43" spans="1:5" ht="12.75">
      <c r="A43" t="s">
        <v>452</v>
      </c>
      <c r="B43">
        <v>474</v>
      </c>
      <c r="C43">
        <v>234</v>
      </c>
      <c r="D43">
        <v>5241</v>
      </c>
      <c r="E43">
        <v>3479</v>
      </c>
    </row>
    <row r="44" spans="1:5" ht="12.75">
      <c r="A44" t="s">
        <v>455</v>
      </c>
      <c r="B44">
        <v>3619</v>
      </c>
      <c r="C44">
        <v>2268</v>
      </c>
      <c r="D44">
        <v>5</v>
      </c>
      <c r="E44">
        <v>3</v>
      </c>
    </row>
    <row r="45" spans="1:5" ht="12.75">
      <c r="A45" t="s">
        <v>459</v>
      </c>
      <c r="B45">
        <v>603</v>
      </c>
      <c r="C45">
        <v>390</v>
      </c>
      <c r="D45">
        <v>1</v>
      </c>
      <c r="E45">
        <v>1</v>
      </c>
    </row>
    <row r="46" spans="1:5" ht="12.75">
      <c r="A46" t="s">
        <v>405</v>
      </c>
      <c r="B46">
        <v>638</v>
      </c>
      <c r="C46">
        <v>401</v>
      </c>
      <c r="D46">
        <v>2</v>
      </c>
      <c r="E46">
        <v>2</v>
      </c>
    </row>
    <row r="47" spans="1:3" ht="12.75">
      <c r="A47" t="s">
        <v>407</v>
      </c>
      <c r="B47">
        <v>277</v>
      </c>
      <c r="C47">
        <v>203</v>
      </c>
    </row>
    <row r="48" spans="1:3" ht="12.75">
      <c r="A48" t="s">
        <v>409</v>
      </c>
      <c r="B48">
        <v>450</v>
      </c>
      <c r="C48">
        <v>264</v>
      </c>
    </row>
    <row r="49" spans="1:3" ht="12.75">
      <c r="A49" t="s">
        <v>415</v>
      </c>
      <c r="B49">
        <v>2037</v>
      </c>
      <c r="C49">
        <v>1109</v>
      </c>
    </row>
    <row r="50" spans="1:3" ht="12.75">
      <c r="A50" t="s">
        <v>411</v>
      </c>
      <c r="B50">
        <v>194</v>
      </c>
      <c r="C50">
        <v>108</v>
      </c>
    </row>
    <row r="51" spans="1:3" ht="12.75">
      <c r="A51" t="s">
        <v>419</v>
      </c>
      <c r="B51">
        <v>317</v>
      </c>
      <c r="C51">
        <v>211</v>
      </c>
    </row>
    <row r="52" spans="1:3" ht="12.75">
      <c r="A52" t="s">
        <v>421</v>
      </c>
      <c r="B52">
        <v>962</v>
      </c>
      <c r="C52">
        <v>760</v>
      </c>
    </row>
    <row r="53" spans="1:5" ht="12.75">
      <c r="A53" t="s">
        <v>428</v>
      </c>
      <c r="B53">
        <v>1245</v>
      </c>
      <c r="C53">
        <v>980</v>
      </c>
      <c r="D53">
        <v>4</v>
      </c>
      <c r="E53">
        <v>4</v>
      </c>
    </row>
    <row r="54" spans="1:3" ht="12.75">
      <c r="A54" t="s">
        <v>431</v>
      </c>
      <c r="B54">
        <v>783</v>
      </c>
      <c r="C54">
        <v>590</v>
      </c>
    </row>
    <row r="55" spans="1:5" ht="12.75">
      <c r="A55" t="s">
        <v>438</v>
      </c>
      <c r="B55">
        <v>5350</v>
      </c>
      <c r="C55">
        <v>4076</v>
      </c>
      <c r="D55">
        <v>1</v>
      </c>
      <c r="E55">
        <v>1</v>
      </c>
    </row>
    <row r="56" spans="1:4" ht="12.75">
      <c r="A56" t="s">
        <v>440</v>
      </c>
      <c r="B56">
        <v>1407</v>
      </c>
      <c r="C56">
        <v>1027</v>
      </c>
      <c r="D56">
        <v>1</v>
      </c>
    </row>
    <row r="57" spans="1:5" ht="12.75">
      <c r="A57" t="s">
        <v>442</v>
      </c>
      <c r="B57">
        <v>584</v>
      </c>
      <c r="C57">
        <v>350</v>
      </c>
      <c r="D57">
        <v>4</v>
      </c>
      <c r="E57">
        <v>3</v>
      </c>
    </row>
    <row r="58" spans="1:5" ht="12.75">
      <c r="A58" t="s">
        <v>444</v>
      </c>
      <c r="B58">
        <v>694</v>
      </c>
      <c r="C58">
        <v>505</v>
      </c>
      <c r="D58">
        <v>1</v>
      </c>
      <c r="E58">
        <v>1</v>
      </c>
    </row>
    <row r="59" spans="1:5" ht="12.75">
      <c r="A59" t="s">
        <v>446</v>
      </c>
      <c r="B59">
        <v>2877</v>
      </c>
      <c r="C59">
        <v>2179</v>
      </c>
      <c r="D59">
        <v>3</v>
      </c>
      <c r="E59">
        <v>3</v>
      </c>
    </row>
    <row r="60" spans="1:5" ht="12.75">
      <c r="A60" t="s">
        <v>447</v>
      </c>
      <c r="B60">
        <v>3888</v>
      </c>
      <c r="C60">
        <v>2516</v>
      </c>
      <c r="D60">
        <v>33</v>
      </c>
      <c r="E60">
        <v>26</v>
      </c>
    </row>
    <row r="61" spans="1:5" ht="12.75">
      <c r="A61" t="s">
        <v>449</v>
      </c>
      <c r="B61">
        <v>2587</v>
      </c>
      <c r="C61">
        <v>1595</v>
      </c>
      <c r="D61">
        <v>7</v>
      </c>
      <c r="E61">
        <v>1</v>
      </c>
    </row>
    <row r="62" spans="1:3" ht="12.75">
      <c r="A62" t="s">
        <v>457</v>
      </c>
      <c r="B62">
        <v>85</v>
      </c>
      <c r="C62">
        <v>81</v>
      </c>
    </row>
    <row r="63" ht="12.75">
      <c r="A63" t="s">
        <v>516</v>
      </c>
    </row>
    <row r="64" spans="1:3" ht="12.75">
      <c r="A64" t="s">
        <v>406</v>
      </c>
      <c r="B64">
        <v>34</v>
      </c>
      <c r="C64">
        <v>13</v>
      </c>
    </row>
  </sheetData>
  <sheetProtection/>
  <mergeCells count="1">
    <mergeCell ref="A1:E1"/>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5"/>
  <dimension ref="A1:C4"/>
  <sheetViews>
    <sheetView zoomScalePageLayoutView="0" workbookViewId="0" topLeftCell="A1">
      <selection activeCell="A1" sqref="A1"/>
    </sheetView>
  </sheetViews>
  <sheetFormatPr defaultColWidth="9.140625" defaultRowHeight="12.75"/>
  <cols>
    <col min="3" max="3" width="17.00390625" style="0" customWidth="1"/>
  </cols>
  <sheetData>
    <row r="1" spans="1:3" ht="12.75">
      <c r="A1" s="459" t="s">
        <v>544</v>
      </c>
      <c r="B1" s="459"/>
      <c r="C1" s="307" t="s">
        <v>543</v>
      </c>
    </row>
    <row r="2" spans="1:3" ht="12.75">
      <c r="A2" t="s">
        <v>175</v>
      </c>
      <c r="B2" s="302">
        <f>SUM(B3:B4)</f>
        <v>119</v>
      </c>
      <c r="C2" s="302">
        <f>SUM(C3:C4)</f>
        <v>94</v>
      </c>
    </row>
    <row r="3" spans="1:3" ht="12.75">
      <c r="A3" t="s">
        <v>457</v>
      </c>
      <c r="B3" s="309">
        <f>IF(ISNA(VLOOKUP(A3,Other_Data!A2:E65,2,FALSE)),"0",(VLOOKUP(A3,Other_Data!A2:E65,2,FALSE)))</f>
        <v>85</v>
      </c>
      <c r="C3" s="309">
        <f>IF(ISNA(VLOOKUP(A3,Other_Data!A2:E65,3,FALSE)),"0",(VLOOKUP(A3,Other_Data!A2:E65,3,FALSE)))</f>
        <v>81</v>
      </c>
    </row>
    <row r="4" spans="1:3" ht="12.75">
      <c r="A4" t="s">
        <v>406</v>
      </c>
      <c r="B4" s="309">
        <f>IF(ISNA(VLOOKUP(A4,Other_Data!A3:E66,2,FALSE)),"0",(VLOOKUP(A4,Other_Data!A3:E66,2,FALSE)))</f>
        <v>34</v>
      </c>
      <c r="C4" s="309">
        <f>IF(ISNA(VLOOKUP(A4,Other_Data!A2:E65,3,FALSE)),"0",(VLOOKUP(A4,Other_Data!A2:E65,3,FALSE)))</f>
        <v>13</v>
      </c>
    </row>
  </sheetData>
  <sheetProtection/>
  <mergeCells count="1">
    <mergeCell ref="A1:B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16"/>
  <dimension ref="A1:E64"/>
  <sheetViews>
    <sheetView zoomScalePageLayoutView="0" workbookViewId="0" topLeftCell="A1">
      <selection activeCell="A1" sqref="A1"/>
    </sheetView>
  </sheetViews>
  <sheetFormatPr defaultColWidth="9.140625" defaultRowHeight="12.75"/>
  <cols>
    <col min="1" max="1" width="14.28125" style="0" customWidth="1"/>
    <col min="2" max="2" width="13.421875" style="0" customWidth="1"/>
    <col min="3" max="3" width="11.57421875" style="0" customWidth="1"/>
  </cols>
  <sheetData>
    <row r="1" spans="1:5" ht="12.75">
      <c r="A1" s="459" t="s">
        <v>549</v>
      </c>
      <c r="B1" s="459"/>
      <c r="C1" s="459"/>
      <c r="D1" s="459"/>
      <c r="E1" s="459"/>
    </row>
    <row r="2" spans="1:3" ht="12.75">
      <c r="A2" s="272" t="s">
        <v>403</v>
      </c>
      <c r="B2" s="272" t="s">
        <v>550</v>
      </c>
      <c r="C2" s="272" t="s">
        <v>551</v>
      </c>
    </row>
    <row r="3" ht="12.75">
      <c r="A3" t="s">
        <v>69</v>
      </c>
    </row>
    <row r="4" spans="1:3" ht="12.75">
      <c r="A4" t="s">
        <v>408</v>
      </c>
      <c r="B4">
        <v>2</v>
      </c>
      <c r="C4">
        <v>3</v>
      </c>
    </row>
    <row r="5" spans="1:3" ht="12.75">
      <c r="A5" t="s">
        <v>410</v>
      </c>
      <c r="B5">
        <v>1</v>
      </c>
      <c r="C5">
        <v>1</v>
      </c>
    </row>
    <row r="6" ht="12.75">
      <c r="A6" t="s">
        <v>334</v>
      </c>
    </row>
    <row r="7" spans="1:3" ht="12.75">
      <c r="A7" t="s">
        <v>413</v>
      </c>
      <c r="B7">
        <v>12</v>
      </c>
      <c r="C7">
        <v>3</v>
      </c>
    </row>
    <row r="8" spans="1:2" ht="12.75">
      <c r="A8" t="s">
        <v>417</v>
      </c>
      <c r="B8">
        <v>2</v>
      </c>
    </row>
    <row r="9" ht="12.75">
      <c r="A9" t="s">
        <v>420</v>
      </c>
    </row>
    <row r="10" spans="1:3" ht="12.75">
      <c r="A10" t="s">
        <v>424</v>
      </c>
      <c r="B10">
        <v>3</v>
      </c>
      <c r="C10">
        <v>1</v>
      </c>
    </row>
    <row r="11" spans="1:3" ht="12.75">
      <c r="A11" t="s">
        <v>430</v>
      </c>
      <c r="C11">
        <v>1</v>
      </c>
    </row>
    <row r="12" spans="1:3" ht="12.75">
      <c r="A12" t="s">
        <v>436</v>
      </c>
      <c r="B12">
        <v>1</v>
      </c>
      <c r="C12">
        <v>1</v>
      </c>
    </row>
    <row r="13" ht="12.75">
      <c r="A13" t="s">
        <v>437</v>
      </c>
    </row>
    <row r="14" spans="1:3" ht="12.75">
      <c r="A14" t="s">
        <v>439</v>
      </c>
      <c r="B14">
        <v>20218</v>
      </c>
      <c r="C14">
        <v>8755</v>
      </c>
    </row>
    <row r="15" ht="12.75">
      <c r="A15" t="s">
        <v>441</v>
      </c>
    </row>
    <row r="16" ht="12.75">
      <c r="A16" t="s">
        <v>443</v>
      </c>
    </row>
    <row r="17" ht="12.75">
      <c r="A17" t="s">
        <v>454</v>
      </c>
    </row>
    <row r="18" ht="12.75">
      <c r="A18" t="s">
        <v>458</v>
      </c>
    </row>
    <row r="19" ht="12.75">
      <c r="A19" t="s">
        <v>460</v>
      </c>
    </row>
    <row r="20" spans="1:3" ht="12.75">
      <c r="A20" t="s">
        <v>335</v>
      </c>
      <c r="C20">
        <v>1</v>
      </c>
    </row>
    <row r="21" spans="1:3" ht="12.75">
      <c r="A21" t="s">
        <v>414</v>
      </c>
      <c r="B21">
        <v>3</v>
      </c>
      <c r="C21">
        <v>1</v>
      </c>
    </row>
    <row r="22" spans="1:2" ht="12.75">
      <c r="A22" t="s">
        <v>423</v>
      </c>
      <c r="B22">
        <v>1</v>
      </c>
    </row>
    <row r="23" spans="1:3" ht="12.75">
      <c r="A23" t="s">
        <v>425</v>
      </c>
      <c r="B23">
        <v>52</v>
      </c>
      <c r="C23">
        <v>4</v>
      </c>
    </row>
    <row r="24" spans="1:3" ht="12.75">
      <c r="A24" t="s">
        <v>429</v>
      </c>
      <c r="B24">
        <v>31</v>
      </c>
      <c r="C24">
        <v>26</v>
      </c>
    </row>
    <row r="25" spans="1:3" ht="12.75">
      <c r="A25" t="s">
        <v>433</v>
      </c>
      <c r="B25">
        <v>4</v>
      </c>
      <c r="C25">
        <v>5</v>
      </c>
    </row>
    <row r="26" spans="1:3" ht="12.75">
      <c r="A26" t="s">
        <v>434</v>
      </c>
      <c r="B26">
        <v>4</v>
      </c>
      <c r="C26">
        <v>1</v>
      </c>
    </row>
    <row r="27" spans="1:3" ht="12.75">
      <c r="A27" t="s">
        <v>445</v>
      </c>
      <c r="B27">
        <v>3</v>
      </c>
      <c r="C27">
        <v>2</v>
      </c>
    </row>
    <row r="28" ht="12.75">
      <c r="A28" t="s">
        <v>448</v>
      </c>
    </row>
    <row r="29" spans="1:3" ht="12.75">
      <c r="A29" t="s">
        <v>453</v>
      </c>
      <c r="B29">
        <v>9</v>
      </c>
      <c r="C29">
        <v>8</v>
      </c>
    </row>
    <row r="30" ht="12.75">
      <c r="A30" t="s">
        <v>456</v>
      </c>
    </row>
    <row r="31" spans="1:3" ht="12.75">
      <c r="A31" t="s">
        <v>461</v>
      </c>
      <c r="B31">
        <v>3</v>
      </c>
      <c r="C31">
        <v>12</v>
      </c>
    </row>
    <row r="32" spans="1:3" ht="12.75">
      <c r="A32" t="s">
        <v>412</v>
      </c>
      <c r="B32">
        <v>9</v>
      </c>
      <c r="C32">
        <v>2</v>
      </c>
    </row>
    <row r="33" ht="12.75">
      <c r="A33" t="s">
        <v>416</v>
      </c>
    </row>
    <row r="34" ht="12.75">
      <c r="A34" t="s">
        <v>418</v>
      </c>
    </row>
    <row r="35" spans="1:3" ht="12.75">
      <c r="A35" t="s">
        <v>422</v>
      </c>
      <c r="B35">
        <v>6</v>
      </c>
      <c r="C35">
        <v>6</v>
      </c>
    </row>
    <row r="36" spans="1:2" ht="12.75">
      <c r="A36" t="s">
        <v>426</v>
      </c>
      <c r="B36">
        <v>1</v>
      </c>
    </row>
    <row r="37" spans="1:3" ht="12.75">
      <c r="A37" t="s">
        <v>427</v>
      </c>
      <c r="B37">
        <v>6</v>
      </c>
      <c r="C37">
        <v>1</v>
      </c>
    </row>
    <row r="38" spans="1:3" ht="12.75">
      <c r="A38" t="s">
        <v>432</v>
      </c>
      <c r="B38">
        <v>10499</v>
      </c>
      <c r="C38">
        <v>2265</v>
      </c>
    </row>
    <row r="39" spans="1:3" ht="12.75">
      <c r="A39" t="s">
        <v>337</v>
      </c>
      <c r="B39">
        <v>2</v>
      </c>
      <c r="C39">
        <v>5</v>
      </c>
    </row>
    <row r="40" spans="1:3" ht="12.75">
      <c r="A40" t="s">
        <v>435</v>
      </c>
      <c r="B40">
        <v>15</v>
      </c>
      <c r="C40">
        <v>6</v>
      </c>
    </row>
    <row r="41" ht="12.75">
      <c r="A41" t="s">
        <v>450</v>
      </c>
    </row>
    <row r="42" spans="1:3" ht="12.75">
      <c r="A42" t="s">
        <v>451</v>
      </c>
      <c r="B42">
        <v>11</v>
      </c>
      <c r="C42">
        <v>6</v>
      </c>
    </row>
    <row r="43" spans="1:3" ht="12.75">
      <c r="A43" t="s">
        <v>452</v>
      </c>
      <c r="B43">
        <v>12471</v>
      </c>
      <c r="C43">
        <v>11405</v>
      </c>
    </row>
    <row r="44" spans="1:3" ht="12.75">
      <c r="A44" t="s">
        <v>455</v>
      </c>
      <c r="B44">
        <v>4</v>
      </c>
      <c r="C44">
        <v>6</v>
      </c>
    </row>
    <row r="45" ht="12.75">
      <c r="A45" t="s">
        <v>459</v>
      </c>
    </row>
    <row r="46" spans="1:3" ht="12.75">
      <c r="A46" t="s">
        <v>405</v>
      </c>
      <c r="B46">
        <v>2</v>
      </c>
      <c r="C46">
        <v>3</v>
      </c>
    </row>
    <row r="47" ht="12.75">
      <c r="A47" t="s">
        <v>407</v>
      </c>
    </row>
    <row r="48" spans="1:2" ht="12.75">
      <c r="A48" t="s">
        <v>409</v>
      </c>
      <c r="B48">
        <v>1</v>
      </c>
    </row>
    <row r="49" spans="1:3" ht="12.75">
      <c r="A49" t="s">
        <v>415</v>
      </c>
      <c r="B49">
        <v>4</v>
      </c>
      <c r="C49">
        <v>2</v>
      </c>
    </row>
    <row r="50" spans="1:3" ht="12.75">
      <c r="A50" t="s">
        <v>411</v>
      </c>
      <c r="B50">
        <v>6</v>
      </c>
      <c r="C50">
        <v>1</v>
      </c>
    </row>
    <row r="51" spans="1:2" ht="12.75">
      <c r="A51" t="s">
        <v>419</v>
      </c>
      <c r="B51">
        <v>1</v>
      </c>
    </row>
    <row r="52" spans="1:3" ht="12.75">
      <c r="A52" t="s">
        <v>421</v>
      </c>
      <c r="B52">
        <v>2</v>
      </c>
      <c r="C52">
        <v>1</v>
      </c>
    </row>
    <row r="53" spans="1:2" ht="12.75">
      <c r="A53" t="s">
        <v>428</v>
      </c>
      <c r="B53">
        <v>3</v>
      </c>
    </row>
    <row r="54" spans="1:2" ht="12.75">
      <c r="A54" t="s">
        <v>431</v>
      </c>
      <c r="B54">
        <v>337</v>
      </c>
    </row>
    <row r="55" spans="1:3" ht="12.75">
      <c r="A55" t="s">
        <v>438</v>
      </c>
      <c r="B55">
        <v>6</v>
      </c>
      <c r="C55">
        <v>4</v>
      </c>
    </row>
    <row r="56" spans="1:2" ht="12.75">
      <c r="A56" t="s">
        <v>440</v>
      </c>
      <c r="B56">
        <v>1</v>
      </c>
    </row>
    <row r="57" spans="1:3" ht="12.75">
      <c r="A57" t="s">
        <v>442</v>
      </c>
      <c r="B57">
        <v>3</v>
      </c>
      <c r="C57">
        <v>1</v>
      </c>
    </row>
    <row r="58" spans="1:2" ht="12.75">
      <c r="A58" t="s">
        <v>444</v>
      </c>
      <c r="B58">
        <v>3</v>
      </c>
    </row>
    <row r="59" ht="12.75">
      <c r="A59" t="s">
        <v>446</v>
      </c>
    </row>
    <row r="60" spans="1:3" ht="12.75">
      <c r="A60" t="s">
        <v>447</v>
      </c>
      <c r="B60">
        <v>1</v>
      </c>
      <c r="C60">
        <v>1</v>
      </c>
    </row>
    <row r="61" spans="1:3" ht="12.75">
      <c r="A61" t="s">
        <v>449</v>
      </c>
      <c r="B61">
        <v>50</v>
      </c>
      <c r="C61">
        <v>2</v>
      </c>
    </row>
    <row r="62" ht="12.75">
      <c r="A62" t="s">
        <v>457</v>
      </c>
    </row>
    <row r="63" ht="12.75">
      <c r="A63" t="s">
        <v>516</v>
      </c>
    </row>
    <row r="64" ht="12.75">
      <c r="A64" t="s">
        <v>406</v>
      </c>
    </row>
  </sheetData>
  <sheetProtection/>
  <mergeCells count="1">
    <mergeCell ref="A1:E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7"/>
  <dimension ref="A1:B4"/>
  <sheetViews>
    <sheetView zoomScalePageLayoutView="0" workbookViewId="0" topLeftCell="A1">
      <selection activeCell="A1" sqref="A1"/>
    </sheetView>
  </sheetViews>
  <sheetFormatPr defaultColWidth="9.140625" defaultRowHeight="12.75"/>
  <sheetData>
    <row r="1" spans="1:2" ht="12.75">
      <c r="A1" s="459" t="s">
        <v>554</v>
      </c>
      <c r="B1" s="459"/>
    </row>
    <row r="2" spans="1:2" ht="12.75">
      <c r="A2" t="s">
        <v>175</v>
      </c>
      <c r="B2" s="302">
        <f>SUM(B3:B4)</f>
        <v>0</v>
      </c>
    </row>
    <row r="3" spans="1:2" ht="12.75">
      <c r="A3" t="s">
        <v>457</v>
      </c>
      <c r="B3" s="309">
        <f>IF(ISNA(VLOOKUP(A3,Burial_Data!A2:C67,2,FALSE)),"0",(VLOOKUP(A3,Burial_Data!A2:C67,2,FALSE)))</f>
        <v>0</v>
      </c>
    </row>
    <row r="4" spans="1:2" ht="12.75">
      <c r="A4" t="s">
        <v>406</v>
      </c>
      <c r="B4" s="309">
        <f>IF(ISNA(VLOOKUP(A4,Burial_Data!A2:C68,2,FALSE)),"0",(VLOOKUP(A4,Burial_Data!A2:C68,2,FALSE)))</f>
        <v>0</v>
      </c>
    </row>
  </sheetData>
  <sheetProtection/>
  <mergeCells count="1">
    <mergeCell ref="A1:B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8"/>
  <dimension ref="A1:E43"/>
  <sheetViews>
    <sheetView zoomScalePageLayoutView="0" workbookViewId="0" topLeftCell="A1">
      <selection activeCell="A1" sqref="A1"/>
    </sheetView>
  </sheetViews>
  <sheetFormatPr defaultColWidth="9.140625" defaultRowHeight="12.75"/>
  <cols>
    <col min="1" max="1" width="13.8515625" style="0" customWidth="1"/>
    <col min="2" max="2" width="7.8515625" style="0" customWidth="1"/>
    <col min="3" max="3" width="14.8515625" style="0" customWidth="1"/>
    <col min="4" max="4" width="16.140625" style="0" customWidth="1"/>
  </cols>
  <sheetData>
    <row r="1" spans="1:5" ht="12.75">
      <c r="A1" s="459" t="s">
        <v>552</v>
      </c>
      <c r="B1" s="459"/>
      <c r="C1" s="459"/>
      <c r="D1" s="459"/>
      <c r="E1" s="459"/>
    </row>
    <row r="2" spans="1:4" ht="12.75">
      <c r="A2" s="272" t="s">
        <v>403</v>
      </c>
      <c r="B2" s="272" t="s">
        <v>553</v>
      </c>
      <c r="C2" s="272" t="s">
        <v>404</v>
      </c>
      <c r="D2" s="272" t="s">
        <v>463</v>
      </c>
    </row>
    <row r="3" spans="1:4" ht="12.75">
      <c r="A3" t="s">
        <v>405</v>
      </c>
      <c r="B3">
        <v>340</v>
      </c>
      <c r="C3">
        <v>3</v>
      </c>
      <c r="D3" t="s">
        <v>27</v>
      </c>
    </row>
    <row r="4" spans="1:4" ht="12.75">
      <c r="A4" t="s">
        <v>406</v>
      </c>
      <c r="B4">
        <v>397</v>
      </c>
      <c r="C4">
        <v>8</v>
      </c>
      <c r="D4" t="s">
        <v>27</v>
      </c>
    </row>
    <row r="5" spans="1:4" ht="12.75">
      <c r="A5" t="s">
        <v>407</v>
      </c>
      <c r="B5">
        <v>463</v>
      </c>
      <c r="C5">
        <v>1</v>
      </c>
      <c r="D5" t="s">
        <v>27</v>
      </c>
    </row>
    <row r="6" spans="1:4" ht="12.75">
      <c r="A6" t="s">
        <v>335</v>
      </c>
      <c r="B6">
        <v>316</v>
      </c>
      <c r="C6">
        <v>3</v>
      </c>
      <c r="D6" t="s">
        <v>27</v>
      </c>
    </row>
    <row r="7" spans="1:4" ht="12.75">
      <c r="A7" t="s">
        <v>408</v>
      </c>
      <c r="B7">
        <v>313</v>
      </c>
      <c r="C7">
        <v>3</v>
      </c>
      <c r="D7" t="s">
        <v>27</v>
      </c>
    </row>
    <row r="8" spans="1:4" ht="12.75">
      <c r="A8" t="s">
        <v>409</v>
      </c>
      <c r="B8">
        <v>347</v>
      </c>
      <c r="C8">
        <v>2</v>
      </c>
      <c r="D8" t="s">
        <v>27</v>
      </c>
    </row>
    <row r="9" spans="1:4" ht="12.75">
      <c r="A9" t="s">
        <v>411</v>
      </c>
      <c r="B9">
        <v>442</v>
      </c>
      <c r="C9">
        <v>3</v>
      </c>
      <c r="D9" t="s">
        <v>27</v>
      </c>
    </row>
    <row r="10" spans="1:4" ht="12.75">
      <c r="A10" t="s">
        <v>412</v>
      </c>
      <c r="B10">
        <v>328</v>
      </c>
      <c r="C10">
        <v>152</v>
      </c>
      <c r="D10" t="s">
        <v>27</v>
      </c>
    </row>
    <row r="11" spans="1:4" ht="12.75">
      <c r="A11" t="s">
        <v>413</v>
      </c>
      <c r="B11">
        <v>325</v>
      </c>
      <c r="C11">
        <v>86</v>
      </c>
      <c r="D11" t="s">
        <v>27</v>
      </c>
    </row>
    <row r="12" spans="1:4" ht="12.75">
      <c r="A12" t="s">
        <v>414</v>
      </c>
      <c r="B12">
        <v>319</v>
      </c>
      <c r="C12">
        <v>11</v>
      </c>
      <c r="D12" t="s">
        <v>27</v>
      </c>
    </row>
    <row r="13" spans="1:4" ht="12.75">
      <c r="A13" t="s">
        <v>415</v>
      </c>
      <c r="B13">
        <v>339</v>
      </c>
      <c r="C13">
        <v>4</v>
      </c>
      <c r="D13" t="s">
        <v>27</v>
      </c>
    </row>
    <row r="14" spans="1:4" ht="12.75">
      <c r="A14" t="s">
        <v>417</v>
      </c>
      <c r="B14">
        <v>329</v>
      </c>
      <c r="C14">
        <v>19</v>
      </c>
      <c r="D14" t="s">
        <v>27</v>
      </c>
    </row>
    <row r="15" spans="1:4" ht="12.75">
      <c r="A15" t="s">
        <v>419</v>
      </c>
      <c r="B15">
        <v>436</v>
      </c>
      <c r="C15">
        <v>1</v>
      </c>
      <c r="D15" t="s">
        <v>27</v>
      </c>
    </row>
    <row r="16" spans="1:4" ht="12.75">
      <c r="A16" t="s">
        <v>422</v>
      </c>
      <c r="B16">
        <v>362</v>
      </c>
      <c r="C16">
        <v>5</v>
      </c>
      <c r="D16" t="s">
        <v>27</v>
      </c>
    </row>
    <row r="17" spans="1:4" ht="12.75">
      <c r="A17" t="s">
        <v>423</v>
      </c>
      <c r="B17">
        <v>315</v>
      </c>
      <c r="C17">
        <v>2</v>
      </c>
      <c r="D17" t="s">
        <v>27</v>
      </c>
    </row>
    <row r="18" spans="1:4" ht="12.75">
      <c r="A18" t="s">
        <v>424</v>
      </c>
      <c r="B18">
        <v>326</v>
      </c>
      <c r="C18">
        <v>61</v>
      </c>
      <c r="D18" t="s">
        <v>27</v>
      </c>
    </row>
    <row r="19" spans="1:4" ht="12.75">
      <c r="A19" t="s">
        <v>425</v>
      </c>
      <c r="B19">
        <v>323</v>
      </c>
      <c r="C19">
        <v>27</v>
      </c>
      <c r="D19" t="s">
        <v>27</v>
      </c>
    </row>
    <row r="20" spans="1:4" ht="12.75">
      <c r="A20" t="s">
        <v>426</v>
      </c>
      <c r="B20">
        <v>334</v>
      </c>
      <c r="C20">
        <v>1</v>
      </c>
      <c r="D20" t="s">
        <v>27</v>
      </c>
    </row>
    <row r="21" spans="1:4" ht="12.75">
      <c r="A21" t="s">
        <v>427</v>
      </c>
      <c r="B21">
        <v>350</v>
      </c>
      <c r="C21">
        <v>56</v>
      </c>
      <c r="D21" t="s">
        <v>27</v>
      </c>
    </row>
    <row r="22" spans="1:4" ht="12.75">
      <c r="A22" t="s">
        <v>428</v>
      </c>
      <c r="B22">
        <v>344</v>
      </c>
      <c r="C22">
        <v>5</v>
      </c>
      <c r="D22" t="s">
        <v>27</v>
      </c>
    </row>
    <row r="23" spans="1:4" ht="12.75">
      <c r="A23" t="s">
        <v>429</v>
      </c>
      <c r="B23">
        <v>327</v>
      </c>
      <c r="C23">
        <v>74</v>
      </c>
      <c r="D23" t="s">
        <v>27</v>
      </c>
    </row>
    <row r="24" spans="1:4" ht="12.75">
      <c r="A24" t="s">
        <v>431</v>
      </c>
      <c r="B24">
        <v>358</v>
      </c>
      <c r="C24">
        <v>115</v>
      </c>
      <c r="D24" t="s">
        <v>27</v>
      </c>
    </row>
    <row r="25" spans="1:4" ht="12.75">
      <c r="A25" t="s">
        <v>432</v>
      </c>
      <c r="B25">
        <v>330</v>
      </c>
      <c r="C25">
        <v>1490</v>
      </c>
      <c r="D25" t="s">
        <v>27</v>
      </c>
    </row>
    <row r="26" spans="1:4" ht="12.75">
      <c r="A26" t="s">
        <v>433</v>
      </c>
      <c r="B26">
        <v>322</v>
      </c>
      <c r="C26">
        <v>87</v>
      </c>
      <c r="D26" t="s">
        <v>27</v>
      </c>
    </row>
    <row r="27" spans="1:4" ht="12.75">
      <c r="A27" t="s">
        <v>337</v>
      </c>
      <c r="B27">
        <v>351</v>
      </c>
      <c r="C27">
        <v>4</v>
      </c>
      <c r="D27" t="s">
        <v>27</v>
      </c>
    </row>
    <row r="28" spans="1:4" ht="12.75">
      <c r="A28" t="s">
        <v>434</v>
      </c>
      <c r="B28">
        <v>320</v>
      </c>
      <c r="C28">
        <v>52</v>
      </c>
      <c r="D28" t="s">
        <v>27</v>
      </c>
    </row>
    <row r="29" spans="1:4" ht="12.75">
      <c r="A29" t="s">
        <v>435</v>
      </c>
      <c r="B29">
        <v>321</v>
      </c>
      <c r="C29">
        <v>133</v>
      </c>
      <c r="D29" t="s">
        <v>27</v>
      </c>
    </row>
    <row r="30" spans="1:4" ht="12.75">
      <c r="A30" t="s">
        <v>436</v>
      </c>
      <c r="B30">
        <v>306</v>
      </c>
      <c r="C30">
        <v>2</v>
      </c>
      <c r="D30" t="s">
        <v>27</v>
      </c>
    </row>
    <row r="31" spans="1:4" ht="12.75">
      <c r="A31" t="s">
        <v>438</v>
      </c>
      <c r="B31">
        <v>343</v>
      </c>
      <c r="C31">
        <v>4</v>
      </c>
      <c r="D31" t="s">
        <v>27</v>
      </c>
    </row>
    <row r="32" spans="1:4" ht="12.75">
      <c r="A32" t="s">
        <v>439</v>
      </c>
      <c r="B32">
        <v>310</v>
      </c>
      <c r="C32">
        <v>5238</v>
      </c>
      <c r="D32" t="s">
        <v>27</v>
      </c>
    </row>
    <row r="33" spans="1:4" ht="12.75">
      <c r="A33" t="s">
        <v>440</v>
      </c>
      <c r="B33">
        <v>345</v>
      </c>
      <c r="C33">
        <v>5</v>
      </c>
      <c r="D33" t="s">
        <v>27</v>
      </c>
    </row>
    <row r="34" spans="1:4" ht="12.75">
      <c r="A34" t="s">
        <v>442</v>
      </c>
      <c r="B34">
        <v>348</v>
      </c>
      <c r="C34">
        <v>31</v>
      </c>
      <c r="D34" t="s">
        <v>27</v>
      </c>
    </row>
    <row r="35" spans="1:4" ht="12.75">
      <c r="A35" t="s">
        <v>444</v>
      </c>
      <c r="B35">
        <v>354</v>
      </c>
      <c r="C35">
        <v>2</v>
      </c>
      <c r="D35" t="s">
        <v>27</v>
      </c>
    </row>
    <row r="36" spans="1:4" ht="12.75">
      <c r="A36" t="s">
        <v>445</v>
      </c>
      <c r="B36">
        <v>314</v>
      </c>
      <c r="C36">
        <v>16</v>
      </c>
      <c r="D36" t="s">
        <v>27</v>
      </c>
    </row>
    <row r="37" spans="1:4" ht="12.75">
      <c r="A37" t="s">
        <v>447</v>
      </c>
      <c r="B37">
        <v>377</v>
      </c>
      <c r="C37">
        <v>3</v>
      </c>
      <c r="D37" t="s">
        <v>27</v>
      </c>
    </row>
    <row r="38" spans="1:4" ht="12.75">
      <c r="A38" t="s">
        <v>449</v>
      </c>
      <c r="B38">
        <v>346</v>
      </c>
      <c r="C38">
        <v>24</v>
      </c>
      <c r="D38" t="s">
        <v>27</v>
      </c>
    </row>
    <row r="39" spans="1:4" ht="12.75">
      <c r="A39" t="s">
        <v>451</v>
      </c>
      <c r="B39">
        <v>331</v>
      </c>
      <c r="C39">
        <v>144</v>
      </c>
      <c r="D39" t="s">
        <v>27</v>
      </c>
    </row>
    <row r="40" spans="1:4" ht="12.75">
      <c r="A40" t="s">
        <v>452</v>
      </c>
      <c r="B40">
        <v>335</v>
      </c>
      <c r="C40">
        <v>5448</v>
      </c>
      <c r="D40" t="s">
        <v>27</v>
      </c>
    </row>
    <row r="41" spans="1:4" ht="12.75">
      <c r="A41" t="s">
        <v>453</v>
      </c>
      <c r="B41">
        <v>317</v>
      </c>
      <c r="C41">
        <v>91</v>
      </c>
      <c r="D41" t="s">
        <v>27</v>
      </c>
    </row>
    <row r="42" spans="1:4" ht="12.75">
      <c r="A42" t="s">
        <v>455</v>
      </c>
      <c r="B42">
        <v>349</v>
      </c>
      <c r="C42">
        <v>13</v>
      </c>
      <c r="D42" t="s">
        <v>27</v>
      </c>
    </row>
    <row r="43" spans="1:4" ht="12.75">
      <c r="A43" t="s">
        <v>461</v>
      </c>
      <c r="B43">
        <v>318</v>
      </c>
      <c r="C43">
        <v>9</v>
      </c>
      <c r="D43" t="s">
        <v>27</v>
      </c>
    </row>
  </sheetData>
  <sheetProtection/>
  <mergeCells count="1">
    <mergeCell ref="A1:E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9"/>
  <dimension ref="A1:B4"/>
  <sheetViews>
    <sheetView zoomScalePageLayoutView="0" workbookViewId="0" topLeftCell="A1">
      <selection activeCell="A1" sqref="A1"/>
    </sheetView>
  </sheetViews>
  <sheetFormatPr defaultColWidth="9.140625" defaultRowHeight="12.75"/>
  <cols>
    <col min="2" max="2" width="11.7109375" style="0" customWidth="1"/>
  </cols>
  <sheetData>
    <row r="1" spans="1:2" ht="12.75">
      <c r="A1" s="459" t="s">
        <v>555</v>
      </c>
      <c r="B1" s="459"/>
    </row>
    <row r="2" spans="1:2" ht="12.75">
      <c r="A2" t="s">
        <v>175</v>
      </c>
      <c r="B2" s="302">
        <f>SUM(B3:B4)</f>
        <v>8</v>
      </c>
    </row>
    <row r="3" spans="1:2" ht="12.75">
      <c r="A3" t="s">
        <v>457</v>
      </c>
      <c r="B3" s="309" t="str">
        <f>IF(ISNA(VLOOKUP(A3,Accrued_Data!$A$2:$D$46,3,FALSE)),"0",(VLOOKUP(A3,Accrued_Data!$A$2:$D$46,3,FALSE)))</f>
        <v>0</v>
      </c>
    </row>
    <row r="4" spans="1:2" ht="12.75">
      <c r="A4" t="s">
        <v>406</v>
      </c>
      <c r="B4" s="309">
        <f>IF(ISNA(VLOOKUP(A4,Accrued_Data!$A$2:$D$46,3,FALSE)),"0",(VLOOKUP(A4,Accrued_Data!$A$2:$D$46,3,FALSE)))</f>
        <v>8</v>
      </c>
    </row>
  </sheetData>
  <sheetProtection/>
  <mergeCells count="1">
    <mergeCell ref="A1:B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6">
    <pageSetUpPr fitToPage="1"/>
  </sheetPr>
  <dimension ref="A1:R67"/>
  <sheetViews>
    <sheetView zoomScalePageLayoutView="0" workbookViewId="0" topLeftCell="A1">
      <selection activeCell="A1" sqref="A1"/>
    </sheetView>
  </sheetViews>
  <sheetFormatPr defaultColWidth="9.140625" defaultRowHeight="12.75"/>
  <cols>
    <col min="1" max="1" width="15.00390625" style="110" customWidth="1"/>
    <col min="2" max="2" width="9.421875" style="110" customWidth="1"/>
    <col min="3" max="3" width="6.421875" style="110" customWidth="1"/>
    <col min="4" max="4" width="13.421875" style="110" customWidth="1"/>
    <col min="5" max="5" width="8.7109375" style="110" customWidth="1"/>
    <col min="6" max="6" width="8.8515625" style="110" customWidth="1"/>
    <col min="7" max="7" width="8.7109375" style="110" customWidth="1"/>
    <col min="8" max="8" width="31.57421875" style="110" customWidth="1"/>
    <col min="9" max="14" width="5.8515625" style="110" customWidth="1"/>
    <col min="15" max="16384" width="9.140625" style="110" customWidth="1"/>
  </cols>
  <sheetData>
    <row r="1" spans="1:17" ht="25.5" customHeight="1">
      <c r="A1" s="466" t="s">
        <v>326</v>
      </c>
      <c r="B1" s="466"/>
      <c r="C1" s="466"/>
      <c r="D1" s="466"/>
      <c r="E1" s="466"/>
      <c r="F1" s="466"/>
      <c r="P1" s="171"/>
      <c r="Q1" s="171"/>
    </row>
    <row r="2" spans="1:18" ht="26.25" customHeight="1">
      <c r="A2" s="112"/>
      <c r="B2" s="113"/>
      <c r="C2" s="113"/>
      <c r="H2" s="134"/>
      <c r="I2" s="467" t="s">
        <v>238</v>
      </c>
      <c r="J2" s="467"/>
      <c r="K2" s="468"/>
      <c r="L2" s="461" t="s">
        <v>11</v>
      </c>
      <c r="M2" s="462"/>
      <c r="N2" s="463"/>
      <c r="P2" s="171"/>
      <c r="Q2" s="171"/>
      <c r="R2" s="171"/>
    </row>
    <row r="3" spans="2:18" ht="18" customHeight="1" thickBot="1">
      <c r="B3" s="114"/>
      <c r="C3" s="114"/>
      <c r="H3" s="135"/>
      <c r="I3" s="139">
        <v>410</v>
      </c>
      <c r="J3" s="140">
        <v>420</v>
      </c>
      <c r="K3" s="141">
        <v>450</v>
      </c>
      <c r="L3" s="140">
        <v>410</v>
      </c>
      <c r="M3" s="140">
        <v>420</v>
      </c>
      <c r="N3" s="141">
        <v>450</v>
      </c>
      <c r="P3" s="171"/>
      <c r="Q3" s="171"/>
      <c r="R3" s="171"/>
    </row>
    <row r="4" spans="1:18" s="144" customFormat="1" ht="15" customHeight="1">
      <c r="A4" s="464" t="s">
        <v>324</v>
      </c>
      <c r="B4" s="465"/>
      <c r="C4" s="143"/>
      <c r="D4" s="464" t="s">
        <v>1</v>
      </c>
      <c r="E4" s="465"/>
      <c r="H4" s="145" t="s">
        <v>69</v>
      </c>
      <c r="I4" s="146">
        <f>SUM(B6)</f>
        <v>97</v>
      </c>
      <c r="J4" s="146">
        <f>SUM(B7)</f>
        <v>44</v>
      </c>
      <c r="K4" s="147">
        <f>SUM(B8)</f>
        <v>5</v>
      </c>
      <c r="L4" s="146">
        <f>SUM(E6)</f>
        <v>41</v>
      </c>
      <c r="M4" s="146">
        <f>SUM(E7)</f>
        <v>32</v>
      </c>
      <c r="N4" s="147">
        <f>SUM(E8)</f>
        <v>5</v>
      </c>
      <c r="P4" s="172"/>
      <c r="Q4" s="172"/>
      <c r="R4" s="172"/>
    </row>
    <row r="5" spans="1:18" ht="12.75">
      <c r="A5" s="184" t="s">
        <v>24</v>
      </c>
      <c r="B5" s="185"/>
      <c r="C5" s="186"/>
      <c r="D5" s="184" t="s">
        <v>24</v>
      </c>
      <c r="E5" s="183"/>
      <c r="H5" s="135" t="s">
        <v>239</v>
      </c>
      <c r="I5" s="162">
        <v>0</v>
      </c>
      <c r="J5" s="162">
        <v>0</v>
      </c>
      <c r="K5" s="163">
        <v>0</v>
      </c>
      <c r="L5" s="162">
        <v>0</v>
      </c>
      <c r="M5" s="162">
        <v>0</v>
      </c>
      <c r="N5" s="163">
        <v>0</v>
      </c>
      <c r="P5" s="171"/>
      <c r="Q5" s="171"/>
      <c r="R5" s="171"/>
    </row>
    <row r="6" spans="1:18" ht="12.75">
      <c r="A6" s="177" t="s">
        <v>376</v>
      </c>
      <c r="B6" s="176">
        <v>97</v>
      </c>
      <c r="D6" s="177" t="s">
        <v>376</v>
      </c>
      <c r="E6" s="176">
        <v>41</v>
      </c>
      <c r="H6" s="135" t="s">
        <v>240</v>
      </c>
      <c r="I6" s="162">
        <v>0</v>
      </c>
      <c r="J6" s="162">
        <v>0</v>
      </c>
      <c r="K6" s="163">
        <v>0</v>
      </c>
      <c r="L6" s="162">
        <v>0</v>
      </c>
      <c r="M6" s="162">
        <v>0</v>
      </c>
      <c r="N6" s="163">
        <v>0</v>
      </c>
      <c r="P6" s="171"/>
      <c r="Q6" s="171"/>
      <c r="R6" s="171"/>
    </row>
    <row r="7" spans="1:18" ht="12.75">
      <c r="A7" s="182" t="s">
        <v>377</v>
      </c>
      <c r="B7" s="178">
        <v>44</v>
      </c>
      <c r="D7" s="177" t="s">
        <v>377</v>
      </c>
      <c r="E7" s="178">
        <v>32</v>
      </c>
      <c r="H7" s="135" t="s">
        <v>241</v>
      </c>
      <c r="I7" s="162">
        <v>0</v>
      </c>
      <c r="J7" s="162">
        <v>0</v>
      </c>
      <c r="K7" s="163">
        <v>0</v>
      </c>
      <c r="L7" s="162">
        <v>0</v>
      </c>
      <c r="M7" s="162">
        <v>0</v>
      </c>
      <c r="N7" s="163">
        <v>0</v>
      </c>
      <c r="P7" s="171"/>
      <c r="Q7" s="171"/>
      <c r="R7" s="171"/>
    </row>
    <row r="8" spans="1:18" ht="12.75">
      <c r="A8" s="179" t="s">
        <v>378</v>
      </c>
      <c r="B8" s="178">
        <v>5</v>
      </c>
      <c r="D8" s="179" t="s">
        <v>378</v>
      </c>
      <c r="E8" s="178">
        <v>5</v>
      </c>
      <c r="H8" s="135" t="s">
        <v>242</v>
      </c>
      <c r="I8" s="162">
        <v>0</v>
      </c>
      <c r="J8" s="162">
        <v>0</v>
      </c>
      <c r="K8" s="163">
        <v>0</v>
      </c>
      <c r="L8" s="162">
        <v>0</v>
      </c>
      <c r="M8" s="162">
        <v>0</v>
      </c>
      <c r="N8" s="163">
        <v>0</v>
      </c>
      <c r="P8" s="171"/>
      <c r="Q8" s="171"/>
      <c r="R8" s="171"/>
    </row>
    <row r="9" spans="1:14" ht="13.5" thickBot="1">
      <c r="A9" s="180" t="s">
        <v>269</v>
      </c>
      <c r="B9" s="181">
        <f>SUM(B6:B8)</f>
        <v>146</v>
      </c>
      <c r="C9" s="127"/>
      <c r="D9" s="180" t="s">
        <v>269</v>
      </c>
      <c r="E9" s="181">
        <f>SUM(E6:E8)</f>
        <v>78</v>
      </c>
      <c r="H9" s="135" t="s">
        <v>243</v>
      </c>
      <c r="I9" s="162">
        <v>0</v>
      </c>
      <c r="J9" s="162">
        <v>0</v>
      </c>
      <c r="K9" s="163">
        <v>0</v>
      </c>
      <c r="L9" s="162">
        <v>0</v>
      </c>
      <c r="M9" s="162">
        <v>0</v>
      </c>
      <c r="N9" s="163">
        <v>0</v>
      </c>
    </row>
    <row r="10" spans="8:14" ht="12.75">
      <c r="H10" s="135" t="s">
        <v>244</v>
      </c>
      <c r="I10" s="162">
        <v>0</v>
      </c>
      <c r="J10" s="162">
        <v>0</v>
      </c>
      <c r="K10" s="163">
        <v>0</v>
      </c>
      <c r="L10" s="162">
        <v>0</v>
      </c>
      <c r="M10" s="162">
        <v>0</v>
      </c>
      <c r="N10" s="163">
        <v>0</v>
      </c>
    </row>
    <row r="11" spans="8:14" ht="12.75">
      <c r="H11" s="135" t="s">
        <v>245</v>
      </c>
      <c r="I11" s="162">
        <v>0</v>
      </c>
      <c r="J11" s="162">
        <v>0</v>
      </c>
      <c r="K11" s="163">
        <v>0</v>
      </c>
      <c r="L11" s="162">
        <v>0</v>
      </c>
      <c r="M11" s="162">
        <v>0</v>
      </c>
      <c r="N11" s="163">
        <v>0</v>
      </c>
    </row>
    <row r="12" spans="1:14" ht="12.75">
      <c r="A12" s="133"/>
      <c r="B12" s="133" t="s">
        <v>325</v>
      </c>
      <c r="C12" s="133"/>
      <c r="D12" s="133"/>
      <c r="E12" s="133"/>
      <c r="H12" s="135" t="s">
        <v>246</v>
      </c>
      <c r="I12" s="162">
        <v>0</v>
      </c>
      <c r="J12" s="162">
        <v>0</v>
      </c>
      <c r="K12" s="163">
        <v>0</v>
      </c>
      <c r="L12" s="162">
        <v>0</v>
      </c>
      <c r="M12" s="162">
        <v>0</v>
      </c>
      <c r="N12" s="163">
        <v>0</v>
      </c>
    </row>
    <row r="13" spans="1:14" ht="12.75" customHeight="1">
      <c r="A13" s="128"/>
      <c r="B13" s="111"/>
      <c r="F13" s="114"/>
      <c r="H13" s="135" t="s">
        <v>247</v>
      </c>
      <c r="I13" s="162">
        <v>0</v>
      </c>
      <c r="J13" s="162">
        <v>0</v>
      </c>
      <c r="K13" s="163">
        <v>0</v>
      </c>
      <c r="L13" s="162">
        <v>0</v>
      </c>
      <c r="M13" s="162">
        <v>0</v>
      </c>
      <c r="N13" s="163">
        <v>0</v>
      </c>
    </row>
    <row r="14" spans="1:14" ht="16.5" customHeight="1">
      <c r="A14" s="243" t="s">
        <v>363</v>
      </c>
      <c r="B14" s="111"/>
      <c r="D14" s="142"/>
      <c r="H14" s="135" t="s">
        <v>248</v>
      </c>
      <c r="I14" s="162">
        <v>0</v>
      </c>
      <c r="J14" s="162">
        <v>0</v>
      </c>
      <c r="K14" s="163">
        <v>0</v>
      </c>
      <c r="L14" s="162">
        <v>0</v>
      </c>
      <c r="M14" s="162">
        <v>0</v>
      </c>
      <c r="N14" s="163">
        <v>0</v>
      </c>
    </row>
    <row r="15" spans="1:14" ht="16.5" customHeight="1">
      <c r="A15" s="128" t="s">
        <v>367</v>
      </c>
      <c r="B15" s="111" t="s">
        <v>369</v>
      </c>
      <c r="H15" s="135" t="s">
        <v>249</v>
      </c>
      <c r="I15" s="162">
        <v>0</v>
      </c>
      <c r="J15" s="162">
        <v>0</v>
      </c>
      <c r="K15" s="163">
        <v>0</v>
      </c>
      <c r="L15" s="162">
        <v>0</v>
      </c>
      <c r="M15" s="162">
        <v>0</v>
      </c>
      <c r="N15" s="163">
        <v>0</v>
      </c>
    </row>
    <row r="16" spans="1:14" ht="16.5" customHeight="1">
      <c r="A16" s="128" t="s">
        <v>364</v>
      </c>
      <c r="B16" s="111" t="s">
        <v>368</v>
      </c>
      <c r="H16" s="135" t="s">
        <v>250</v>
      </c>
      <c r="I16" s="162">
        <v>0</v>
      </c>
      <c r="J16" s="162">
        <v>0</v>
      </c>
      <c r="K16" s="163">
        <v>0</v>
      </c>
      <c r="L16" s="162">
        <v>0</v>
      </c>
      <c r="M16" s="162">
        <v>0</v>
      </c>
      <c r="N16" s="163">
        <v>0</v>
      </c>
    </row>
    <row r="17" spans="1:14" ht="16.5" customHeight="1">
      <c r="A17" s="128" t="s">
        <v>365</v>
      </c>
      <c r="B17" s="111" t="s">
        <v>370</v>
      </c>
      <c r="H17" s="135" t="s">
        <v>251</v>
      </c>
      <c r="I17" s="162">
        <v>0</v>
      </c>
      <c r="J17" s="162">
        <v>0</v>
      </c>
      <c r="K17" s="163">
        <v>0</v>
      </c>
      <c r="L17" s="162">
        <v>0</v>
      </c>
      <c r="M17" s="162">
        <v>0</v>
      </c>
      <c r="N17" s="163">
        <v>0</v>
      </c>
    </row>
    <row r="18" spans="1:14" ht="16.5" customHeight="1">
      <c r="A18" s="128" t="s">
        <v>366</v>
      </c>
      <c r="B18" s="111" t="s">
        <v>371</v>
      </c>
      <c r="H18" s="135" t="s">
        <v>252</v>
      </c>
      <c r="I18" s="162">
        <v>0</v>
      </c>
      <c r="J18" s="162">
        <v>0</v>
      </c>
      <c r="K18" s="163">
        <v>0</v>
      </c>
      <c r="L18" s="162">
        <v>0</v>
      </c>
      <c r="M18" s="162">
        <v>0</v>
      </c>
      <c r="N18" s="163">
        <v>0</v>
      </c>
    </row>
    <row r="19" spans="1:14" ht="16.5" customHeight="1">
      <c r="A19"/>
      <c r="B19"/>
      <c r="C19"/>
      <c r="D19"/>
      <c r="H19" s="135" t="s">
        <v>129</v>
      </c>
      <c r="I19" s="162">
        <v>0</v>
      </c>
      <c r="J19" s="162">
        <v>0</v>
      </c>
      <c r="K19" s="163">
        <v>0</v>
      </c>
      <c r="L19" s="162">
        <v>0</v>
      </c>
      <c r="M19" s="162">
        <v>0</v>
      </c>
      <c r="N19" s="163">
        <v>0</v>
      </c>
    </row>
    <row r="20" spans="1:14" ht="12.75">
      <c r="A20"/>
      <c r="B20"/>
      <c r="C20"/>
      <c r="D20"/>
      <c r="H20" s="135" t="s">
        <v>130</v>
      </c>
      <c r="I20" s="162">
        <v>0</v>
      </c>
      <c r="J20" s="162">
        <v>0</v>
      </c>
      <c r="K20" s="163">
        <v>0</v>
      </c>
      <c r="L20" s="162">
        <v>0</v>
      </c>
      <c r="M20" s="162">
        <v>0</v>
      </c>
      <c r="N20" s="163">
        <v>0</v>
      </c>
    </row>
    <row r="21" spans="1:14" ht="12.75">
      <c r="A21"/>
      <c r="B21"/>
      <c r="C21"/>
      <c r="D21"/>
      <c r="H21" s="135" t="s">
        <v>131</v>
      </c>
      <c r="I21" s="162">
        <v>0</v>
      </c>
      <c r="J21" s="162">
        <v>0</v>
      </c>
      <c r="K21" s="163">
        <v>0</v>
      </c>
      <c r="L21" s="162">
        <v>0</v>
      </c>
      <c r="M21" s="162">
        <v>0</v>
      </c>
      <c r="N21" s="163">
        <v>0</v>
      </c>
    </row>
    <row r="22" spans="1:14" ht="12.75">
      <c r="A22"/>
      <c r="B22"/>
      <c r="C22"/>
      <c r="D22"/>
      <c r="H22" s="135" t="s">
        <v>132</v>
      </c>
      <c r="I22" s="162">
        <v>0</v>
      </c>
      <c r="J22" s="162">
        <v>0</v>
      </c>
      <c r="K22" s="163">
        <v>0</v>
      </c>
      <c r="L22" s="162">
        <v>0</v>
      </c>
      <c r="M22" s="162">
        <v>0</v>
      </c>
      <c r="N22" s="163">
        <v>0</v>
      </c>
    </row>
    <row r="23" spans="1:14" ht="12.75">
      <c r="A23" s="171"/>
      <c r="B23" s="173"/>
      <c r="C23" s="171"/>
      <c r="H23" s="135" t="s">
        <v>133</v>
      </c>
      <c r="I23" s="162">
        <v>0</v>
      </c>
      <c r="J23" s="162">
        <v>0</v>
      </c>
      <c r="K23" s="163">
        <v>0</v>
      </c>
      <c r="L23" s="162">
        <v>0</v>
      </c>
      <c r="M23" s="162">
        <v>0</v>
      </c>
      <c r="N23" s="163">
        <v>0</v>
      </c>
    </row>
    <row r="24" spans="1:14" ht="12.75">
      <c r="A24" s="171"/>
      <c r="B24" s="173"/>
      <c r="C24" s="171"/>
      <c r="H24" s="135" t="s">
        <v>134</v>
      </c>
      <c r="I24" s="162">
        <v>0</v>
      </c>
      <c r="J24" s="162">
        <v>0</v>
      </c>
      <c r="K24" s="163">
        <v>0</v>
      </c>
      <c r="L24" s="162">
        <v>0</v>
      </c>
      <c r="M24" s="162">
        <v>0</v>
      </c>
      <c r="N24" s="163">
        <v>0</v>
      </c>
    </row>
    <row r="25" spans="1:14" ht="12.75">
      <c r="A25" s="171"/>
      <c r="B25" s="173"/>
      <c r="C25" s="171"/>
      <c r="H25" s="135" t="s">
        <v>135</v>
      </c>
      <c r="I25" s="162">
        <v>0</v>
      </c>
      <c r="J25" s="162">
        <v>0</v>
      </c>
      <c r="K25" s="163">
        <v>0</v>
      </c>
      <c r="L25" s="162">
        <v>0</v>
      </c>
      <c r="M25" s="162">
        <v>0</v>
      </c>
      <c r="N25" s="163">
        <v>0</v>
      </c>
    </row>
    <row r="26" spans="1:14" ht="12.75">
      <c r="A26" s="171"/>
      <c r="B26" s="173"/>
      <c r="C26" s="171"/>
      <c r="H26" s="135" t="s">
        <v>136</v>
      </c>
      <c r="I26" s="162">
        <v>0</v>
      </c>
      <c r="J26" s="162">
        <v>0</v>
      </c>
      <c r="K26" s="163">
        <v>0</v>
      </c>
      <c r="L26" s="162">
        <v>0</v>
      </c>
      <c r="M26" s="162">
        <v>0</v>
      </c>
      <c r="N26" s="163">
        <v>0</v>
      </c>
    </row>
    <row r="27" spans="1:14" ht="12.75">
      <c r="A27" s="171"/>
      <c r="B27" s="173"/>
      <c r="C27" s="171"/>
      <c r="H27" s="135" t="s">
        <v>137</v>
      </c>
      <c r="I27" s="162">
        <v>0</v>
      </c>
      <c r="J27" s="162">
        <v>0</v>
      </c>
      <c r="K27" s="163">
        <v>0</v>
      </c>
      <c r="L27" s="162">
        <v>0</v>
      </c>
      <c r="M27" s="162">
        <v>0</v>
      </c>
      <c r="N27" s="163">
        <v>0</v>
      </c>
    </row>
    <row r="28" spans="1:14" ht="12.75">
      <c r="A28" s="171"/>
      <c r="B28" s="173"/>
      <c r="C28" s="171"/>
      <c r="H28" s="135" t="s">
        <v>138</v>
      </c>
      <c r="I28" s="162">
        <v>0</v>
      </c>
      <c r="J28" s="162">
        <v>0</v>
      </c>
      <c r="K28" s="163">
        <v>0</v>
      </c>
      <c r="L28" s="162">
        <v>0</v>
      </c>
      <c r="M28" s="162">
        <v>0</v>
      </c>
      <c r="N28" s="163">
        <v>0</v>
      </c>
    </row>
    <row r="29" spans="1:14" ht="12.75">
      <c r="A29" s="171"/>
      <c r="B29" s="173"/>
      <c r="C29" s="171"/>
      <c r="H29" s="135" t="s">
        <v>139</v>
      </c>
      <c r="I29" s="162">
        <v>0</v>
      </c>
      <c r="J29" s="162">
        <v>0</v>
      </c>
      <c r="K29" s="163">
        <v>0</v>
      </c>
      <c r="L29" s="162">
        <v>0</v>
      </c>
      <c r="M29" s="162">
        <v>0</v>
      </c>
      <c r="N29" s="163">
        <v>0</v>
      </c>
    </row>
    <row r="30" spans="1:14" ht="12.75">
      <c r="A30" s="171"/>
      <c r="B30" s="173"/>
      <c r="C30" s="171"/>
      <c r="H30" s="135" t="s">
        <v>140</v>
      </c>
      <c r="I30" s="162">
        <v>0</v>
      </c>
      <c r="J30" s="162">
        <v>0</v>
      </c>
      <c r="K30" s="163">
        <v>0</v>
      </c>
      <c r="L30" s="162">
        <v>0</v>
      </c>
      <c r="M30" s="162">
        <v>0</v>
      </c>
      <c r="N30" s="163">
        <v>0</v>
      </c>
    </row>
    <row r="31" spans="1:14" ht="12.75">
      <c r="A31" s="171"/>
      <c r="B31" s="173"/>
      <c r="C31" s="171"/>
      <c r="H31" s="135" t="s">
        <v>141</v>
      </c>
      <c r="I31" s="162">
        <v>0</v>
      </c>
      <c r="J31" s="162">
        <v>0</v>
      </c>
      <c r="K31" s="163">
        <v>0</v>
      </c>
      <c r="L31" s="162">
        <v>0</v>
      </c>
      <c r="M31" s="162">
        <v>0</v>
      </c>
      <c r="N31" s="163">
        <v>0</v>
      </c>
    </row>
    <row r="32" spans="1:14" ht="12.75">
      <c r="A32" s="171"/>
      <c r="B32" s="173"/>
      <c r="C32" s="171"/>
      <c r="H32" s="135" t="s">
        <v>142</v>
      </c>
      <c r="I32" s="162">
        <v>0</v>
      </c>
      <c r="J32" s="162">
        <v>0</v>
      </c>
      <c r="K32" s="163">
        <v>0</v>
      </c>
      <c r="L32" s="162">
        <v>0</v>
      </c>
      <c r="M32" s="162">
        <v>0</v>
      </c>
      <c r="N32" s="163">
        <v>0</v>
      </c>
    </row>
    <row r="33" spans="1:14" ht="12.75">
      <c r="A33" s="171"/>
      <c r="B33" s="173"/>
      <c r="C33" s="171"/>
      <c r="H33" s="135" t="s">
        <v>143</v>
      </c>
      <c r="I33" s="162">
        <v>0</v>
      </c>
      <c r="J33" s="162">
        <v>0</v>
      </c>
      <c r="K33" s="163">
        <v>0</v>
      </c>
      <c r="L33" s="162">
        <v>0</v>
      </c>
      <c r="M33" s="162">
        <v>0</v>
      </c>
      <c r="N33" s="163">
        <v>0</v>
      </c>
    </row>
    <row r="34" spans="1:14" ht="12.75">
      <c r="A34" s="171"/>
      <c r="B34" s="173"/>
      <c r="C34" s="171"/>
      <c r="H34" s="135" t="s">
        <v>144</v>
      </c>
      <c r="I34" s="162">
        <v>0</v>
      </c>
      <c r="J34" s="162">
        <v>0</v>
      </c>
      <c r="K34" s="163">
        <v>0</v>
      </c>
      <c r="L34" s="162">
        <v>0</v>
      </c>
      <c r="M34" s="162">
        <v>0</v>
      </c>
      <c r="N34" s="163">
        <v>0</v>
      </c>
    </row>
    <row r="35" spans="1:14" ht="12.75">
      <c r="A35" s="171"/>
      <c r="B35" s="173"/>
      <c r="C35" s="171"/>
      <c r="H35" s="135" t="s">
        <v>145</v>
      </c>
      <c r="I35" s="162">
        <v>0</v>
      </c>
      <c r="J35" s="162">
        <v>0</v>
      </c>
      <c r="K35" s="163">
        <v>0</v>
      </c>
      <c r="L35" s="162">
        <v>0</v>
      </c>
      <c r="M35" s="162">
        <v>0</v>
      </c>
      <c r="N35" s="163">
        <v>0</v>
      </c>
    </row>
    <row r="36" spans="1:14" ht="12.75">
      <c r="A36" s="171"/>
      <c r="B36" s="173"/>
      <c r="C36" s="171"/>
      <c r="H36" s="135" t="s">
        <v>146</v>
      </c>
      <c r="I36" s="162">
        <v>0</v>
      </c>
      <c r="J36" s="162">
        <v>0</v>
      </c>
      <c r="K36" s="163">
        <v>0</v>
      </c>
      <c r="L36" s="162">
        <v>0</v>
      </c>
      <c r="M36" s="162">
        <v>0</v>
      </c>
      <c r="N36" s="163">
        <v>0</v>
      </c>
    </row>
    <row r="37" spans="1:14" ht="12.75">
      <c r="A37" s="171"/>
      <c r="B37" s="173"/>
      <c r="C37" s="171"/>
      <c r="H37" s="135" t="s">
        <v>147</v>
      </c>
      <c r="I37" s="162">
        <v>0</v>
      </c>
      <c r="J37" s="162">
        <v>0</v>
      </c>
      <c r="K37" s="163">
        <v>0</v>
      </c>
      <c r="L37" s="162">
        <v>0</v>
      </c>
      <c r="M37" s="162">
        <v>0</v>
      </c>
      <c r="N37" s="163">
        <v>0</v>
      </c>
    </row>
    <row r="38" spans="1:14" ht="12.75">
      <c r="A38" s="171"/>
      <c r="B38" s="173"/>
      <c r="C38" s="171"/>
      <c r="H38" s="135" t="s">
        <v>148</v>
      </c>
      <c r="I38" s="162">
        <v>0</v>
      </c>
      <c r="J38" s="162">
        <v>0</v>
      </c>
      <c r="K38" s="163">
        <v>0</v>
      </c>
      <c r="L38" s="162">
        <v>0</v>
      </c>
      <c r="M38" s="162">
        <v>0</v>
      </c>
      <c r="N38" s="163">
        <v>0</v>
      </c>
    </row>
    <row r="39" spans="1:14" ht="12.75">
      <c r="A39" s="171"/>
      <c r="B39" s="173"/>
      <c r="C39" s="171"/>
      <c r="H39" s="135" t="s">
        <v>149</v>
      </c>
      <c r="I39" s="162">
        <v>0</v>
      </c>
      <c r="J39" s="162">
        <v>0</v>
      </c>
      <c r="K39" s="163">
        <v>0</v>
      </c>
      <c r="L39" s="162">
        <v>0</v>
      </c>
      <c r="M39" s="162">
        <v>0</v>
      </c>
      <c r="N39" s="163">
        <v>0</v>
      </c>
    </row>
    <row r="40" spans="1:14" ht="12.75">
      <c r="A40" s="171"/>
      <c r="B40" s="173"/>
      <c r="C40" s="171"/>
      <c r="H40" s="135" t="s">
        <v>150</v>
      </c>
      <c r="I40" s="162">
        <v>0</v>
      </c>
      <c r="J40" s="162">
        <v>0</v>
      </c>
      <c r="K40" s="163">
        <v>0</v>
      </c>
      <c r="L40" s="162">
        <v>0</v>
      </c>
      <c r="M40" s="162">
        <v>0</v>
      </c>
      <c r="N40" s="163">
        <v>0</v>
      </c>
    </row>
    <row r="41" spans="1:14" ht="12.75">
      <c r="A41" s="171"/>
      <c r="B41" s="173"/>
      <c r="C41" s="171"/>
      <c r="H41" s="135" t="s">
        <v>151</v>
      </c>
      <c r="I41" s="162">
        <v>0</v>
      </c>
      <c r="J41" s="162">
        <v>0</v>
      </c>
      <c r="K41" s="163">
        <v>0</v>
      </c>
      <c r="L41" s="162">
        <v>0</v>
      </c>
      <c r="M41" s="162">
        <v>0</v>
      </c>
      <c r="N41" s="163">
        <v>0</v>
      </c>
    </row>
    <row r="42" spans="1:14" ht="12.75">
      <c r="A42" s="171"/>
      <c r="B42" s="173"/>
      <c r="C42" s="171"/>
      <c r="H42" s="135" t="s">
        <v>152</v>
      </c>
      <c r="I42" s="162">
        <v>0</v>
      </c>
      <c r="J42" s="162">
        <v>0</v>
      </c>
      <c r="K42" s="163">
        <v>0</v>
      </c>
      <c r="L42" s="162">
        <v>0</v>
      </c>
      <c r="M42" s="162">
        <v>0</v>
      </c>
      <c r="N42" s="163">
        <v>0</v>
      </c>
    </row>
    <row r="43" spans="1:14" ht="12.75">
      <c r="A43" s="171"/>
      <c r="B43" s="173"/>
      <c r="C43" s="171"/>
      <c r="H43" s="135" t="s">
        <v>153</v>
      </c>
      <c r="I43" s="162">
        <v>0</v>
      </c>
      <c r="J43" s="162">
        <v>0</v>
      </c>
      <c r="K43" s="163">
        <v>0</v>
      </c>
      <c r="L43" s="162">
        <v>0</v>
      </c>
      <c r="M43" s="162">
        <v>0</v>
      </c>
      <c r="N43" s="163">
        <v>0</v>
      </c>
    </row>
    <row r="44" spans="1:14" ht="12.75">
      <c r="A44" s="171"/>
      <c r="B44" s="173"/>
      <c r="C44" s="171"/>
      <c r="H44" s="135" t="s">
        <v>154</v>
      </c>
      <c r="I44" s="162">
        <v>0</v>
      </c>
      <c r="J44" s="162">
        <v>0</v>
      </c>
      <c r="K44" s="163">
        <v>0</v>
      </c>
      <c r="L44" s="162">
        <v>0</v>
      </c>
      <c r="M44" s="162">
        <v>0</v>
      </c>
      <c r="N44" s="163">
        <v>0</v>
      </c>
    </row>
    <row r="45" spans="1:14" ht="12.75">
      <c r="A45" s="171"/>
      <c r="B45" s="173"/>
      <c r="C45" s="171"/>
      <c r="H45" s="135" t="s">
        <v>155</v>
      </c>
      <c r="I45" s="162">
        <v>0</v>
      </c>
      <c r="J45" s="162">
        <v>0</v>
      </c>
      <c r="K45" s="163">
        <v>0</v>
      </c>
      <c r="L45" s="162">
        <v>0</v>
      </c>
      <c r="M45" s="162">
        <v>0</v>
      </c>
      <c r="N45" s="163">
        <v>0</v>
      </c>
    </row>
    <row r="46" spans="1:14" ht="12.75">
      <c r="A46" s="171"/>
      <c r="B46" s="173"/>
      <c r="C46" s="171"/>
      <c r="H46" s="135" t="s">
        <v>156</v>
      </c>
      <c r="I46" s="162">
        <v>0</v>
      </c>
      <c r="J46" s="162">
        <v>0</v>
      </c>
      <c r="K46" s="163">
        <v>0</v>
      </c>
      <c r="L46" s="162">
        <v>0</v>
      </c>
      <c r="M46" s="162">
        <v>0</v>
      </c>
      <c r="N46" s="163">
        <v>0</v>
      </c>
    </row>
    <row r="47" spans="1:14" ht="12.75">
      <c r="A47" s="171"/>
      <c r="B47" s="173"/>
      <c r="C47" s="171"/>
      <c r="H47" s="135" t="s">
        <v>157</v>
      </c>
      <c r="I47" s="162">
        <v>0</v>
      </c>
      <c r="J47" s="162">
        <v>0</v>
      </c>
      <c r="K47" s="163">
        <v>0</v>
      </c>
      <c r="L47" s="162">
        <v>0</v>
      </c>
      <c r="M47" s="162">
        <v>0</v>
      </c>
      <c r="N47" s="163">
        <v>0</v>
      </c>
    </row>
    <row r="48" spans="1:14" ht="12.75">
      <c r="A48" s="171"/>
      <c r="B48" s="173"/>
      <c r="C48" s="171"/>
      <c r="H48" s="135" t="s">
        <v>158</v>
      </c>
      <c r="I48" s="162">
        <v>0</v>
      </c>
      <c r="J48" s="162">
        <v>0</v>
      </c>
      <c r="K48" s="163">
        <v>0</v>
      </c>
      <c r="L48" s="162">
        <v>0</v>
      </c>
      <c r="M48" s="162">
        <v>0</v>
      </c>
      <c r="N48" s="163">
        <v>0</v>
      </c>
    </row>
    <row r="49" spans="1:14" ht="12.75">
      <c r="A49" s="171"/>
      <c r="B49" s="173"/>
      <c r="C49" s="171"/>
      <c r="H49" s="135" t="s">
        <v>159</v>
      </c>
      <c r="I49" s="162">
        <v>0</v>
      </c>
      <c r="J49" s="162">
        <v>0</v>
      </c>
      <c r="K49" s="163">
        <v>0</v>
      </c>
      <c r="L49" s="162">
        <v>0</v>
      </c>
      <c r="M49" s="162">
        <v>0</v>
      </c>
      <c r="N49" s="163">
        <v>0</v>
      </c>
    </row>
    <row r="50" spans="1:14" ht="12.75">
      <c r="A50" s="171"/>
      <c r="B50" s="173"/>
      <c r="C50" s="171"/>
      <c r="H50" s="136" t="s">
        <v>160</v>
      </c>
      <c r="I50" s="137">
        <v>79</v>
      </c>
      <c r="J50" s="137">
        <v>54</v>
      </c>
      <c r="K50" s="115">
        <v>5</v>
      </c>
      <c r="L50" s="137">
        <v>39</v>
      </c>
      <c r="M50" s="137">
        <v>32</v>
      </c>
      <c r="N50" s="115">
        <v>5</v>
      </c>
    </row>
    <row r="51" spans="1:14" ht="12.75">
      <c r="A51" s="171"/>
      <c r="B51" s="173"/>
      <c r="C51" s="171"/>
      <c r="H51" s="135" t="s">
        <v>375</v>
      </c>
      <c r="I51" s="162">
        <v>0</v>
      </c>
      <c r="J51" s="162">
        <v>0</v>
      </c>
      <c r="K51" s="163">
        <v>0</v>
      </c>
      <c r="L51" s="162">
        <v>0</v>
      </c>
      <c r="M51" s="162">
        <v>0</v>
      </c>
      <c r="N51" s="163">
        <v>0</v>
      </c>
    </row>
    <row r="52" spans="1:14" ht="12.75">
      <c r="A52" s="171"/>
      <c r="B52" s="173"/>
      <c r="C52" s="171"/>
      <c r="H52" s="135" t="s">
        <v>161</v>
      </c>
      <c r="I52" s="162">
        <v>0</v>
      </c>
      <c r="J52" s="162">
        <v>0</v>
      </c>
      <c r="K52" s="163">
        <v>0</v>
      </c>
      <c r="L52" s="162">
        <v>0</v>
      </c>
      <c r="M52" s="162">
        <v>0</v>
      </c>
      <c r="N52" s="163">
        <v>0</v>
      </c>
    </row>
    <row r="53" spans="1:14" ht="12.75">
      <c r="A53" s="171"/>
      <c r="B53" s="173"/>
      <c r="C53" s="171"/>
      <c r="H53" s="135" t="s">
        <v>162</v>
      </c>
      <c r="I53" s="162">
        <v>0</v>
      </c>
      <c r="J53" s="162">
        <v>0</v>
      </c>
      <c r="K53" s="163">
        <v>0</v>
      </c>
      <c r="L53" s="162">
        <v>0</v>
      </c>
      <c r="M53" s="162">
        <v>0</v>
      </c>
      <c r="N53" s="163">
        <v>0</v>
      </c>
    </row>
    <row r="54" spans="1:14" ht="12.75">
      <c r="A54" s="171"/>
      <c r="B54" s="173"/>
      <c r="C54" s="171"/>
      <c r="H54" s="135" t="s">
        <v>163</v>
      </c>
      <c r="I54" s="162">
        <v>0</v>
      </c>
      <c r="J54" s="162">
        <v>0</v>
      </c>
      <c r="K54" s="163">
        <v>0</v>
      </c>
      <c r="L54" s="162">
        <v>0</v>
      </c>
      <c r="M54" s="162">
        <v>0</v>
      </c>
      <c r="N54" s="163">
        <v>0</v>
      </c>
    </row>
    <row r="55" spans="1:14" ht="12.75">
      <c r="A55" s="171"/>
      <c r="B55" s="173"/>
      <c r="C55" s="171"/>
      <c r="H55" s="135" t="s">
        <v>164</v>
      </c>
      <c r="I55" s="162">
        <v>0</v>
      </c>
      <c r="J55" s="162">
        <v>0</v>
      </c>
      <c r="K55" s="163">
        <v>0</v>
      </c>
      <c r="L55" s="162">
        <v>0</v>
      </c>
      <c r="M55" s="162">
        <v>0</v>
      </c>
      <c r="N55" s="163">
        <v>0</v>
      </c>
    </row>
    <row r="56" spans="1:14" ht="12.75">
      <c r="A56" s="171"/>
      <c r="B56" s="173"/>
      <c r="C56" s="171"/>
      <c r="H56" s="135" t="s">
        <v>165</v>
      </c>
      <c r="I56" s="162">
        <v>0</v>
      </c>
      <c r="J56" s="162">
        <v>0</v>
      </c>
      <c r="K56" s="163">
        <v>0</v>
      </c>
      <c r="L56" s="162">
        <v>0</v>
      </c>
      <c r="M56" s="162">
        <v>0</v>
      </c>
      <c r="N56" s="163">
        <v>0</v>
      </c>
    </row>
    <row r="57" spans="1:14" ht="12.75">
      <c r="A57" s="171"/>
      <c r="B57" s="173"/>
      <c r="C57" s="171"/>
      <c r="H57" s="135" t="s">
        <v>166</v>
      </c>
      <c r="I57" s="162">
        <v>0</v>
      </c>
      <c r="J57" s="162">
        <v>0</v>
      </c>
      <c r="K57" s="163">
        <v>0</v>
      </c>
      <c r="L57" s="162">
        <v>0</v>
      </c>
      <c r="M57" s="162">
        <v>0</v>
      </c>
      <c r="N57" s="163">
        <v>0</v>
      </c>
    </row>
    <row r="58" spans="1:14" ht="12.75">
      <c r="A58" s="171"/>
      <c r="B58" s="173"/>
      <c r="C58" s="171"/>
      <c r="H58" s="135" t="s">
        <v>167</v>
      </c>
      <c r="I58" s="162">
        <v>0</v>
      </c>
      <c r="J58" s="162">
        <v>0</v>
      </c>
      <c r="K58" s="163">
        <v>0</v>
      </c>
      <c r="L58" s="162">
        <v>0</v>
      </c>
      <c r="M58" s="162">
        <v>0</v>
      </c>
      <c r="N58" s="163">
        <v>0</v>
      </c>
    </row>
    <row r="59" spans="1:14" ht="12.75">
      <c r="A59" s="171"/>
      <c r="B59" s="173"/>
      <c r="C59" s="171"/>
      <c r="H59" s="135" t="s">
        <v>168</v>
      </c>
      <c r="I59" s="162">
        <v>0</v>
      </c>
      <c r="J59" s="162">
        <v>0</v>
      </c>
      <c r="K59" s="163">
        <v>0</v>
      </c>
      <c r="L59" s="162">
        <v>0</v>
      </c>
      <c r="M59" s="162">
        <v>0</v>
      </c>
      <c r="N59" s="163">
        <v>0</v>
      </c>
    </row>
    <row r="60" spans="1:14" ht="12.75">
      <c r="A60" s="171"/>
      <c r="B60" s="173"/>
      <c r="C60" s="171"/>
      <c r="H60" s="135" t="s">
        <v>169</v>
      </c>
      <c r="I60" s="162">
        <v>0</v>
      </c>
      <c r="J60" s="162">
        <v>0</v>
      </c>
      <c r="K60" s="163">
        <v>0</v>
      </c>
      <c r="L60" s="162">
        <v>0</v>
      </c>
      <c r="M60" s="162">
        <v>0</v>
      </c>
      <c r="N60" s="163">
        <v>0</v>
      </c>
    </row>
    <row r="61" spans="1:14" ht="12.75">
      <c r="A61" s="171"/>
      <c r="B61" s="173"/>
      <c r="C61" s="171"/>
      <c r="H61" s="135" t="s">
        <v>170</v>
      </c>
      <c r="I61" s="162">
        <v>0</v>
      </c>
      <c r="J61" s="162">
        <v>0</v>
      </c>
      <c r="K61" s="163">
        <v>0</v>
      </c>
      <c r="L61" s="162">
        <v>0</v>
      </c>
      <c r="M61" s="162">
        <v>0</v>
      </c>
      <c r="N61" s="163">
        <v>0</v>
      </c>
    </row>
    <row r="62" spans="1:14" ht="12.75">
      <c r="A62" s="171"/>
      <c r="B62" s="171"/>
      <c r="C62" s="171"/>
      <c r="H62" s="138" t="s">
        <v>171</v>
      </c>
      <c r="I62" s="164">
        <v>0</v>
      </c>
      <c r="J62" s="164">
        <v>0</v>
      </c>
      <c r="K62" s="165">
        <v>0</v>
      </c>
      <c r="L62" s="164">
        <v>0</v>
      </c>
      <c r="M62" s="164">
        <v>0</v>
      </c>
      <c r="N62" s="165">
        <v>0</v>
      </c>
    </row>
    <row r="63" spans="1:3" ht="12.75">
      <c r="A63" s="171"/>
      <c r="B63" s="171"/>
      <c r="C63" s="171"/>
    </row>
    <row r="64" spans="1:3" ht="12.75">
      <c r="A64" s="171"/>
      <c r="B64" s="171"/>
      <c r="C64" s="171"/>
    </row>
    <row r="65" spans="1:3" ht="12.75">
      <c r="A65" s="171"/>
      <c r="B65" s="171"/>
      <c r="C65" s="171"/>
    </row>
    <row r="66" spans="1:3" ht="12.75">
      <c r="A66" s="171"/>
      <c r="B66" s="171"/>
      <c r="C66" s="171"/>
    </row>
    <row r="67" spans="1:3" ht="12.75">
      <c r="A67" s="171"/>
      <c r="B67" s="171"/>
      <c r="C67" s="171"/>
    </row>
  </sheetData>
  <sheetProtection/>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Sheet20"/>
  <dimension ref="A1:Q100"/>
  <sheetViews>
    <sheetView zoomScale="80" zoomScaleNormal="80" zoomScaleSheetLayoutView="80" zoomScalePageLayoutView="0" workbookViewId="0" topLeftCell="A1">
      <pane xSplit="2" topLeftCell="C1" activePane="topRight" state="frozen"/>
      <selection pane="topLeft" activeCell="B106" sqref="B106:E106"/>
      <selection pane="topRight" activeCell="A1" sqref="A1"/>
    </sheetView>
  </sheetViews>
  <sheetFormatPr defaultColWidth="9.140625" defaultRowHeight="12.75"/>
  <cols>
    <col min="1" max="1" width="1.7109375" style="67" customWidth="1"/>
    <col min="2" max="2" width="18.00390625" style="66" customWidth="1"/>
    <col min="3" max="4" width="10.421875" style="70" customWidth="1"/>
    <col min="5" max="5" width="11.28125" style="70" customWidth="1"/>
    <col min="6" max="8" width="10.421875" style="70" customWidth="1"/>
    <col min="9" max="9" width="10.8515625" style="70" customWidth="1"/>
    <col min="10" max="10" width="9.8515625" style="70" customWidth="1"/>
    <col min="11" max="12" width="10.421875" style="70" customWidth="1"/>
    <col min="13" max="13" width="10.28125" style="70" bestFit="1" customWidth="1"/>
    <col min="14" max="14" width="9.7109375" style="70" customWidth="1"/>
    <col min="15" max="17" width="10.421875" style="70" customWidth="1"/>
    <col min="18" max="16384" width="9.140625" style="67" customWidth="1"/>
  </cols>
  <sheetData>
    <row r="1" spans="3:17" ht="32.25" customHeight="1">
      <c r="C1" s="435" t="s">
        <v>350</v>
      </c>
      <c r="D1" s="436"/>
      <c r="E1" s="436"/>
      <c r="F1" s="436"/>
      <c r="G1" s="436"/>
      <c r="H1" s="436"/>
      <c r="I1" s="436"/>
      <c r="J1" s="436"/>
      <c r="K1" s="436"/>
      <c r="L1" s="436"/>
      <c r="M1" s="436"/>
      <c r="N1" s="436"/>
      <c r="O1" s="436"/>
      <c r="P1" s="436"/>
      <c r="Q1" s="436"/>
    </row>
    <row r="2" spans="3:17" ht="15.75" customHeight="1">
      <c r="C2" s="437">
        <v>41314</v>
      </c>
      <c r="D2" s="438"/>
      <c r="E2" s="438"/>
      <c r="F2" s="438"/>
      <c r="G2" s="438"/>
      <c r="H2" s="438"/>
      <c r="I2" s="438"/>
      <c r="J2" s="438"/>
      <c r="K2" s="438"/>
      <c r="L2" s="438"/>
      <c r="M2" s="438"/>
      <c r="N2" s="438"/>
      <c r="O2" s="438"/>
      <c r="P2" s="438"/>
      <c r="Q2" s="438"/>
    </row>
    <row r="3" spans="3:5" ht="12.75">
      <c r="C3" s="430" t="s">
        <v>172</v>
      </c>
      <c r="D3" s="431"/>
      <c r="E3" s="432"/>
    </row>
    <row r="4" spans="3:17" ht="51">
      <c r="C4" s="76" t="s">
        <v>179</v>
      </c>
      <c r="D4" s="76" t="s">
        <v>32</v>
      </c>
      <c r="E4" s="71" t="s">
        <v>33</v>
      </c>
      <c r="F4" s="439" t="s">
        <v>6</v>
      </c>
      <c r="G4" s="440"/>
      <c r="H4" s="440"/>
      <c r="I4" s="440"/>
      <c r="J4" s="440"/>
      <c r="K4" s="440"/>
      <c r="L4" s="440"/>
      <c r="M4" s="440"/>
      <c r="N4" s="440"/>
      <c r="O4" s="440"/>
      <c r="P4" s="440"/>
      <c r="Q4" s="440"/>
    </row>
    <row r="5" spans="2:5" ht="12.75">
      <c r="B5" s="72" t="s">
        <v>69</v>
      </c>
      <c r="C5" s="365">
        <v>899242</v>
      </c>
      <c r="D5" s="365">
        <v>630829</v>
      </c>
      <c r="E5" s="366">
        <v>0.7015108280084783</v>
      </c>
    </row>
    <row r="6" ht="7.5" customHeight="1"/>
    <row r="7" spans="3:17" ht="26.25">
      <c r="C7" s="434" t="s">
        <v>262</v>
      </c>
      <c r="D7" s="434"/>
      <c r="E7" s="434"/>
      <c r="F7" s="434"/>
      <c r="G7" s="434"/>
      <c r="H7" s="434"/>
      <c r="I7" s="434"/>
      <c r="J7" s="434"/>
      <c r="K7" s="434"/>
      <c r="L7" s="434"/>
      <c r="M7" s="434"/>
      <c r="N7" s="434"/>
      <c r="O7" s="434"/>
      <c r="P7" s="434"/>
      <c r="Q7" s="434"/>
    </row>
    <row r="8" spans="3:17" ht="12.75">
      <c r="C8" s="430" t="s">
        <v>387</v>
      </c>
      <c r="D8" s="431"/>
      <c r="E8" s="432"/>
      <c r="F8" s="430" t="s">
        <v>173</v>
      </c>
      <c r="G8" s="431"/>
      <c r="H8" s="432"/>
      <c r="I8" s="430" t="s">
        <v>390</v>
      </c>
      <c r="J8" s="431"/>
      <c r="K8" s="432"/>
      <c r="L8" s="430" t="s">
        <v>175</v>
      </c>
      <c r="M8" s="431"/>
      <c r="N8" s="432"/>
      <c r="O8" s="69" t="s">
        <v>176</v>
      </c>
      <c r="P8" s="73" t="s">
        <v>177</v>
      </c>
      <c r="Q8" s="73" t="s">
        <v>178</v>
      </c>
    </row>
    <row r="9" spans="2:17" s="77" customFormat="1" ht="51">
      <c r="B9" s="74"/>
      <c r="C9" s="76" t="s">
        <v>179</v>
      </c>
      <c r="D9" s="75" t="s">
        <v>32</v>
      </c>
      <c r="E9" s="75" t="s">
        <v>33</v>
      </c>
      <c r="F9" s="76" t="s">
        <v>181</v>
      </c>
      <c r="G9" s="76" t="s">
        <v>32</v>
      </c>
      <c r="H9" s="75" t="s">
        <v>33</v>
      </c>
      <c r="I9" s="76" t="s">
        <v>182</v>
      </c>
      <c r="J9" s="76" t="s">
        <v>32</v>
      </c>
      <c r="K9" s="75" t="s">
        <v>33</v>
      </c>
      <c r="L9" s="76" t="s">
        <v>181</v>
      </c>
      <c r="M9" s="76" t="s">
        <v>32</v>
      </c>
      <c r="N9" s="75" t="s">
        <v>33</v>
      </c>
      <c r="O9" s="75" t="s">
        <v>179</v>
      </c>
      <c r="P9" s="76" t="s">
        <v>179</v>
      </c>
      <c r="Q9" s="76" t="s">
        <v>182</v>
      </c>
    </row>
    <row r="10" spans="2:17" ht="12.75">
      <c r="B10" s="78" t="s">
        <v>69</v>
      </c>
      <c r="C10" s="198">
        <v>821143</v>
      </c>
      <c r="D10" s="198">
        <v>587351</v>
      </c>
      <c r="E10" s="367">
        <v>0.7152846702705863</v>
      </c>
      <c r="F10" s="198">
        <v>308319</v>
      </c>
      <c r="G10" s="198">
        <v>216068</v>
      </c>
      <c r="H10" s="367">
        <v>0.7007936585160175</v>
      </c>
      <c r="I10" s="198">
        <v>69722</v>
      </c>
      <c r="J10" s="198">
        <v>36403</v>
      </c>
      <c r="K10" s="367">
        <v>0.522116405151889</v>
      </c>
      <c r="L10" s="198">
        <v>89819</v>
      </c>
      <c r="M10" s="198">
        <v>60687</v>
      </c>
      <c r="N10" s="367">
        <v>0.6756588249702179</v>
      </c>
      <c r="O10" s="198">
        <v>43793</v>
      </c>
      <c r="P10" s="198">
        <v>1262</v>
      </c>
      <c r="Q10" s="199">
        <v>249134</v>
      </c>
    </row>
    <row r="11" spans="2:17" ht="12.75">
      <c r="B11" s="79" t="s">
        <v>263</v>
      </c>
      <c r="C11" s="368">
        <v>165874</v>
      </c>
      <c r="D11" s="368">
        <v>119817</v>
      </c>
      <c r="E11" s="369">
        <v>0.722337436849657</v>
      </c>
      <c r="F11" s="368">
        <v>56774</v>
      </c>
      <c r="G11" s="368">
        <v>39900</v>
      </c>
      <c r="H11" s="369">
        <v>0.702786486772114</v>
      </c>
      <c r="I11" s="368">
        <v>18483</v>
      </c>
      <c r="J11" s="368">
        <v>6947</v>
      </c>
      <c r="K11" s="369">
        <v>0.3758588973651463</v>
      </c>
      <c r="L11" s="368">
        <v>17708</v>
      </c>
      <c r="M11" s="368">
        <v>12806</v>
      </c>
      <c r="N11" s="369">
        <v>0.723175965665236</v>
      </c>
      <c r="O11" s="368">
        <v>20239</v>
      </c>
      <c r="P11" s="370">
        <v>171</v>
      </c>
      <c r="Q11" s="371">
        <v>42627</v>
      </c>
    </row>
    <row r="12" spans="2:17" ht="12.75">
      <c r="B12" s="80" t="s">
        <v>185</v>
      </c>
      <c r="C12" s="372">
        <v>19935</v>
      </c>
      <c r="D12" s="372">
        <v>16767</v>
      </c>
      <c r="E12" s="373">
        <v>0.8410835214446952</v>
      </c>
      <c r="F12" s="372">
        <v>6202</v>
      </c>
      <c r="G12" s="372">
        <v>5126</v>
      </c>
      <c r="H12" s="373">
        <v>0.8265075782005804</v>
      </c>
      <c r="I12" s="372">
        <v>858</v>
      </c>
      <c r="J12" s="372">
        <v>457</v>
      </c>
      <c r="K12" s="373">
        <v>0.5326340326340326</v>
      </c>
      <c r="L12" s="372">
        <v>2432</v>
      </c>
      <c r="M12" s="372">
        <v>1853</v>
      </c>
      <c r="N12" s="373">
        <v>0.7619243421052632</v>
      </c>
      <c r="O12" s="372">
        <v>2</v>
      </c>
      <c r="P12" s="374">
        <v>3</v>
      </c>
      <c r="Q12" s="375">
        <v>3521</v>
      </c>
    </row>
    <row r="13" spans="2:17" ht="12.75">
      <c r="B13" s="80" t="s">
        <v>186</v>
      </c>
      <c r="C13" s="372">
        <v>11531</v>
      </c>
      <c r="D13" s="372">
        <v>9417</v>
      </c>
      <c r="E13" s="373">
        <v>0.8166681120457896</v>
      </c>
      <c r="F13" s="372">
        <v>4404</v>
      </c>
      <c r="G13" s="372">
        <v>3383</v>
      </c>
      <c r="H13" s="373">
        <v>0.7681653042688465</v>
      </c>
      <c r="I13" s="372">
        <v>1496</v>
      </c>
      <c r="J13" s="372">
        <v>708</v>
      </c>
      <c r="K13" s="373">
        <v>0.4732620320855615</v>
      </c>
      <c r="L13" s="372">
        <v>803</v>
      </c>
      <c r="M13" s="372">
        <v>618</v>
      </c>
      <c r="N13" s="373">
        <v>0.7696139476961394</v>
      </c>
      <c r="O13" s="372">
        <v>1</v>
      </c>
      <c r="P13" s="374" t="s">
        <v>572</v>
      </c>
      <c r="Q13" s="375">
        <v>4014</v>
      </c>
    </row>
    <row r="14" spans="2:17" ht="12.75">
      <c r="B14" s="80" t="s">
        <v>187</v>
      </c>
      <c r="C14" s="372">
        <v>8351</v>
      </c>
      <c r="D14" s="372">
        <v>5506</v>
      </c>
      <c r="E14" s="373">
        <v>0.6593222368578613</v>
      </c>
      <c r="F14" s="372">
        <v>4073</v>
      </c>
      <c r="G14" s="372">
        <v>2844</v>
      </c>
      <c r="H14" s="373">
        <v>0.698256813159833</v>
      </c>
      <c r="I14" s="372">
        <v>417</v>
      </c>
      <c r="J14" s="372">
        <v>125</v>
      </c>
      <c r="K14" s="373">
        <v>0.2997601918465228</v>
      </c>
      <c r="L14" s="372">
        <v>625</v>
      </c>
      <c r="M14" s="372">
        <v>385</v>
      </c>
      <c r="N14" s="373">
        <v>0.616</v>
      </c>
      <c r="O14" s="372">
        <v>0</v>
      </c>
      <c r="P14" s="374" t="s">
        <v>572</v>
      </c>
      <c r="Q14" s="375">
        <v>1196</v>
      </c>
    </row>
    <row r="15" spans="2:17" ht="12.75">
      <c r="B15" s="80" t="s">
        <v>188</v>
      </c>
      <c r="C15" s="372">
        <v>25273</v>
      </c>
      <c r="D15" s="372">
        <v>18971</v>
      </c>
      <c r="E15" s="373">
        <v>0.750642978672892</v>
      </c>
      <c r="F15" s="372">
        <v>7459</v>
      </c>
      <c r="G15" s="372">
        <v>5397</v>
      </c>
      <c r="H15" s="373">
        <v>0.7235554363855745</v>
      </c>
      <c r="I15" s="372">
        <v>2506</v>
      </c>
      <c r="J15" s="372">
        <v>1144</v>
      </c>
      <c r="K15" s="373">
        <v>0.4565043894652833</v>
      </c>
      <c r="L15" s="372">
        <v>2482</v>
      </c>
      <c r="M15" s="372">
        <v>1575</v>
      </c>
      <c r="N15" s="373">
        <v>0.6345688960515713</v>
      </c>
      <c r="O15" s="372">
        <v>12</v>
      </c>
      <c r="P15" s="374">
        <v>86</v>
      </c>
      <c r="Q15" s="375">
        <v>8134</v>
      </c>
    </row>
    <row r="16" spans="2:17" ht="12.75">
      <c r="B16" s="80" t="s">
        <v>189</v>
      </c>
      <c r="C16" s="372">
        <v>16660</v>
      </c>
      <c r="D16" s="372">
        <v>10301</v>
      </c>
      <c r="E16" s="373">
        <v>0.6183073229291717</v>
      </c>
      <c r="F16" s="372">
        <v>5284</v>
      </c>
      <c r="G16" s="372">
        <v>3050</v>
      </c>
      <c r="H16" s="373">
        <v>0.5772142316426949</v>
      </c>
      <c r="I16" s="372">
        <v>1948</v>
      </c>
      <c r="J16" s="372">
        <v>327</v>
      </c>
      <c r="K16" s="373">
        <v>0.16786447638603696</v>
      </c>
      <c r="L16" s="372">
        <v>2362</v>
      </c>
      <c r="M16" s="372">
        <v>1790</v>
      </c>
      <c r="N16" s="373">
        <v>0.7578323454699407</v>
      </c>
      <c r="O16" s="372">
        <v>2</v>
      </c>
      <c r="P16" s="374">
        <v>19</v>
      </c>
      <c r="Q16" s="375">
        <v>5785</v>
      </c>
    </row>
    <row r="17" spans="2:17" ht="12.75">
      <c r="B17" s="80" t="s">
        <v>190</v>
      </c>
      <c r="C17" s="372">
        <v>2688</v>
      </c>
      <c r="D17" s="372">
        <v>1330</v>
      </c>
      <c r="E17" s="373">
        <v>0.4947916666666667</v>
      </c>
      <c r="F17" s="372">
        <v>1414</v>
      </c>
      <c r="G17" s="372">
        <v>614</v>
      </c>
      <c r="H17" s="373">
        <v>0.43422913719943423</v>
      </c>
      <c r="I17" s="372">
        <v>208</v>
      </c>
      <c r="J17" s="372">
        <v>13</v>
      </c>
      <c r="K17" s="373">
        <v>0.0625</v>
      </c>
      <c r="L17" s="372">
        <v>169</v>
      </c>
      <c r="M17" s="372">
        <v>74</v>
      </c>
      <c r="N17" s="373">
        <v>0.4378698224852071</v>
      </c>
      <c r="O17" s="372">
        <v>0</v>
      </c>
      <c r="P17" s="374" t="s">
        <v>572</v>
      </c>
      <c r="Q17" s="375">
        <v>753</v>
      </c>
    </row>
    <row r="18" spans="2:17" ht="12.75">
      <c r="B18" s="80" t="s">
        <v>191</v>
      </c>
      <c r="C18" s="372">
        <v>18155</v>
      </c>
      <c r="D18" s="372">
        <v>14476</v>
      </c>
      <c r="E18" s="373">
        <v>0.7973561002478656</v>
      </c>
      <c r="F18" s="372">
        <v>5961</v>
      </c>
      <c r="G18" s="372">
        <v>4680</v>
      </c>
      <c r="H18" s="373">
        <v>0.7851031706089582</v>
      </c>
      <c r="I18" s="372">
        <v>746</v>
      </c>
      <c r="J18" s="372">
        <v>405</v>
      </c>
      <c r="K18" s="373">
        <v>0.5428954423592494</v>
      </c>
      <c r="L18" s="372">
        <v>1733</v>
      </c>
      <c r="M18" s="372">
        <v>1401</v>
      </c>
      <c r="N18" s="373">
        <v>0.8084246970571264</v>
      </c>
      <c r="O18" s="372">
        <v>3</v>
      </c>
      <c r="P18" s="374">
        <v>61</v>
      </c>
      <c r="Q18" s="375">
        <v>4710</v>
      </c>
    </row>
    <row r="19" spans="2:17" ht="12.75">
      <c r="B19" s="80" t="s">
        <v>192</v>
      </c>
      <c r="C19" s="372">
        <v>2069</v>
      </c>
      <c r="D19" s="372">
        <v>1311</v>
      </c>
      <c r="E19" s="373">
        <v>0.6336394393426776</v>
      </c>
      <c r="F19" s="372">
        <v>1097</v>
      </c>
      <c r="G19" s="372">
        <v>641</v>
      </c>
      <c r="H19" s="373">
        <v>0.5843208751139471</v>
      </c>
      <c r="I19" s="372">
        <v>223</v>
      </c>
      <c r="J19" s="372">
        <v>78</v>
      </c>
      <c r="K19" s="373">
        <v>0.34977578475336324</v>
      </c>
      <c r="L19" s="372">
        <v>165</v>
      </c>
      <c r="M19" s="372">
        <v>120</v>
      </c>
      <c r="N19" s="373">
        <v>0.7272727272727273</v>
      </c>
      <c r="O19" s="372">
        <v>0</v>
      </c>
      <c r="P19" s="374" t="s">
        <v>572</v>
      </c>
      <c r="Q19" s="375">
        <v>712</v>
      </c>
    </row>
    <row r="20" spans="2:17" ht="12.75">
      <c r="B20" s="80" t="s">
        <v>193</v>
      </c>
      <c r="C20" s="372">
        <v>12548</v>
      </c>
      <c r="D20" s="372">
        <v>9551</v>
      </c>
      <c r="E20" s="373">
        <v>0.7611571565189672</v>
      </c>
      <c r="F20" s="372">
        <v>4535</v>
      </c>
      <c r="G20" s="372">
        <v>2897</v>
      </c>
      <c r="H20" s="373">
        <v>0.6388092613009922</v>
      </c>
      <c r="I20" s="372">
        <v>903</v>
      </c>
      <c r="J20" s="372">
        <v>284</v>
      </c>
      <c r="K20" s="373">
        <v>0.31450719822812845</v>
      </c>
      <c r="L20" s="372">
        <v>667</v>
      </c>
      <c r="M20" s="372">
        <v>499</v>
      </c>
      <c r="N20" s="373">
        <v>0.7481259370314842</v>
      </c>
      <c r="O20" s="372">
        <v>1</v>
      </c>
      <c r="P20" s="374">
        <v>2</v>
      </c>
      <c r="Q20" s="375">
        <v>3623</v>
      </c>
    </row>
    <row r="21" spans="2:17" ht="12.75">
      <c r="B21" s="80" t="s">
        <v>194</v>
      </c>
      <c r="C21" s="372">
        <v>3955</v>
      </c>
      <c r="D21" s="372">
        <v>2439</v>
      </c>
      <c r="E21" s="373">
        <v>0.6166877370417193</v>
      </c>
      <c r="F21" s="372">
        <v>1749</v>
      </c>
      <c r="G21" s="372">
        <v>1050</v>
      </c>
      <c r="H21" s="373">
        <v>0.6003430531732419</v>
      </c>
      <c r="I21" s="372">
        <v>948</v>
      </c>
      <c r="J21" s="372">
        <v>33</v>
      </c>
      <c r="K21" s="373">
        <v>0.03481012658227848</v>
      </c>
      <c r="L21" s="372">
        <v>635</v>
      </c>
      <c r="M21" s="372">
        <v>359</v>
      </c>
      <c r="N21" s="373">
        <v>0.5653543307086614</v>
      </c>
      <c r="O21" s="372">
        <v>0</v>
      </c>
      <c r="P21" s="374" t="s">
        <v>572</v>
      </c>
      <c r="Q21" s="375">
        <v>2145</v>
      </c>
    </row>
    <row r="22" spans="2:17" ht="12.75">
      <c r="B22" s="80" t="s">
        <v>195</v>
      </c>
      <c r="C22" s="372">
        <v>24196</v>
      </c>
      <c r="D22" s="372">
        <v>15980</v>
      </c>
      <c r="E22" s="373">
        <v>0.6604397421061332</v>
      </c>
      <c r="F22" s="372">
        <v>5950</v>
      </c>
      <c r="G22" s="372">
        <v>4213</v>
      </c>
      <c r="H22" s="373">
        <v>0.7080672268907563</v>
      </c>
      <c r="I22" s="372">
        <v>6031</v>
      </c>
      <c r="J22" s="372">
        <v>2368</v>
      </c>
      <c r="K22" s="373">
        <v>0.39263803680981596</v>
      </c>
      <c r="L22" s="372">
        <v>3883</v>
      </c>
      <c r="M22" s="372">
        <v>2868</v>
      </c>
      <c r="N22" s="373">
        <v>0.7386041720319341</v>
      </c>
      <c r="O22" s="372">
        <v>20218</v>
      </c>
      <c r="P22" s="374" t="s">
        <v>3</v>
      </c>
      <c r="Q22" s="371">
        <v>2907</v>
      </c>
    </row>
    <row r="23" spans="2:17" ht="12.75">
      <c r="B23" s="80" t="s">
        <v>196</v>
      </c>
      <c r="C23" s="372">
        <v>11533</v>
      </c>
      <c r="D23" s="372">
        <v>9015</v>
      </c>
      <c r="E23" s="373">
        <v>0.7816699904621521</v>
      </c>
      <c r="F23" s="372">
        <v>4473</v>
      </c>
      <c r="G23" s="372">
        <v>3796</v>
      </c>
      <c r="H23" s="373">
        <v>0.848647440196736</v>
      </c>
      <c r="I23" s="372">
        <v>777</v>
      </c>
      <c r="J23" s="372">
        <v>378</v>
      </c>
      <c r="K23" s="373">
        <v>0.4864864864864865</v>
      </c>
      <c r="L23" s="372">
        <v>1036</v>
      </c>
      <c r="M23" s="372">
        <v>764</v>
      </c>
      <c r="N23" s="373">
        <v>0.7374517374517374</v>
      </c>
      <c r="O23" s="372">
        <v>0</v>
      </c>
      <c r="P23" s="374" t="s">
        <v>572</v>
      </c>
      <c r="Q23" s="375">
        <v>2789</v>
      </c>
    </row>
    <row r="24" spans="2:17" ht="12.75">
      <c r="B24" s="80" t="s">
        <v>197</v>
      </c>
      <c r="C24" s="372">
        <v>4347</v>
      </c>
      <c r="D24" s="372">
        <v>1963</v>
      </c>
      <c r="E24" s="373">
        <v>0.45157579940188636</v>
      </c>
      <c r="F24" s="372">
        <v>1224</v>
      </c>
      <c r="G24" s="372">
        <v>408</v>
      </c>
      <c r="H24" s="373">
        <v>0.3333333333333333</v>
      </c>
      <c r="I24" s="372">
        <v>283</v>
      </c>
      <c r="J24" s="372">
        <v>150</v>
      </c>
      <c r="K24" s="373">
        <v>0.5300353356890459</v>
      </c>
      <c r="L24" s="372">
        <v>181</v>
      </c>
      <c r="M24" s="372">
        <v>128</v>
      </c>
      <c r="N24" s="373">
        <v>0.7071823204419889</v>
      </c>
      <c r="O24" s="372">
        <v>0</v>
      </c>
      <c r="P24" s="374" t="s">
        <v>572</v>
      </c>
      <c r="Q24" s="375">
        <v>889</v>
      </c>
    </row>
    <row r="25" spans="2:17" ht="12.75">
      <c r="B25" s="80" t="s">
        <v>198</v>
      </c>
      <c r="C25" s="372">
        <v>2430</v>
      </c>
      <c r="D25" s="372">
        <v>1489</v>
      </c>
      <c r="E25" s="373">
        <v>0.6127572016460905</v>
      </c>
      <c r="F25" s="372">
        <v>1875</v>
      </c>
      <c r="G25" s="372">
        <v>1179</v>
      </c>
      <c r="H25" s="373">
        <v>0.6288</v>
      </c>
      <c r="I25" s="372">
        <v>1006</v>
      </c>
      <c r="J25" s="372">
        <v>440</v>
      </c>
      <c r="K25" s="373">
        <v>0.43737574552683894</v>
      </c>
      <c r="L25" s="372">
        <v>144</v>
      </c>
      <c r="M25" s="372">
        <v>78</v>
      </c>
      <c r="N25" s="373">
        <v>0.5416666666666666</v>
      </c>
      <c r="O25" s="372">
        <v>0</v>
      </c>
      <c r="P25" s="374" t="s">
        <v>572</v>
      </c>
      <c r="Q25" s="375">
        <v>495</v>
      </c>
    </row>
    <row r="26" spans="2:17" ht="12.75">
      <c r="B26" s="83" t="s">
        <v>318</v>
      </c>
      <c r="C26" s="372">
        <v>960</v>
      </c>
      <c r="D26" s="372">
        <v>659</v>
      </c>
      <c r="E26" s="373">
        <v>0.6864583333333333</v>
      </c>
      <c r="F26" s="372">
        <v>529</v>
      </c>
      <c r="G26" s="372">
        <v>281</v>
      </c>
      <c r="H26" s="373">
        <v>0.5311909262759924</v>
      </c>
      <c r="I26" s="372">
        <v>78</v>
      </c>
      <c r="J26" s="372">
        <v>32</v>
      </c>
      <c r="K26" s="373">
        <v>0.41025641025641024</v>
      </c>
      <c r="L26" s="372">
        <v>140</v>
      </c>
      <c r="M26" s="372">
        <v>115</v>
      </c>
      <c r="N26" s="373">
        <v>0.8214285714285714</v>
      </c>
      <c r="O26" s="372">
        <v>0</v>
      </c>
      <c r="P26" s="374" t="s">
        <v>572</v>
      </c>
      <c r="Q26" s="375">
        <v>370</v>
      </c>
    </row>
    <row r="27" spans="2:17" ht="12.75">
      <c r="B27" s="80" t="s">
        <v>199</v>
      </c>
      <c r="C27" s="376">
        <v>1243</v>
      </c>
      <c r="D27" s="376">
        <v>642</v>
      </c>
      <c r="E27" s="377">
        <v>0.5164923572003218</v>
      </c>
      <c r="F27" s="376">
        <v>545</v>
      </c>
      <c r="G27" s="376">
        <v>341</v>
      </c>
      <c r="H27" s="377">
        <v>0.6256880733944954</v>
      </c>
      <c r="I27" s="376">
        <v>55</v>
      </c>
      <c r="J27" s="376">
        <v>5</v>
      </c>
      <c r="K27" s="377">
        <v>0.09090909090909091</v>
      </c>
      <c r="L27" s="376">
        <v>251</v>
      </c>
      <c r="M27" s="376">
        <v>179</v>
      </c>
      <c r="N27" s="377">
        <v>0.7131474103585658</v>
      </c>
      <c r="O27" s="376">
        <v>0</v>
      </c>
      <c r="P27" s="378" t="s">
        <v>572</v>
      </c>
      <c r="Q27" s="379">
        <v>584</v>
      </c>
    </row>
    <row r="28" spans="2:17" ht="12.75">
      <c r="B28" s="79" t="s">
        <v>264</v>
      </c>
      <c r="C28" s="368">
        <v>242453</v>
      </c>
      <c r="D28" s="368">
        <v>169086</v>
      </c>
      <c r="E28" s="369">
        <v>0.6973970212783509</v>
      </c>
      <c r="F28" s="368">
        <v>101376</v>
      </c>
      <c r="G28" s="368">
        <v>73128</v>
      </c>
      <c r="H28" s="369">
        <v>0.7213541666666666</v>
      </c>
      <c r="I28" s="368">
        <v>20865</v>
      </c>
      <c r="J28" s="368">
        <v>12008</v>
      </c>
      <c r="K28" s="369">
        <v>0.5755092259765157</v>
      </c>
      <c r="L28" s="368">
        <v>25927</v>
      </c>
      <c r="M28" s="368">
        <v>15373</v>
      </c>
      <c r="N28" s="369">
        <v>0.5929340070197092</v>
      </c>
      <c r="O28" s="368">
        <v>110</v>
      </c>
      <c r="P28" s="370">
        <v>372</v>
      </c>
      <c r="Q28" s="371">
        <v>90174</v>
      </c>
    </row>
    <row r="29" spans="2:17" ht="12.75">
      <c r="B29" s="80" t="s">
        <v>200</v>
      </c>
      <c r="C29" s="372">
        <v>31834</v>
      </c>
      <c r="D29" s="372">
        <v>21512</v>
      </c>
      <c r="E29" s="373">
        <v>0.6757554815605956</v>
      </c>
      <c r="F29" s="372">
        <v>11233</v>
      </c>
      <c r="G29" s="372">
        <v>8363</v>
      </c>
      <c r="H29" s="373">
        <v>0.7445028042375145</v>
      </c>
      <c r="I29" s="372">
        <v>1733</v>
      </c>
      <c r="J29" s="372">
        <v>422</v>
      </c>
      <c r="K29" s="373">
        <v>0.24350836699365264</v>
      </c>
      <c r="L29" s="372">
        <v>6517</v>
      </c>
      <c r="M29" s="372">
        <v>3375</v>
      </c>
      <c r="N29" s="373">
        <v>0.5178763234617155</v>
      </c>
      <c r="O29" s="372">
        <v>0</v>
      </c>
      <c r="P29" s="374">
        <v>3</v>
      </c>
      <c r="Q29" s="375">
        <v>11852</v>
      </c>
    </row>
    <row r="30" spans="2:17" ht="12.75">
      <c r="B30" s="80" t="s">
        <v>201</v>
      </c>
      <c r="C30" s="372">
        <v>22508</v>
      </c>
      <c r="D30" s="372">
        <v>15854</v>
      </c>
      <c r="E30" s="373">
        <v>0.7043717789230496</v>
      </c>
      <c r="F30" s="372">
        <v>6312</v>
      </c>
      <c r="G30" s="372">
        <v>3600</v>
      </c>
      <c r="H30" s="373">
        <v>0.5703422053231939</v>
      </c>
      <c r="I30" s="372">
        <v>876</v>
      </c>
      <c r="J30" s="372">
        <v>359</v>
      </c>
      <c r="K30" s="373">
        <v>0.4098173515981735</v>
      </c>
      <c r="L30" s="372">
        <v>1042</v>
      </c>
      <c r="M30" s="372">
        <v>762</v>
      </c>
      <c r="N30" s="373">
        <v>0.7312859884836852</v>
      </c>
      <c r="O30" s="372">
        <v>3</v>
      </c>
      <c r="P30" s="374">
        <v>11</v>
      </c>
      <c r="Q30" s="375">
        <v>6306</v>
      </c>
    </row>
    <row r="31" spans="2:17" ht="12.75">
      <c r="B31" s="80" t="s">
        <v>202</v>
      </c>
      <c r="C31" s="372">
        <v>9373</v>
      </c>
      <c r="D31" s="372">
        <v>7001</v>
      </c>
      <c r="E31" s="373">
        <v>0.7469326789715139</v>
      </c>
      <c r="F31" s="372">
        <v>1920</v>
      </c>
      <c r="G31" s="372">
        <v>930</v>
      </c>
      <c r="H31" s="373">
        <v>0.484375</v>
      </c>
      <c r="I31" s="372">
        <v>242</v>
      </c>
      <c r="J31" s="372">
        <v>121</v>
      </c>
      <c r="K31" s="373">
        <v>0.5</v>
      </c>
      <c r="L31" s="372">
        <v>949</v>
      </c>
      <c r="M31" s="372">
        <v>331</v>
      </c>
      <c r="N31" s="373">
        <v>0.3487881981032666</v>
      </c>
      <c r="O31" s="372">
        <v>1</v>
      </c>
      <c r="P31" s="374">
        <v>2</v>
      </c>
      <c r="Q31" s="375">
        <v>3309</v>
      </c>
    </row>
    <row r="32" spans="2:17" ht="12.75">
      <c r="B32" s="80" t="s">
        <v>203</v>
      </c>
      <c r="C32" s="372">
        <v>9855</v>
      </c>
      <c r="D32" s="372">
        <v>6877</v>
      </c>
      <c r="E32" s="373">
        <v>0.697818366311517</v>
      </c>
      <c r="F32" s="372">
        <v>3784</v>
      </c>
      <c r="G32" s="372">
        <v>1970</v>
      </c>
      <c r="H32" s="373">
        <v>0.5206131078224101</v>
      </c>
      <c r="I32" s="372">
        <v>1549</v>
      </c>
      <c r="J32" s="372">
        <v>1122</v>
      </c>
      <c r="K32" s="373">
        <v>0.724338282763073</v>
      </c>
      <c r="L32" s="372">
        <v>900</v>
      </c>
      <c r="M32" s="372">
        <v>682</v>
      </c>
      <c r="N32" s="373">
        <v>0.7577777777777778</v>
      </c>
      <c r="O32" s="372">
        <v>52</v>
      </c>
      <c r="P32" s="374">
        <v>27</v>
      </c>
      <c r="Q32" s="375">
        <v>4071</v>
      </c>
    </row>
    <row r="33" spans="2:17" ht="12.75">
      <c r="B33" s="80" t="s">
        <v>204</v>
      </c>
      <c r="C33" s="372">
        <v>11302</v>
      </c>
      <c r="D33" s="372">
        <v>7757</v>
      </c>
      <c r="E33" s="373">
        <v>0.686338701114847</v>
      </c>
      <c r="F33" s="372">
        <v>6345</v>
      </c>
      <c r="G33" s="372">
        <v>4670</v>
      </c>
      <c r="H33" s="373">
        <v>0.7360126083530338</v>
      </c>
      <c r="I33" s="372">
        <v>1565</v>
      </c>
      <c r="J33" s="372">
        <v>1083</v>
      </c>
      <c r="K33" s="373">
        <v>0.6920127795527157</v>
      </c>
      <c r="L33" s="372">
        <v>1488</v>
      </c>
      <c r="M33" s="372">
        <v>1129</v>
      </c>
      <c r="N33" s="373">
        <v>0.758736559139785</v>
      </c>
      <c r="O33" s="372">
        <v>31</v>
      </c>
      <c r="P33" s="374">
        <v>74</v>
      </c>
      <c r="Q33" s="375">
        <v>3444</v>
      </c>
    </row>
    <row r="34" spans="2:17" ht="12.75">
      <c r="B34" s="80" t="s">
        <v>205</v>
      </c>
      <c r="C34" s="372">
        <v>15299</v>
      </c>
      <c r="D34" s="372">
        <v>10238</v>
      </c>
      <c r="E34" s="373">
        <v>0.6691940649715667</v>
      </c>
      <c r="F34" s="372">
        <v>7444</v>
      </c>
      <c r="G34" s="372">
        <v>5304</v>
      </c>
      <c r="H34" s="373">
        <v>0.7125201504567437</v>
      </c>
      <c r="I34" s="372">
        <v>3522</v>
      </c>
      <c r="J34" s="372">
        <v>2096</v>
      </c>
      <c r="K34" s="373">
        <v>0.5951164111300398</v>
      </c>
      <c r="L34" s="372">
        <v>1200</v>
      </c>
      <c r="M34" s="372">
        <v>910</v>
      </c>
      <c r="N34" s="373">
        <v>0.7583333333333333</v>
      </c>
      <c r="O34" s="372">
        <v>4</v>
      </c>
      <c r="P34" s="374">
        <v>87</v>
      </c>
      <c r="Q34" s="375">
        <v>10825</v>
      </c>
    </row>
    <row r="35" spans="2:17" ht="12.75">
      <c r="B35" s="80" t="s">
        <v>206</v>
      </c>
      <c r="C35" s="372">
        <v>12655</v>
      </c>
      <c r="D35" s="372">
        <v>6297</v>
      </c>
      <c r="E35" s="373">
        <v>0.4975898854207823</v>
      </c>
      <c r="F35" s="372">
        <v>6116</v>
      </c>
      <c r="G35" s="372">
        <v>3194</v>
      </c>
      <c r="H35" s="373">
        <v>0.5222367560497057</v>
      </c>
      <c r="I35" s="372">
        <v>1193</v>
      </c>
      <c r="J35" s="372">
        <v>341</v>
      </c>
      <c r="K35" s="373">
        <v>0.28583403185247275</v>
      </c>
      <c r="L35" s="372">
        <v>1565</v>
      </c>
      <c r="M35" s="372">
        <v>813</v>
      </c>
      <c r="N35" s="373">
        <v>0.5194888178913738</v>
      </c>
      <c r="O35" s="372">
        <v>4</v>
      </c>
      <c r="P35" s="374">
        <v>52</v>
      </c>
      <c r="Q35" s="375">
        <v>6383</v>
      </c>
    </row>
    <row r="36" spans="2:17" ht="12.75">
      <c r="B36" s="80" t="s">
        <v>207</v>
      </c>
      <c r="C36" s="372">
        <v>29803</v>
      </c>
      <c r="D36" s="372">
        <v>23765</v>
      </c>
      <c r="E36" s="373">
        <v>0.7974029460121465</v>
      </c>
      <c r="F36" s="372">
        <v>9590</v>
      </c>
      <c r="G36" s="372">
        <v>6925</v>
      </c>
      <c r="H36" s="373">
        <v>0.7221063607924921</v>
      </c>
      <c r="I36" s="372">
        <v>1086</v>
      </c>
      <c r="J36" s="372">
        <v>429</v>
      </c>
      <c r="K36" s="373">
        <v>0.39502762430939226</v>
      </c>
      <c r="L36" s="372">
        <v>3066</v>
      </c>
      <c r="M36" s="372">
        <v>2095</v>
      </c>
      <c r="N36" s="373">
        <v>0.6833007175472929</v>
      </c>
      <c r="O36" s="372">
        <v>3</v>
      </c>
      <c r="P36" s="374">
        <v>16</v>
      </c>
      <c r="Q36" s="375">
        <v>7018</v>
      </c>
    </row>
    <row r="37" spans="2:17" ht="12.75">
      <c r="B37" s="80" t="s">
        <v>208</v>
      </c>
      <c r="C37" s="372">
        <v>4926</v>
      </c>
      <c r="D37" s="372">
        <v>3087</v>
      </c>
      <c r="E37" s="373">
        <v>0.6266747868453106</v>
      </c>
      <c r="F37" s="372">
        <v>2399</v>
      </c>
      <c r="G37" s="372">
        <v>1575</v>
      </c>
      <c r="H37" s="373">
        <v>0.6565235514797833</v>
      </c>
      <c r="I37" s="372">
        <v>408</v>
      </c>
      <c r="J37" s="372">
        <v>216</v>
      </c>
      <c r="K37" s="373">
        <v>0.5294117647058824</v>
      </c>
      <c r="L37" s="372">
        <v>1162</v>
      </c>
      <c r="M37" s="372">
        <v>1002</v>
      </c>
      <c r="N37" s="373">
        <v>0.8623063683304647</v>
      </c>
      <c r="O37" s="372">
        <v>0</v>
      </c>
      <c r="P37" s="374" t="s">
        <v>572</v>
      </c>
      <c r="Q37" s="375">
        <v>5140</v>
      </c>
    </row>
    <row r="38" spans="2:17" ht="12.75">
      <c r="B38" s="80" t="s">
        <v>209</v>
      </c>
      <c r="C38" s="372">
        <v>46847</v>
      </c>
      <c r="D38" s="372">
        <v>32859</v>
      </c>
      <c r="E38" s="373">
        <v>0.7014109761564241</v>
      </c>
      <c r="F38" s="372">
        <v>18914</v>
      </c>
      <c r="G38" s="372">
        <v>13195</v>
      </c>
      <c r="H38" s="373">
        <v>0.6976313841598816</v>
      </c>
      <c r="I38" s="372">
        <v>2717</v>
      </c>
      <c r="J38" s="372">
        <v>601</v>
      </c>
      <c r="K38" s="373">
        <v>0.22119985277880014</v>
      </c>
      <c r="L38" s="372">
        <v>3166</v>
      </c>
      <c r="M38" s="372">
        <v>1675</v>
      </c>
      <c r="N38" s="373">
        <v>0.5290587492103601</v>
      </c>
      <c r="O38" s="372">
        <v>9</v>
      </c>
      <c r="P38" s="374">
        <v>91</v>
      </c>
      <c r="Q38" s="375">
        <v>20525</v>
      </c>
    </row>
    <row r="39" spans="2:17" ht="12.75">
      <c r="B39" s="80" t="s">
        <v>210</v>
      </c>
      <c r="C39" s="372">
        <v>189</v>
      </c>
      <c r="D39" s="372">
        <v>142</v>
      </c>
      <c r="E39" s="373">
        <v>0.7513227513227513</v>
      </c>
      <c r="F39" s="372">
        <v>162</v>
      </c>
      <c r="G39" s="372">
        <v>70</v>
      </c>
      <c r="H39" s="373">
        <v>0.43209876543209874</v>
      </c>
      <c r="I39" s="372">
        <v>141</v>
      </c>
      <c r="J39" s="372">
        <v>50</v>
      </c>
      <c r="K39" s="373">
        <v>0.3546099290780142</v>
      </c>
      <c r="L39" s="372">
        <v>865</v>
      </c>
      <c r="M39" s="372">
        <v>863</v>
      </c>
      <c r="N39" s="373">
        <v>0.9976878612716763</v>
      </c>
      <c r="O39" s="372">
        <v>0</v>
      </c>
      <c r="P39" s="374" t="s">
        <v>572</v>
      </c>
      <c r="Q39" s="375">
        <v>0</v>
      </c>
    </row>
    <row r="40" spans="2:17" ht="13.5" customHeight="1">
      <c r="B40" s="81" t="s">
        <v>211</v>
      </c>
      <c r="C40" s="376">
        <v>47862</v>
      </c>
      <c r="D40" s="376">
        <v>33697</v>
      </c>
      <c r="E40" s="377">
        <v>0.7040449626008106</v>
      </c>
      <c r="F40" s="376">
        <v>27157</v>
      </c>
      <c r="G40" s="376">
        <v>23332</v>
      </c>
      <c r="H40" s="377">
        <v>0.8591523364141842</v>
      </c>
      <c r="I40" s="376">
        <v>5833</v>
      </c>
      <c r="J40" s="376">
        <v>5168</v>
      </c>
      <c r="K40" s="377">
        <v>0.8859934853420195</v>
      </c>
      <c r="L40" s="376">
        <v>4007</v>
      </c>
      <c r="M40" s="376">
        <v>1736</v>
      </c>
      <c r="N40" s="377">
        <v>0.4332418268030946</v>
      </c>
      <c r="O40" s="376">
        <v>3</v>
      </c>
      <c r="P40" s="378">
        <v>9</v>
      </c>
      <c r="Q40" s="379">
        <v>11301</v>
      </c>
    </row>
    <row r="41" spans="2:17" ht="12.75">
      <c r="B41" s="433" t="s">
        <v>384</v>
      </c>
      <c r="C41" s="433"/>
      <c r="D41" s="433"/>
      <c r="E41" s="433"/>
      <c r="F41" s="433"/>
      <c r="G41" s="433"/>
      <c r="H41" s="433"/>
      <c r="I41" s="433"/>
      <c r="J41" s="433"/>
      <c r="K41" s="433"/>
      <c r="L41" s="433"/>
      <c r="M41" s="433"/>
      <c r="N41" s="433"/>
      <c r="O41" s="433"/>
      <c r="P41" s="433"/>
      <c r="Q41" s="433"/>
    </row>
    <row r="42" spans="2:17" ht="23.25" customHeight="1">
      <c r="B42" s="82"/>
      <c r="C42" s="434" t="s">
        <v>262</v>
      </c>
      <c r="D42" s="434"/>
      <c r="E42" s="434"/>
      <c r="F42" s="434"/>
      <c r="G42" s="434"/>
      <c r="H42" s="434"/>
      <c r="I42" s="434"/>
      <c r="J42" s="434"/>
      <c r="K42" s="434"/>
      <c r="L42" s="434"/>
      <c r="M42" s="434"/>
      <c r="N42" s="434"/>
      <c r="O42" s="434"/>
      <c r="P42" s="434"/>
      <c r="Q42" s="434"/>
    </row>
    <row r="43" spans="2:17" ht="12.75">
      <c r="B43" s="129"/>
      <c r="C43" s="430" t="s">
        <v>387</v>
      </c>
      <c r="D43" s="431"/>
      <c r="E43" s="432"/>
      <c r="F43" s="430" t="s">
        <v>173</v>
      </c>
      <c r="G43" s="431"/>
      <c r="H43" s="432"/>
      <c r="I43" s="430" t="s">
        <v>390</v>
      </c>
      <c r="J43" s="431"/>
      <c r="K43" s="432"/>
      <c r="L43" s="430" t="s">
        <v>175</v>
      </c>
      <c r="M43" s="431"/>
      <c r="N43" s="432"/>
      <c r="O43" s="73" t="s">
        <v>176</v>
      </c>
      <c r="P43" s="69" t="s">
        <v>177</v>
      </c>
      <c r="Q43" s="73" t="s">
        <v>178</v>
      </c>
    </row>
    <row r="44" spans="2:17" s="77" customFormat="1" ht="51">
      <c r="B44" s="130"/>
      <c r="C44" s="76" t="s">
        <v>179</v>
      </c>
      <c r="D44" s="76" t="s">
        <v>32</v>
      </c>
      <c r="E44" s="75" t="s">
        <v>33</v>
      </c>
      <c r="F44" s="76" t="s">
        <v>181</v>
      </c>
      <c r="G44" s="76" t="s">
        <v>32</v>
      </c>
      <c r="H44" s="75" t="s">
        <v>33</v>
      </c>
      <c r="I44" s="76" t="s">
        <v>182</v>
      </c>
      <c r="J44" s="76" t="s">
        <v>32</v>
      </c>
      <c r="K44" s="75" t="s">
        <v>33</v>
      </c>
      <c r="L44" s="76" t="s">
        <v>181</v>
      </c>
      <c r="M44" s="76" t="s">
        <v>32</v>
      </c>
      <c r="N44" s="75" t="s">
        <v>33</v>
      </c>
      <c r="O44" s="76" t="s">
        <v>179</v>
      </c>
      <c r="P44" s="75" t="s">
        <v>179</v>
      </c>
      <c r="Q44" s="76" t="s">
        <v>182</v>
      </c>
    </row>
    <row r="45" spans="2:17" ht="12.75">
      <c r="B45" s="79" t="s">
        <v>266</v>
      </c>
      <c r="C45" s="368">
        <v>202200</v>
      </c>
      <c r="D45" s="368">
        <v>140482</v>
      </c>
      <c r="E45" s="369">
        <v>0.6947675568743819</v>
      </c>
      <c r="F45" s="368">
        <v>69347</v>
      </c>
      <c r="G45" s="368">
        <v>43511</v>
      </c>
      <c r="H45" s="369">
        <v>0.6274388221552483</v>
      </c>
      <c r="I45" s="368">
        <v>13728</v>
      </c>
      <c r="J45" s="368">
        <v>6243</v>
      </c>
      <c r="K45" s="369">
        <v>0.454763986013986</v>
      </c>
      <c r="L45" s="368">
        <v>21775</v>
      </c>
      <c r="M45" s="368">
        <v>15540</v>
      </c>
      <c r="N45" s="369">
        <v>0.713662456946039</v>
      </c>
      <c r="O45" s="368">
        <v>23024</v>
      </c>
      <c r="P45" s="368">
        <v>508</v>
      </c>
      <c r="Q45" s="371">
        <v>60069</v>
      </c>
    </row>
    <row r="46" spans="2:17" ht="12.75">
      <c r="B46" s="80" t="s">
        <v>212</v>
      </c>
      <c r="C46" s="372">
        <v>20995</v>
      </c>
      <c r="D46" s="372">
        <v>17118</v>
      </c>
      <c r="E46" s="373">
        <v>0.8153369849964277</v>
      </c>
      <c r="F46" s="372">
        <v>6548</v>
      </c>
      <c r="G46" s="372">
        <v>5424</v>
      </c>
      <c r="H46" s="373">
        <v>0.8283445326817349</v>
      </c>
      <c r="I46" s="372">
        <v>956</v>
      </c>
      <c r="J46" s="372">
        <v>651</v>
      </c>
      <c r="K46" s="373">
        <v>0.6809623430962343</v>
      </c>
      <c r="L46" s="372">
        <v>2872</v>
      </c>
      <c r="M46" s="372">
        <v>2503</v>
      </c>
      <c r="N46" s="373">
        <v>0.8715181058495822</v>
      </c>
      <c r="O46" s="372">
        <v>9</v>
      </c>
      <c r="P46" s="374">
        <v>152</v>
      </c>
      <c r="Q46" s="375">
        <v>5640</v>
      </c>
    </row>
    <row r="47" spans="2:17" ht="12.75">
      <c r="B47" s="80" t="s">
        <v>253</v>
      </c>
      <c r="C47" s="372">
        <v>6496</v>
      </c>
      <c r="D47" s="372">
        <v>4576</v>
      </c>
      <c r="E47" s="373">
        <v>0.7044334975369458</v>
      </c>
      <c r="F47" s="372">
        <v>2723</v>
      </c>
      <c r="G47" s="372">
        <v>1890</v>
      </c>
      <c r="H47" s="373">
        <v>0.6940874035989717</v>
      </c>
      <c r="I47" s="372">
        <v>268</v>
      </c>
      <c r="J47" s="372">
        <v>92</v>
      </c>
      <c r="K47" s="373">
        <v>0.34328358208955223</v>
      </c>
      <c r="L47" s="372">
        <v>233</v>
      </c>
      <c r="M47" s="372">
        <v>148</v>
      </c>
      <c r="N47" s="373">
        <v>0.6351931330472103</v>
      </c>
      <c r="O47" s="372">
        <v>0</v>
      </c>
      <c r="P47" s="374" t="s">
        <v>572</v>
      </c>
      <c r="Q47" s="375">
        <v>1146</v>
      </c>
    </row>
    <row r="48" spans="2:17" ht="12.75">
      <c r="B48" s="80" t="s">
        <v>254</v>
      </c>
      <c r="C48" s="372">
        <v>1116</v>
      </c>
      <c r="D48" s="372">
        <v>346</v>
      </c>
      <c r="E48" s="373">
        <v>0.3100358422939068</v>
      </c>
      <c r="F48" s="372">
        <v>248</v>
      </c>
      <c r="G48" s="372">
        <v>41</v>
      </c>
      <c r="H48" s="373">
        <v>0.16532258064516128</v>
      </c>
      <c r="I48" s="372">
        <v>77</v>
      </c>
      <c r="J48" s="372">
        <v>20</v>
      </c>
      <c r="K48" s="373">
        <v>0.2597402597402597</v>
      </c>
      <c r="L48" s="372">
        <v>55</v>
      </c>
      <c r="M48" s="372">
        <v>32</v>
      </c>
      <c r="N48" s="373">
        <v>0.5818181818181818</v>
      </c>
      <c r="O48" s="372">
        <v>0</v>
      </c>
      <c r="P48" s="374" t="s">
        <v>572</v>
      </c>
      <c r="Q48" s="375">
        <v>289</v>
      </c>
    </row>
    <row r="49" spans="2:17" ht="12.75">
      <c r="B49" s="80" t="s">
        <v>255</v>
      </c>
      <c r="C49" s="372">
        <v>37540</v>
      </c>
      <c r="D49" s="372">
        <v>28211</v>
      </c>
      <c r="E49" s="373">
        <v>0.7514917421417155</v>
      </c>
      <c r="F49" s="372">
        <v>15107</v>
      </c>
      <c r="G49" s="372">
        <v>11294</v>
      </c>
      <c r="H49" s="373">
        <v>0.7476004501224598</v>
      </c>
      <c r="I49" s="372">
        <v>1342</v>
      </c>
      <c r="J49" s="372">
        <v>969</v>
      </c>
      <c r="K49" s="373">
        <v>0.7220566318926974</v>
      </c>
      <c r="L49" s="372">
        <v>6403</v>
      </c>
      <c r="M49" s="372">
        <v>5206</v>
      </c>
      <c r="N49" s="373">
        <v>0.8130563798219584</v>
      </c>
      <c r="O49" s="372">
        <v>6</v>
      </c>
      <c r="P49" s="374">
        <v>5</v>
      </c>
      <c r="Q49" s="375">
        <v>14218</v>
      </c>
    </row>
    <row r="50" spans="2:17" ht="12.75">
      <c r="B50" s="80" t="s">
        <v>256</v>
      </c>
      <c r="C50" s="372">
        <v>3181</v>
      </c>
      <c r="D50" s="372">
        <v>1295</v>
      </c>
      <c r="E50" s="373">
        <v>0.4071046840616158</v>
      </c>
      <c r="F50" s="372">
        <v>1871</v>
      </c>
      <c r="G50" s="372">
        <v>497</v>
      </c>
      <c r="H50" s="373">
        <v>0.2656333511491181</v>
      </c>
      <c r="I50" s="372">
        <v>194</v>
      </c>
      <c r="J50" s="372">
        <v>75</v>
      </c>
      <c r="K50" s="373">
        <v>0.3865979381443299</v>
      </c>
      <c r="L50" s="372">
        <v>593</v>
      </c>
      <c r="M50" s="372">
        <v>232</v>
      </c>
      <c r="N50" s="373">
        <v>0.3912310286677909</v>
      </c>
      <c r="O50" s="372">
        <v>1</v>
      </c>
      <c r="P50" s="374">
        <v>1</v>
      </c>
      <c r="Q50" s="375">
        <v>1581</v>
      </c>
    </row>
    <row r="51" spans="2:17" ht="12.75">
      <c r="B51" s="80" t="s">
        <v>257</v>
      </c>
      <c r="C51" s="372">
        <v>8327</v>
      </c>
      <c r="D51" s="372">
        <v>5602</v>
      </c>
      <c r="E51" s="373">
        <v>0.6727512909811457</v>
      </c>
      <c r="F51" s="372">
        <v>5987</v>
      </c>
      <c r="G51" s="372">
        <v>4313</v>
      </c>
      <c r="H51" s="373">
        <v>0.7203941874060464</v>
      </c>
      <c r="I51" s="372">
        <v>1459</v>
      </c>
      <c r="J51" s="372">
        <v>953</v>
      </c>
      <c r="K51" s="373">
        <v>0.6531871144619602</v>
      </c>
      <c r="L51" s="372">
        <v>1458</v>
      </c>
      <c r="M51" s="372">
        <v>1165</v>
      </c>
      <c r="N51" s="373">
        <v>0.799039780521262</v>
      </c>
      <c r="O51" s="372">
        <v>6</v>
      </c>
      <c r="P51" s="374">
        <v>56</v>
      </c>
      <c r="Q51" s="375">
        <v>5204</v>
      </c>
    </row>
    <row r="52" spans="2:17" ht="12.75">
      <c r="B52" s="80" t="s">
        <v>283</v>
      </c>
      <c r="C52" s="372">
        <v>9762</v>
      </c>
      <c r="D52" s="372">
        <v>3835</v>
      </c>
      <c r="E52" s="373">
        <v>0.3928498258553575</v>
      </c>
      <c r="F52" s="372">
        <v>3542</v>
      </c>
      <c r="G52" s="372">
        <v>1379</v>
      </c>
      <c r="H52" s="373">
        <v>0.3893280632411067</v>
      </c>
      <c r="I52" s="372">
        <v>622</v>
      </c>
      <c r="J52" s="372">
        <v>202</v>
      </c>
      <c r="K52" s="373">
        <v>0.3247588424437299</v>
      </c>
      <c r="L52" s="372">
        <v>441</v>
      </c>
      <c r="M52" s="372">
        <v>169</v>
      </c>
      <c r="N52" s="373">
        <v>0.3832199546485261</v>
      </c>
      <c r="O52" s="372">
        <v>10499</v>
      </c>
      <c r="P52" s="374" t="s">
        <v>3</v>
      </c>
      <c r="Q52" s="371">
        <v>3379</v>
      </c>
    </row>
    <row r="53" spans="2:17" ht="12.75">
      <c r="B53" s="80" t="s">
        <v>284</v>
      </c>
      <c r="C53" s="372">
        <v>16023</v>
      </c>
      <c r="D53" s="372">
        <v>10756</v>
      </c>
      <c r="E53" s="373">
        <v>0.6712850277725769</v>
      </c>
      <c r="F53" s="372">
        <v>5086</v>
      </c>
      <c r="G53" s="372">
        <v>2321</v>
      </c>
      <c r="H53" s="373">
        <v>0.45635076681085335</v>
      </c>
      <c r="I53" s="372">
        <v>1356</v>
      </c>
      <c r="J53" s="372">
        <v>469</v>
      </c>
      <c r="K53" s="373">
        <v>0.34587020648967554</v>
      </c>
      <c r="L53" s="372">
        <v>1020</v>
      </c>
      <c r="M53" s="372">
        <v>493</v>
      </c>
      <c r="N53" s="373">
        <v>0.48333333333333334</v>
      </c>
      <c r="O53" s="372">
        <v>2</v>
      </c>
      <c r="P53" s="374">
        <v>4</v>
      </c>
      <c r="Q53" s="375">
        <v>3053</v>
      </c>
    </row>
    <row r="54" spans="2:17" ht="12.75">
      <c r="B54" s="80" t="s">
        <v>285</v>
      </c>
      <c r="C54" s="372">
        <v>14624</v>
      </c>
      <c r="D54" s="372">
        <v>10850</v>
      </c>
      <c r="E54" s="373">
        <v>0.7419310722100656</v>
      </c>
      <c r="F54" s="372">
        <v>5775</v>
      </c>
      <c r="G54" s="372">
        <v>4012</v>
      </c>
      <c r="H54" s="373">
        <v>0.6947186147186147</v>
      </c>
      <c r="I54" s="372">
        <v>377</v>
      </c>
      <c r="J54" s="372">
        <v>193</v>
      </c>
      <c r="K54" s="373">
        <v>0.5119363395225465</v>
      </c>
      <c r="L54" s="372">
        <v>1957</v>
      </c>
      <c r="M54" s="372">
        <v>1447</v>
      </c>
      <c r="N54" s="373">
        <v>0.7393970362800204</v>
      </c>
      <c r="O54" s="372">
        <v>15</v>
      </c>
      <c r="P54" s="374">
        <v>133</v>
      </c>
      <c r="Q54" s="375">
        <v>4640</v>
      </c>
    </row>
    <row r="55" spans="2:17" ht="12.75">
      <c r="B55" s="80" t="s">
        <v>286</v>
      </c>
      <c r="C55" s="372">
        <v>905</v>
      </c>
      <c r="D55" s="372">
        <v>251</v>
      </c>
      <c r="E55" s="373">
        <v>0.2773480662983425</v>
      </c>
      <c r="F55" s="372">
        <v>491</v>
      </c>
      <c r="G55" s="372">
        <v>65</v>
      </c>
      <c r="H55" s="373">
        <v>0.13238289205702647</v>
      </c>
      <c r="I55" s="372">
        <v>212</v>
      </c>
      <c r="J55" s="372">
        <v>35</v>
      </c>
      <c r="K55" s="373">
        <v>0.1650943396226415</v>
      </c>
      <c r="L55" s="372">
        <v>189</v>
      </c>
      <c r="M55" s="372">
        <v>99</v>
      </c>
      <c r="N55" s="373">
        <v>0.5238095238095238</v>
      </c>
      <c r="O55" s="372">
        <v>0</v>
      </c>
      <c r="P55" s="374" t="s">
        <v>572</v>
      </c>
      <c r="Q55" s="375">
        <v>212</v>
      </c>
    </row>
    <row r="56" spans="2:17" ht="12.75">
      <c r="B56" s="80" t="s">
        <v>287</v>
      </c>
      <c r="C56" s="372">
        <v>19960</v>
      </c>
      <c r="D56" s="372">
        <v>14302</v>
      </c>
      <c r="E56" s="373">
        <v>0.7165330661322645</v>
      </c>
      <c r="F56" s="372">
        <v>5828</v>
      </c>
      <c r="G56" s="372">
        <v>3706</v>
      </c>
      <c r="H56" s="373">
        <v>0.6358956760466712</v>
      </c>
      <c r="I56" s="372">
        <v>1376</v>
      </c>
      <c r="J56" s="372">
        <v>861</v>
      </c>
      <c r="K56" s="373">
        <v>0.6257267441860465</v>
      </c>
      <c r="L56" s="372">
        <v>1858</v>
      </c>
      <c r="M56" s="372">
        <v>1154</v>
      </c>
      <c r="N56" s="373">
        <v>0.6210979547900969</v>
      </c>
      <c r="O56" s="372">
        <v>11</v>
      </c>
      <c r="P56" s="374">
        <v>144</v>
      </c>
      <c r="Q56" s="375">
        <v>5368</v>
      </c>
    </row>
    <row r="57" spans="2:17" ht="12.75">
      <c r="B57" s="80" t="s">
        <v>288</v>
      </c>
      <c r="C57" s="372">
        <v>12125</v>
      </c>
      <c r="D57" s="372">
        <v>4038</v>
      </c>
      <c r="E57" s="373">
        <v>0.33303092783505156</v>
      </c>
      <c r="F57" s="372">
        <v>2368</v>
      </c>
      <c r="G57" s="372">
        <v>510</v>
      </c>
      <c r="H57" s="373">
        <v>0.21537162162162163</v>
      </c>
      <c r="I57" s="372">
        <v>3983</v>
      </c>
      <c r="J57" s="372">
        <v>1098</v>
      </c>
      <c r="K57" s="373">
        <v>0.275671604318353</v>
      </c>
      <c r="L57" s="372">
        <v>474</v>
      </c>
      <c r="M57" s="372">
        <v>234</v>
      </c>
      <c r="N57" s="373">
        <v>0.4936708860759494</v>
      </c>
      <c r="O57" s="372">
        <v>12471</v>
      </c>
      <c r="P57" s="374" t="s">
        <v>3</v>
      </c>
      <c r="Q57" s="371">
        <v>1372</v>
      </c>
    </row>
    <row r="58" spans="2:17" ht="12.75">
      <c r="B58" s="80" t="s">
        <v>289</v>
      </c>
      <c r="C58" s="372">
        <v>45936</v>
      </c>
      <c r="D58" s="372">
        <v>36127</v>
      </c>
      <c r="E58" s="373">
        <v>0.7864637756879136</v>
      </c>
      <c r="F58" s="372">
        <v>11985</v>
      </c>
      <c r="G58" s="372">
        <v>7172</v>
      </c>
      <c r="H58" s="373">
        <v>0.5984146850229454</v>
      </c>
      <c r="I58" s="372">
        <v>1389</v>
      </c>
      <c r="J58" s="372">
        <v>603</v>
      </c>
      <c r="K58" s="373">
        <v>0.43412526997840173</v>
      </c>
      <c r="L58" s="372">
        <v>3619</v>
      </c>
      <c r="M58" s="372">
        <v>2268</v>
      </c>
      <c r="N58" s="373">
        <v>0.6266924564796905</v>
      </c>
      <c r="O58" s="372">
        <v>4</v>
      </c>
      <c r="P58" s="374">
        <v>13</v>
      </c>
      <c r="Q58" s="375">
        <v>12990</v>
      </c>
    </row>
    <row r="59" spans="2:17" ht="12.75">
      <c r="B59" s="81" t="s">
        <v>290</v>
      </c>
      <c r="C59" s="376">
        <v>5210</v>
      </c>
      <c r="D59" s="376">
        <v>3175</v>
      </c>
      <c r="E59" s="377">
        <v>0.6094049904030711</v>
      </c>
      <c r="F59" s="376">
        <v>1788</v>
      </c>
      <c r="G59" s="376">
        <v>887</v>
      </c>
      <c r="H59" s="377">
        <v>0.4960850111856823</v>
      </c>
      <c r="I59" s="376">
        <v>117</v>
      </c>
      <c r="J59" s="376">
        <v>22</v>
      </c>
      <c r="K59" s="377">
        <v>0.18803418803418803</v>
      </c>
      <c r="L59" s="376">
        <v>603</v>
      </c>
      <c r="M59" s="376">
        <v>390</v>
      </c>
      <c r="N59" s="377">
        <v>0.6467661691542289</v>
      </c>
      <c r="O59" s="376">
        <v>0</v>
      </c>
      <c r="P59" s="378" t="s">
        <v>572</v>
      </c>
      <c r="Q59" s="379">
        <v>977</v>
      </c>
    </row>
    <row r="60" spans="2:17" ht="12.75">
      <c r="B60" s="79" t="s">
        <v>267</v>
      </c>
      <c r="C60" s="368">
        <v>210616</v>
      </c>
      <c r="D60" s="368">
        <v>157966</v>
      </c>
      <c r="E60" s="369">
        <v>0.7500189919094465</v>
      </c>
      <c r="F60" s="368">
        <v>80772</v>
      </c>
      <c r="G60" s="368">
        <v>59520</v>
      </c>
      <c r="H60" s="369">
        <v>0.7368890209478532</v>
      </c>
      <c r="I60" s="368">
        <v>16646</v>
      </c>
      <c r="J60" s="368">
        <v>11205</v>
      </c>
      <c r="K60" s="369">
        <v>0.6731346870118947</v>
      </c>
      <c r="L60" s="368">
        <v>24290</v>
      </c>
      <c r="M60" s="368">
        <v>16874</v>
      </c>
      <c r="N60" s="369">
        <v>0.6946891724989708</v>
      </c>
      <c r="O60" s="368">
        <v>420</v>
      </c>
      <c r="P60" s="370">
        <v>203</v>
      </c>
      <c r="Q60" s="371">
        <v>44893</v>
      </c>
    </row>
    <row r="61" spans="2:17" ht="12.75">
      <c r="B61" s="80" t="s">
        <v>291</v>
      </c>
      <c r="C61" s="372">
        <v>4912</v>
      </c>
      <c r="D61" s="372">
        <v>2981</v>
      </c>
      <c r="E61" s="373">
        <v>0.6068811074918566</v>
      </c>
      <c r="F61" s="372">
        <v>2339</v>
      </c>
      <c r="G61" s="372">
        <v>1454</v>
      </c>
      <c r="H61" s="373">
        <v>0.6216331765711842</v>
      </c>
      <c r="I61" s="372">
        <v>332</v>
      </c>
      <c r="J61" s="372">
        <v>130</v>
      </c>
      <c r="K61" s="373">
        <v>0.39156626506024095</v>
      </c>
      <c r="L61" s="372">
        <v>638</v>
      </c>
      <c r="M61" s="372">
        <v>401</v>
      </c>
      <c r="N61" s="373">
        <v>0.6285266457680251</v>
      </c>
      <c r="O61" s="372">
        <v>2</v>
      </c>
      <c r="P61" s="374">
        <v>3</v>
      </c>
      <c r="Q61" s="375">
        <v>1779</v>
      </c>
    </row>
    <row r="62" spans="2:17" ht="12.75">
      <c r="B62" s="80" t="s">
        <v>292</v>
      </c>
      <c r="C62" s="372">
        <v>2813</v>
      </c>
      <c r="D62" s="372">
        <v>2007</v>
      </c>
      <c r="E62" s="373">
        <v>0.713473160327053</v>
      </c>
      <c r="F62" s="372">
        <v>2237</v>
      </c>
      <c r="G62" s="372">
        <v>1910</v>
      </c>
      <c r="H62" s="373">
        <v>0.853822083147072</v>
      </c>
      <c r="I62" s="372">
        <v>1112</v>
      </c>
      <c r="J62" s="372">
        <v>843</v>
      </c>
      <c r="K62" s="373">
        <v>0.7580935251798561</v>
      </c>
      <c r="L62" s="372">
        <v>277</v>
      </c>
      <c r="M62" s="372">
        <v>203</v>
      </c>
      <c r="N62" s="373">
        <v>0.7328519855595668</v>
      </c>
      <c r="O62" s="372">
        <v>0</v>
      </c>
      <c r="P62" s="374">
        <v>1</v>
      </c>
      <c r="Q62" s="375">
        <v>147</v>
      </c>
    </row>
    <row r="63" spans="2:17" ht="12.75">
      <c r="B63" s="80" t="s">
        <v>293</v>
      </c>
      <c r="C63" s="372">
        <v>2209</v>
      </c>
      <c r="D63" s="372">
        <v>980</v>
      </c>
      <c r="E63" s="373">
        <v>0.4436396559529199</v>
      </c>
      <c r="F63" s="372">
        <v>1386</v>
      </c>
      <c r="G63" s="372">
        <v>740</v>
      </c>
      <c r="H63" s="373">
        <v>0.5339105339105339</v>
      </c>
      <c r="I63" s="372">
        <v>232</v>
      </c>
      <c r="J63" s="372">
        <v>119</v>
      </c>
      <c r="K63" s="373">
        <v>0.5129310344827587</v>
      </c>
      <c r="L63" s="372">
        <v>450</v>
      </c>
      <c r="M63" s="372">
        <v>264</v>
      </c>
      <c r="N63" s="373">
        <v>0.5866666666666667</v>
      </c>
      <c r="O63" s="372">
        <v>1</v>
      </c>
      <c r="P63" s="374">
        <v>2</v>
      </c>
      <c r="Q63" s="375">
        <v>1035</v>
      </c>
    </row>
    <row r="64" spans="2:17" ht="12.75">
      <c r="B64" s="80" t="s">
        <v>294</v>
      </c>
      <c r="C64" s="372">
        <v>13188</v>
      </c>
      <c r="D64" s="372">
        <v>8734</v>
      </c>
      <c r="E64" s="373">
        <v>0.6622687291477101</v>
      </c>
      <c r="F64" s="372">
        <v>6542</v>
      </c>
      <c r="G64" s="372">
        <v>4460</v>
      </c>
      <c r="H64" s="373">
        <v>0.6817487007031489</v>
      </c>
      <c r="I64" s="372">
        <v>1312</v>
      </c>
      <c r="J64" s="372">
        <v>662</v>
      </c>
      <c r="K64" s="373">
        <v>0.5045731707317073</v>
      </c>
      <c r="L64" s="372">
        <v>2037</v>
      </c>
      <c r="M64" s="372">
        <v>1109</v>
      </c>
      <c r="N64" s="373">
        <v>0.5444280805105547</v>
      </c>
      <c r="O64" s="372">
        <v>4</v>
      </c>
      <c r="P64" s="374">
        <v>4</v>
      </c>
      <c r="Q64" s="375">
        <v>272</v>
      </c>
    </row>
    <row r="65" spans="2:17" ht="12.75">
      <c r="B65" s="80" t="s">
        <v>372</v>
      </c>
      <c r="C65" s="372">
        <v>1274</v>
      </c>
      <c r="D65" s="372">
        <v>463</v>
      </c>
      <c r="E65" s="373">
        <v>0.36342229199372056</v>
      </c>
      <c r="F65" s="372">
        <v>558</v>
      </c>
      <c r="G65" s="372">
        <v>273</v>
      </c>
      <c r="H65" s="373">
        <v>0.489247311827957</v>
      </c>
      <c r="I65" s="372">
        <v>100</v>
      </c>
      <c r="J65" s="372">
        <v>27</v>
      </c>
      <c r="K65" s="373">
        <v>0.27</v>
      </c>
      <c r="L65" s="372">
        <v>194</v>
      </c>
      <c r="M65" s="372">
        <v>108</v>
      </c>
      <c r="N65" s="373">
        <v>0.5567010309278351</v>
      </c>
      <c r="O65" s="372">
        <v>6</v>
      </c>
      <c r="P65" s="374">
        <v>3</v>
      </c>
      <c r="Q65" s="375">
        <v>3768</v>
      </c>
    </row>
    <row r="66" spans="2:17" ht="12.75">
      <c r="B66" s="80" t="s">
        <v>295</v>
      </c>
      <c r="C66" s="372">
        <v>2377</v>
      </c>
      <c r="D66" s="372">
        <v>1342</v>
      </c>
      <c r="E66" s="373">
        <v>0.5645771981489273</v>
      </c>
      <c r="F66" s="372">
        <v>1204</v>
      </c>
      <c r="G66" s="372">
        <v>527</v>
      </c>
      <c r="H66" s="373">
        <v>0.4377076411960133</v>
      </c>
      <c r="I66" s="372">
        <v>307</v>
      </c>
      <c r="J66" s="372">
        <v>127</v>
      </c>
      <c r="K66" s="373">
        <v>0.41368078175895767</v>
      </c>
      <c r="L66" s="372">
        <v>317</v>
      </c>
      <c r="M66" s="372">
        <v>211</v>
      </c>
      <c r="N66" s="373">
        <v>0.6656151419558359</v>
      </c>
      <c r="O66" s="372">
        <v>1</v>
      </c>
      <c r="P66" s="374">
        <v>1</v>
      </c>
      <c r="Q66" s="375">
        <v>247</v>
      </c>
    </row>
    <row r="67" spans="2:17" ht="12.75">
      <c r="B67" s="80" t="s">
        <v>296</v>
      </c>
      <c r="C67" s="372">
        <v>6145</v>
      </c>
      <c r="D67" s="372">
        <v>4697</v>
      </c>
      <c r="E67" s="373">
        <v>0.7643612693246542</v>
      </c>
      <c r="F67" s="372">
        <v>1722</v>
      </c>
      <c r="G67" s="372">
        <v>1116</v>
      </c>
      <c r="H67" s="373">
        <v>0.6480836236933798</v>
      </c>
      <c r="I67" s="372">
        <v>189</v>
      </c>
      <c r="J67" s="372">
        <v>110</v>
      </c>
      <c r="K67" s="373">
        <v>0.582010582010582</v>
      </c>
      <c r="L67" s="372">
        <v>962</v>
      </c>
      <c r="M67" s="372">
        <v>760</v>
      </c>
      <c r="N67" s="373">
        <v>0.7900207900207901</v>
      </c>
      <c r="O67" s="372">
        <v>2</v>
      </c>
      <c r="P67" s="374" t="s">
        <v>572</v>
      </c>
      <c r="Q67" s="375">
        <v>787</v>
      </c>
    </row>
    <row r="68" spans="2:17" ht="12.75">
      <c r="B68" s="80" t="s">
        <v>297</v>
      </c>
      <c r="C68" s="372">
        <v>23917</v>
      </c>
      <c r="D68" s="372">
        <v>19098</v>
      </c>
      <c r="E68" s="373">
        <v>0.7985115190032195</v>
      </c>
      <c r="F68" s="372">
        <v>6824</v>
      </c>
      <c r="G68" s="372">
        <v>5617</v>
      </c>
      <c r="H68" s="373">
        <v>0.8231242672919109</v>
      </c>
      <c r="I68" s="372">
        <v>1879</v>
      </c>
      <c r="J68" s="372">
        <v>1511</v>
      </c>
      <c r="K68" s="373">
        <v>0.8041511442256519</v>
      </c>
      <c r="L68" s="372">
        <v>1245</v>
      </c>
      <c r="M68" s="372">
        <v>980</v>
      </c>
      <c r="N68" s="373">
        <v>0.7871485943775101</v>
      </c>
      <c r="O68" s="372">
        <v>3</v>
      </c>
      <c r="P68" s="374">
        <v>5</v>
      </c>
      <c r="Q68" s="375">
        <v>5975</v>
      </c>
    </row>
    <row r="69" spans="2:17" ht="12.75">
      <c r="B69" s="83" t="s">
        <v>298</v>
      </c>
      <c r="C69" s="372">
        <v>2095</v>
      </c>
      <c r="D69" s="372">
        <v>1126</v>
      </c>
      <c r="E69" s="373">
        <v>0.5374701670644392</v>
      </c>
      <c r="F69" s="372">
        <v>1381</v>
      </c>
      <c r="G69" s="372">
        <v>457</v>
      </c>
      <c r="H69" s="373">
        <v>0.33091962346125997</v>
      </c>
      <c r="I69" s="372">
        <v>215</v>
      </c>
      <c r="J69" s="372">
        <v>116</v>
      </c>
      <c r="K69" s="373">
        <v>0.5395348837209303</v>
      </c>
      <c r="L69" s="372">
        <v>783</v>
      </c>
      <c r="M69" s="372">
        <v>590</v>
      </c>
      <c r="N69" s="373">
        <v>0.7535121328224776</v>
      </c>
      <c r="O69" s="372">
        <v>337</v>
      </c>
      <c r="P69" s="374">
        <v>115</v>
      </c>
      <c r="Q69" s="375">
        <v>1762</v>
      </c>
    </row>
    <row r="70" spans="2:17" ht="12.75">
      <c r="B70" s="80" t="s">
        <v>299</v>
      </c>
      <c r="C70" s="372">
        <v>30818</v>
      </c>
      <c r="D70" s="372">
        <v>25400</v>
      </c>
      <c r="E70" s="373">
        <v>0.8241936530599001</v>
      </c>
      <c r="F70" s="372">
        <v>11045</v>
      </c>
      <c r="G70" s="372">
        <v>7838</v>
      </c>
      <c r="H70" s="373">
        <v>0.7096423721140788</v>
      </c>
      <c r="I70" s="372">
        <v>1366</v>
      </c>
      <c r="J70" s="372">
        <v>755</v>
      </c>
      <c r="K70" s="373">
        <v>0.5527086383601757</v>
      </c>
      <c r="L70" s="372">
        <v>5350</v>
      </c>
      <c r="M70" s="372">
        <v>4076</v>
      </c>
      <c r="N70" s="373">
        <v>0.7618691588785047</v>
      </c>
      <c r="O70" s="372">
        <v>6</v>
      </c>
      <c r="P70" s="374">
        <v>4</v>
      </c>
      <c r="Q70" s="375">
        <v>7341</v>
      </c>
    </row>
    <row r="71" spans="2:17" ht="12.75">
      <c r="B71" s="80" t="s">
        <v>300</v>
      </c>
      <c r="C71" s="372">
        <v>22274</v>
      </c>
      <c r="D71" s="372">
        <v>17845</v>
      </c>
      <c r="E71" s="373">
        <v>0.8011583011583011</v>
      </c>
      <c r="F71" s="372">
        <v>6442</v>
      </c>
      <c r="G71" s="372">
        <v>4610</v>
      </c>
      <c r="H71" s="373">
        <v>0.7156162682396772</v>
      </c>
      <c r="I71" s="372">
        <v>864</v>
      </c>
      <c r="J71" s="372">
        <v>555</v>
      </c>
      <c r="K71" s="373">
        <v>0.6423611111111112</v>
      </c>
      <c r="L71" s="372">
        <v>1407</v>
      </c>
      <c r="M71" s="372">
        <v>1027</v>
      </c>
      <c r="N71" s="373">
        <v>0.7299218194740583</v>
      </c>
      <c r="O71" s="372">
        <v>1</v>
      </c>
      <c r="P71" s="374">
        <v>5</v>
      </c>
      <c r="Q71" s="375">
        <v>4941</v>
      </c>
    </row>
    <row r="72" spans="2:17" ht="12.75">
      <c r="B72" s="80" t="s">
        <v>301</v>
      </c>
      <c r="C72" s="372">
        <v>12437</v>
      </c>
      <c r="D72" s="372">
        <v>8155</v>
      </c>
      <c r="E72" s="373">
        <v>0.6557047519498271</v>
      </c>
      <c r="F72" s="372">
        <v>6100</v>
      </c>
      <c r="G72" s="372">
        <v>4311</v>
      </c>
      <c r="H72" s="373">
        <v>0.7067213114754098</v>
      </c>
      <c r="I72" s="372">
        <v>1962</v>
      </c>
      <c r="J72" s="372">
        <v>1289</v>
      </c>
      <c r="K72" s="373">
        <v>0.6569826707441386</v>
      </c>
      <c r="L72" s="372">
        <v>584</v>
      </c>
      <c r="M72" s="372">
        <v>350</v>
      </c>
      <c r="N72" s="373">
        <v>0.5993150684931506</v>
      </c>
      <c r="O72" s="372">
        <v>3</v>
      </c>
      <c r="P72" s="374">
        <v>31</v>
      </c>
      <c r="Q72" s="375">
        <v>5344</v>
      </c>
    </row>
    <row r="73" spans="2:17" ht="12.75">
      <c r="B73" s="80" t="s">
        <v>302</v>
      </c>
      <c r="C73" s="372">
        <v>10120</v>
      </c>
      <c r="D73" s="372">
        <v>8281</v>
      </c>
      <c r="E73" s="373">
        <v>0.8182806324110672</v>
      </c>
      <c r="F73" s="372">
        <v>2725</v>
      </c>
      <c r="G73" s="372">
        <v>1992</v>
      </c>
      <c r="H73" s="373">
        <v>0.7310091743119266</v>
      </c>
      <c r="I73" s="372">
        <v>168</v>
      </c>
      <c r="J73" s="372">
        <v>108</v>
      </c>
      <c r="K73" s="373">
        <v>0.6428571428571429</v>
      </c>
      <c r="L73" s="372">
        <v>694</v>
      </c>
      <c r="M73" s="372">
        <v>505</v>
      </c>
      <c r="N73" s="373">
        <v>0.7276657060518732</v>
      </c>
      <c r="O73" s="372">
        <v>3</v>
      </c>
      <c r="P73" s="374">
        <v>2</v>
      </c>
      <c r="Q73" s="375">
        <v>852</v>
      </c>
    </row>
    <row r="74" spans="2:17" ht="13.5" customHeight="1">
      <c r="B74" s="80" t="s">
        <v>303</v>
      </c>
      <c r="C74" s="372">
        <v>21789</v>
      </c>
      <c r="D74" s="372">
        <v>16549</v>
      </c>
      <c r="E74" s="373">
        <v>0.7595116802056083</v>
      </c>
      <c r="F74" s="372">
        <v>8981</v>
      </c>
      <c r="G74" s="372">
        <v>7858</v>
      </c>
      <c r="H74" s="373">
        <v>0.8749582451842779</v>
      </c>
      <c r="I74" s="372">
        <v>579</v>
      </c>
      <c r="J74" s="372">
        <v>394</v>
      </c>
      <c r="K74" s="373">
        <v>0.6804835924006909</v>
      </c>
      <c r="L74" s="372">
        <v>2877</v>
      </c>
      <c r="M74" s="372">
        <v>2179</v>
      </c>
      <c r="N74" s="373">
        <v>0.7573861661452902</v>
      </c>
      <c r="O74" s="372">
        <v>0</v>
      </c>
      <c r="P74" s="374" t="s">
        <v>572</v>
      </c>
      <c r="Q74" s="375">
        <v>1470</v>
      </c>
    </row>
    <row r="75" spans="2:17" ht="12.75">
      <c r="B75" s="80" t="s">
        <v>304</v>
      </c>
      <c r="C75" s="372">
        <v>28890</v>
      </c>
      <c r="D75" s="372">
        <v>20237</v>
      </c>
      <c r="E75" s="373">
        <v>0.7004845967462789</v>
      </c>
      <c r="F75" s="372">
        <v>7247</v>
      </c>
      <c r="G75" s="372">
        <v>5206</v>
      </c>
      <c r="H75" s="373">
        <v>0.7183662205050365</v>
      </c>
      <c r="I75" s="372">
        <v>1958</v>
      </c>
      <c r="J75" s="372">
        <v>1590</v>
      </c>
      <c r="K75" s="373">
        <v>0.8120531154239019</v>
      </c>
      <c r="L75" s="372">
        <v>3888</v>
      </c>
      <c r="M75" s="372">
        <v>2516</v>
      </c>
      <c r="N75" s="373">
        <v>0.647119341563786</v>
      </c>
      <c r="O75" s="372">
        <v>1</v>
      </c>
      <c r="P75" s="374">
        <v>3</v>
      </c>
      <c r="Q75" s="375">
        <v>4034</v>
      </c>
    </row>
    <row r="76" spans="2:17" ht="12.75">
      <c r="B76" s="81" t="s">
        <v>305</v>
      </c>
      <c r="C76" s="376">
        <v>25358</v>
      </c>
      <c r="D76" s="376">
        <v>20071</v>
      </c>
      <c r="E76" s="377">
        <v>0.7915056392459974</v>
      </c>
      <c r="F76" s="376">
        <v>14039</v>
      </c>
      <c r="G76" s="376">
        <v>11151</v>
      </c>
      <c r="H76" s="377">
        <v>0.7942873424033051</v>
      </c>
      <c r="I76" s="376">
        <v>4071</v>
      </c>
      <c r="J76" s="376">
        <v>2869</v>
      </c>
      <c r="K76" s="377">
        <v>0.7047408499140261</v>
      </c>
      <c r="L76" s="376">
        <v>2587</v>
      </c>
      <c r="M76" s="376">
        <v>1595</v>
      </c>
      <c r="N76" s="377">
        <v>0.6165442597603401</v>
      </c>
      <c r="O76" s="376">
        <v>50</v>
      </c>
      <c r="P76" s="378">
        <v>24</v>
      </c>
      <c r="Q76" s="379">
        <v>5139</v>
      </c>
    </row>
    <row r="77" spans="2:17" ht="12.75">
      <c r="B77" s="81" t="s">
        <v>175</v>
      </c>
      <c r="C77" s="376">
        <v>0</v>
      </c>
      <c r="D77" s="376">
        <v>0</v>
      </c>
      <c r="E77" s="377" t="s">
        <v>3</v>
      </c>
      <c r="F77" s="376">
        <v>50</v>
      </c>
      <c r="G77" s="376">
        <v>9</v>
      </c>
      <c r="H77" s="377">
        <v>0.18</v>
      </c>
      <c r="I77" s="376">
        <v>0</v>
      </c>
      <c r="J77" s="376">
        <v>0</v>
      </c>
      <c r="K77" s="377" t="s">
        <v>3</v>
      </c>
      <c r="L77" s="376">
        <v>119</v>
      </c>
      <c r="M77" s="376">
        <v>94</v>
      </c>
      <c r="N77" s="377">
        <v>0.7899159663865546</v>
      </c>
      <c r="O77" s="376">
        <v>0</v>
      </c>
      <c r="P77" s="378">
        <v>8</v>
      </c>
      <c r="Q77" s="379">
        <v>11371</v>
      </c>
    </row>
    <row r="78" spans="2:17" ht="17.25" customHeight="1">
      <c r="B78" s="433" t="s">
        <v>384</v>
      </c>
      <c r="C78" s="433"/>
      <c r="D78" s="433"/>
      <c r="E78" s="433"/>
      <c r="F78" s="433"/>
      <c r="G78" s="433"/>
      <c r="H78" s="433"/>
      <c r="I78" s="433"/>
      <c r="J78" s="433"/>
      <c r="K78" s="433"/>
      <c r="L78" s="433"/>
      <c r="M78" s="433"/>
      <c r="N78" s="433"/>
      <c r="O78" s="433"/>
      <c r="P78" s="433"/>
      <c r="Q78" s="433"/>
    </row>
    <row r="79" spans="2:17" ht="27" customHeight="1">
      <c r="B79" s="84"/>
      <c r="C79" s="434" t="s">
        <v>268</v>
      </c>
      <c r="D79" s="434"/>
      <c r="E79" s="434"/>
      <c r="F79" s="434"/>
      <c r="G79" s="434"/>
      <c r="H79" s="434"/>
      <c r="I79" s="434"/>
      <c r="J79" s="434"/>
      <c r="K79" s="434"/>
      <c r="L79" s="434"/>
      <c r="M79" s="434"/>
      <c r="N79" s="434"/>
      <c r="O79" s="434"/>
      <c r="P79" s="434"/>
      <c r="Q79" s="434"/>
    </row>
    <row r="80" spans="2:17" ht="12.75">
      <c r="B80" s="131"/>
      <c r="C80" s="430" t="s">
        <v>172</v>
      </c>
      <c r="D80" s="431"/>
      <c r="E80" s="432"/>
      <c r="F80" s="430" t="s">
        <v>173</v>
      </c>
      <c r="G80" s="431"/>
      <c r="H80" s="432"/>
      <c r="I80" s="430" t="s">
        <v>174</v>
      </c>
      <c r="J80" s="431"/>
      <c r="K80" s="432"/>
      <c r="L80" s="430" t="s">
        <v>175</v>
      </c>
      <c r="M80" s="431"/>
      <c r="N80" s="432"/>
      <c r="O80" s="73" t="s">
        <v>176</v>
      </c>
      <c r="P80" s="68" t="s">
        <v>177</v>
      </c>
      <c r="Q80" s="73" t="s">
        <v>178</v>
      </c>
    </row>
    <row r="81" spans="2:17" s="77" customFormat="1" ht="53.25" customHeight="1">
      <c r="B81" s="130"/>
      <c r="C81" s="166" t="s">
        <v>179</v>
      </c>
      <c r="D81" s="76" t="s">
        <v>32</v>
      </c>
      <c r="E81" s="75" t="s">
        <v>33</v>
      </c>
      <c r="F81" s="166" t="s">
        <v>181</v>
      </c>
      <c r="G81" s="76" t="s">
        <v>32</v>
      </c>
      <c r="H81" s="75" t="s">
        <v>33</v>
      </c>
      <c r="I81" s="166" t="s">
        <v>182</v>
      </c>
      <c r="J81" s="76" t="s">
        <v>32</v>
      </c>
      <c r="K81" s="75" t="s">
        <v>33</v>
      </c>
      <c r="L81" s="166" t="s">
        <v>181</v>
      </c>
      <c r="M81" s="76" t="s">
        <v>32</v>
      </c>
      <c r="N81" s="75" t="s">
        <v>33</v>
      </c>
      <c r="O81" s="166" t="s">
        <v>179</v>
      </c>
      <c r="P81" s="166" t="s">
        <v>179</v>
      </c>
      <c r="Q81" s="85" t="s">
        <v>182</v>
      </c>
    </row>
    <row r="82" spans="2:17" s="77" customFormat="1" ht="25.5" hidden="1">
      <c r="B82" s="132"/>
      <c r="C82" s="425" t="s">
        <v>237</v>
      </c>
      <c r="D82" s="426"/>
      <c r="E82" s="427"/>
      <c r="F82" s="425" t="s">
        <v>306</v>
      </c>
      <c r="G82" s="426"/>
      <c r="H82" s="427"/>
      <c r="I82" s="428" t="s">
        <v>35</v>
      </c>
      <c r="J82" s="426"/>
      <c r="K82" s="427"/>
      <c r="L82" s="425" t="s">
        <v>34</v>
      </c>
      <c r="M82" s="426"/>
      <c r="N82" s="427"/>
      <c r="O82" s="86" t="s">
        <v>235</v>
      </c>
      <c r="P82" s="86" t="s">
        <v>36</v>
      </c>
      <c r="Q82" s="87" t="s">
        <v>37</v>
      </c>
    </row>
    <row r="83" spans="2:17" ht="12.75">
      <c r="B83" s="78" t="s">
        <v>258</v>
      </c>
      <c r="C83" s="380">
        <v>78099</v>
      </c>
      <c r="D83" s="380">
        <v>43477</v>
      </c>
      <c r="E83" s="381">
        <v>0.5566908667204445</v>
      </c>
      <c r="F83" s="380">
        <v>93399</v>
      </c>
      <c r="G83" s="380">
        <v>51289</v>
      </c>
      <c r="H83" s="381">
        <v>0.5491386417413463</v>
      </c>
      <c r="I83" s="380">
        <v>54839</v>
      </c>
      <c r="J83" s="380">
        <v>24164</v>
      </c>
      <c r="K83" s="381">
        <v>0.4406353142836303</v>
      </c>
      <c r="L83" s="380">
        <v>14629</v>
      </c>
      <c r="M83" s="380">
        <v>7669</v>
      </c>
      <c r="N83" s="381">
        <v>0.5242326884954542</v>
      </c>
      <c r="O83" s="380">
        <v>22542</v>
      </c>
      <c r="P83" s="380">
        <v>12176</v>
      </c>
      <c r="Q83" s="380">
        <v>2309</v>
      </c>
    </row>
    <row r="84" spans="2:17" ht="12.75">
      <c r="B84" s="88" t="s">
        <v>195</v>
      </c>
      <c r="C84" s="382">
        <v>39891</v>
      </c>
      <c r="D84" s="382">
        <v>25295</v>
      </c>
      <c r="E84" s="383">
        <v>0.6341029304855732</v>
      </c>
      <c r="F84" s="382">
        <v>41886</v>
      </c>
      <c r="G84" s="382">
        <v>28921</v>
      </c>
      <c r="H84" s="383">
        <v>0.690469369240319</v>
      </c>
      <c r="I84" s="382">
        <v>26312</v>
      </c>
      <c r="J84" s="382">
        <v>10276</v>
      </c>
      <c r="K84" s="383">
        <v>0.3905442383703253</v>
      </c>
      <c r="L84" s="382">
        <v>8380</v>
      </c>
      <c r="M84" s="382">
        <v>3615</v>
      </c>
      <c r="N84" s="383">
        <v>0.43138424821002386</v>
      </c>
      <c r="O84" s="382">
        <v>8755</v>
      </c>
      <c r="P84" s="382">
        <v>5238</v>
      </c>
      <c r="Q84" s="382">
        <v>877</v>
      </c>
    </row>
    <row r="85" spans="1:17" ht="12.75">
      <c r="A85" s="89"/>
      <c r="B85" s="88" t="s">
        <v>283</v>
      </c>
      <c r="C85" s="382">
        <v>14919</v>
      </c>
      <c r="D85" s="382">
        <v>4959</v>
      </c>
      <c r="E85" s="383">
        <v>0.33239493263623565</v>
      </c>
      <c r="F85" s="382">
        <v>17883</v>
      </c>
      <c r="G85" s="382">
        <v>2483</v>
      </c>
      <c r="H85" s="383">
        <v>0.13884694961695465</v>
      </c>
      <c r="I85" s="382">
        <v>9275</v>
      </c>
      <c r="J85" s="382">
        <v>4250</v>
      </c>
      <c r="K85" s="383">
        <v>0.4582210242587601</v>
      </c>
      <c r="L85" s="382">
        <v>509</v>
      </c>
      <c r="M85" s="382">
        <v>262</v>
      </c>
      <c r="N85" s="383">
        <v>0.5147347740667977</v>
      </c>
      <c r="O85" s="382">
        <v>2265</v>
      </c>
      <c r="P85" s="382">
        <v>1490</v>
      </c>
      <c r="Q85" s="382">
        <v>694</v>
      </c>
    </row>
    <row r="86" spans="2:17" ht="12.75">
      <c r="B86" s="91" t="s">
        <v>288</v>
      </c>
      <c r="C86" s="382">
        <v>22883</v>
      </c>
      <c r="D86" s="382">
        <v>13010</v>
      </c>
      <c r="E86" s="383">
        <v>0.5685443342219114</v>
      </c>
      <c r="F86" s="382">
        <v>32684</v>
      </c>
      <c r="G86" s="382">
        <v>19318</v>
      </c>
      <c r="H86" s="383">
        <v>0.5910537265940521</v>
      </c>
      <c r="I86" s="382">
        <v>19034</v>
      </c>
      <c r="J86" s="382">
        <v>9484</v>
      </c>
      <c r="K86" s="383">
        <v>0.49826626037616895</v>
      </c>
      <c r="L86" s="382">
        <v>5241</v>
      </c>
      <c r="M86" s="382">
        <v>3479</v>
      </c>
      <c r="N86" s="383">
        <v>0.66380461743942</v>
      </c>
      <c r="O86" s="382">
        <v>11405</v>
      </c>
      <c r="P86" s="382">
        <v>5448</v>
      </c>
      <c r="Q86" s="382">
        <v>738</v>
      </c>
    </row>
    <row r="87" spans="2:17" ht="12.75">
      <c r="B87" s="91" t="s">
        <v>317</v>
      </c>
      <c r="C87" s="382">
        <v>406</v>
      </c>
      <c r="D87" s="382">
        <v>213</v>
      </c>
      <c r="E87" s="383">
        <v>0.5246305418719212</v>
      </c>
      <c r="F87" s="382">
        <v>946</v>
      </c>
      <c r="G87" s="382">
        <v>567</v>
      </c>
      <c r="H87" s="383">
        <v>0.5993657505285412</v>
      </c>
      <c r="I87" s="382">
        <v>218</v>
      </c>
      <c r="J87" s="382">
        <v>154</v>
      </c>
      <c r="K87" s="383">
        <v>0.7064220183486238</v>
      </c>
      <c r="L87" s="382">
        <v>499</v>
      </c>
      <c r="M87" s="382">
        <v>313</v>
      </c>
      <c r="N87" s="383">
        <v>0.627254509018036</v>
      </c>
      <c r="O87" s="382">
        <v>117</v>
      </c>
      <c r="P87" s="384" t="s">
        <v>329</v>
      </c>
      <c r="Q87" s="384" t="s">
        <v>329</v>
      </c>
    </row>
    <row r="88" spans="2:17" ht="15.75" customHeight="1">
      <c r="B88" s="90"/>
      <c r="C88" s="90"/>
      <c r="D88" s="90"/>
      <c r="E88" s="90"/>
      <c r="F88" s="90"/>
      <c r="G88" s="90"/>
      <c r="H88" s="90"/>
      <c r="I88" s="90"/>
      <c r="J88" s="90"/>
      <c r="K88" s="90"/>
      <c r="L88" s="90"/>
      <c r="M88" s="90"/>
      <c r="N88" s="90"/>
      <c r="O88" s="92"/>
      <c r="P88" s="90"/>
      <c r="Q88" s="90"/>
    </row>
    <row r="89" spans="2:10" ht="26.25">
      <c r="B89" s="90"/>
      <c r="C89" s="429" t="s">
        <v>342</v>
      </c>
      <c r="D89" s="429"/>
      <c r="E89" s="429"/>
      <c r="F89" s="429"/>
      <c r="G89" s="429"/>
      <c r="H89" s="429"/>
      <c r="I89" s="429"/>
      <c r="J89" s="429"/>
    </row>
    <row r="90" spans="2:10" ht="12.75">
      <c r="B90" s="90"/>
      <c r="C90" s="430" t="s">
        <v>333</v>
      </c>
      <c r="D90" s="431"/>
      <c r="E90" s="431"/>
      <c r="F90" s="431"/>
      <c r="G90" s="430" t="s">
        <v>349</v>
      </c>
      <c r="H90" s="431"/>
      <c r="I90" s="431"/>
      <c r="J90" s="432"/>
    </row>
    <row r="91" spans="2:10" ht="52.5" customHeight="1">
      <c r="B91" s="90"/>
      <c r="C91" s="166" t="s">
        <v>338</v>
      </c>
      <c r="D91" s="166" t="s">
        <v>339</v>
      </c>
      <c r="E91" s="166" t="s">
        <v>341</v>
      </c>
      <c r="F91" s="166" t="s">
        <v>344</v>
      </c>
      <c r="G91" s="85" t="s">
        <v>338</v>
      </c>
      <c r="H91" s="166" t="s">
        <v>339</v>
      </c>
      <c r="I91" s="166" t="s">
        <v>341</v>
      </c>
      <c r="J91" s="166" t="s">
        <v>344</v>
      </c>
    </row>
    <row r="92" spans="2:10" ht="12.75">
      <c r="B92" s="252" t="s">
        <v>343</v>
      </c>
      <c r="C92" s="270">
        <v>16494</v>
      </c>
      <c r="D92" s="197">
        <v>15989</v>
      </c>
      <c r="E92" s="197">
        <v>505</v>
      </c>
      <c r="F92" s="381">
        <v>0.03158421414722622</v>
      </c>
      <c r="G92" s="270">
        <v>129761</v>
      </c>
      <c r="H92" s="197">
        <v>143476</v>
      </c>
      <c r="I92" s="197">
        <v>-13715</v>
      </c>
      <c r="J92" s="381">
        <v>-0.0955909002202459</v>
      </c>
    </row>
    <row r="93" spans="2:10" ht="12.75">
      <c r="B93" s="253" t="s">
        <v>334</v>
      </c>
      <c r="C93" s="201">
        <v>3672</v>
      </c>
      <c r="D93" s="201">
        <v>4413</v>
      </c>
      <c r="E93" s="201">
        <v>-741</v>
      </c>
      <c r="F93" s="383">
        <v>-0.167912984364378</v>
      </c>
      <c r="G93" s="201">
        <v>19447</v>
      </c>
      <c r="H93" s="201">
        <v>21220</v>
      </c>
      <c r="I93" s="201">
        <v>-1773</v>
      </c>
      <c r="J93" s="383">
        <v>-0.08355325164938737</v>
      </c>
    </row>
    <row r="94" spans="2:10" ht="12.75">
      <c r="B94" s="254" t="s">
        <v>335</v>
      </c>
      <c r="C94" s="201">
        <v>2956</v>
      </c>
      <c r="D94" s="201">
        <v>3407</v>
      </c>
      <c r="E94" s="201">
        <v>-451</v>
      </c>
      <c r="F94" s="383">
        <v>-0.13237452304079836</v>
      </c>
      <c r="G94" s="201">
        <v>29913</v>
      </c>
      <c r="H94" s="201">
        <v>33975</v>
      </c>
      <c r="I94" s="201">
        <v>-4062</v>
      </c>
      <c r="J94" s="383">
        <v>-0.11955849889624724</v>
      </c>
    </row>
    <row r="95" spans="2:10" ht="12.75">
      <c r="B95" s="253" t="s">
        <v>336</v>
      </c>
      <c r="C95" s="201">
        <v>4188</v>
      </c>
      <c r="D95" s="201">
        <v>3104</v>
      </c>
      <c r="E95" s="201">
        <v>1084</v>
      </c>
      <c r="F95" s="383">
        <v>0.3492268041237113</v>
      </c>
      <c r="G95" s="201">
        <v>50782</v>
      </c>
      <c r="H95" s="201">
        <v>53424</v>
      </c>
      <c r="I95" s="201">
        <v>-2642</v>
      </c>
      <c r="J95" s="383">
        <v>-0.049453429170410304</v>
      </c>
    </row>
    <row r="96" spans="2:10" ht="12.75">
      <c r="B96" s="255" t="s">
        <v>337</v>
      </c>
      <c r="C96" s="201">
        <v>5678</v>
      </c>
      <c r="D96" s="201">
        <v>5065</v>
      </c>
      <c r="E96" s="201">
        <v>613</v>
      </c>
      <c r="F96" s="383">
        <v>0.12102665350444225</v>
      </c>
      <c r="G96" s="201">
        <v>29619</v>
      </c>
      <c r="H96" s="201">
        <v>34857</v>
      </c>
      <c r="I96" s="201">
        <v>-5238</v>
      </c>
      <c r="J96" s="383">
        <v>-0.15027110766847404</v>
      </c>
    </row>
    <row r="97" spans="2:10" ht="31.5" customHeight="1">
      <c r="B97" s="421" t="s">
        <v>356</v>
      </c>
      <c r="C97" s="422"/>
      <c r="D97" s="422"/>
      <c r="E97" s="423"/>
      <c r="F97" s="423"/>
      <c r="G97" s="423"/>
      <c r="H97" s="423"/>
      <c r="I97" s="423"/>
      <c r="J97" s="424"/>
    </row>
    <row r="99" spans="2:10" ht="30" customHeight="1">
      <c r="B99" s="387"/>
      <c r="C99" s="387"/>
      <c r="D99" s="387"/>
      <c r="E99" s="387"/>
      <c r="F99" s="387"/>
      <c r="G99" s="387"/>
      <c r="H99" s="387"/>
      <c r="I99" s="387"/>
      <c r="J99" s="387"/>
    </row>
    <row r="100" spans="2:4" ht="15">
      <c r="B100" s="257"/>
      <c r="C100" s="258"/>
      <c r="D100" s="259"/>
    </row>
  </sheetData>
  <sheetProtection/>
  <mergeCells count="30">
    <mergeCell ref="C1:Q1"/>
    <mergeCell ref="C2:Q2"/>
    <mergeCell ref="C3:E3"/>
    <mergeCell ref="F4:Q4"/>
    <mergeCell ref="C7:Q7"/>
    <mergeCell ref="C8:E8"/>
    <mergeCell ref="F8:H8"/>
    <mergeCell ref="I8:K8"/>
    <mergeCell ref="L8:N8"/>
    <mergeCell ref="B41:Q41"/>
    <mergeCell ref="C42:Q42"/>
    <mergeCell ref="C43:E43"/>
    <mergeCell ref="F43:H43"/>
    <mergeCell ref="I43:K43"/>
    <mergeCell ref="L43:N43"/>
    <mergeCell ref="B78:Q78"/>
    <mergeCell ref="C79:Q79"/>
    <mergeCell ref="C80:E80"/>
    <mergeCell ref="F80:H80"/>
    <mergeCell ref="I80:K80"/>
    <mergeCell ref="L80:N80"/>
    <mergeCell ref="B97:J97"/>
    <mergeCell ref="B99:J99"/>
    <mergeCell ref="C82:E82"/>
    <mergeCell ref="F82:H82"/>
    <mergeCell ref="I82:K82"/>
    <mergeCell ref="L82:N82"/>
    <mergeCell ref="C89:J89"/>
    <mergeCell ref="C90:F90"/>
    <mergeCell ref="G90:J90"/>
  </mergeCells>
  <conditionalFormatting sqref="J82:K82 L79:L82 D82:E82 M42:N43 F79:F82 G82:H82 I44 G79:H80 B79:C87 C44:C77 J79:K80 M79:N80 O79:Q82 D83:Q87 L42:L44 I42:K42 F42:F44 G42:H43 M82:N82 D45:N77 D79:E80 O42:Q77 I79:I82 B10:Q40 B42:B77 C42:E42">
    <cfRule type="expression" priority="1" dxfId="0"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3.xml><?xml version="1.0" encoding="utf-8"?>
<worksheet xmlns="http://schemas.openxmlformats.org/spreadsheetml/2006/main" xmlns:r="http://schemas.openxmlformats.org/officeDocument/2006/relationships">
  <sheetPr codeName="Sheet1"/>
  <dimension ref="A1:Z105"/>
  <sheetViews>
    <sheetView zoomScale="90" zoomScaleNormal="90" zoomScaleSheetLayoutView="90" zoomScalePageLayoutView="0" workbookViewId="0" topLeftCell="A1">
      <selection activeCell="A1" sqref="A1"/>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10.710937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7" width="10.00390625" style="0" customWidth="1"/>
  </cols>
  <sheetData>
    <row r="1" spans="2:17" s="3" customFormat="1" ht="26.25" customHeight="1">
      <c r="B1" s="4"/>
      <c r="C1" s="193" t="s">
        <v>331</v>
      </c>
      <c r="D1" s="193"/>
      <c r="E1" s="193"/>
      <c r="F1" s="193"/>
      <c r="G1" s="193"/>
      <c r="H1" s="193"/>
      <c r="I1" s="193"/>
      <c r="J1" s="193"/>
      <c r="K1" s="193"/>
      <c r="L1" s="193"/>
      <c r="M1" s="193"/>
      <c r="N1" s="193"/>
      <c r="O1" s="193"/>
      <c r="P1" s="193"/>
      <c r="Q1" s="193"/>
    </row>
    <row r="2" spans="2:17" s="3" customFormat="1" ht="15">
      <c r="B2" s="4"/>
      <c r="C2" s="441" t="s">
        <v>172</v>
      </c>
      <c r="D2" s="442"/>
      <c r="E2" s="443"/>
      <c r="F2" s="36"/>
      <c r="G2" s="36"/>
      <c r="H2" s="36"/>
      <c r="I2" s="36"/>
      <c r="J2" s="36"/>
      <c r="K2" s="36"/>
      <c r="L2" s="36"/>
      <c r="M2" s="36"/>
      <c r="N2" s="36"/>
      <c r="O2" s="36"/>
      <c r="P2" s="36"/>
      <c r="Q2" s="36"/>
    </row>
    <row r="3" spans="2:17" s="3" customFormat="1" ht="54" customHeight="1">
      <c r="B3" s="4"/>
      <c r="C3" s="37" t="s">
        <v>179</v>
      </c>
      <c r="D3" s="38" t="s">
        <v>32</v>
      </c>
      <c r="E3" s="39" t="s">
        <v>180</v>
      </c>
      <c r="F3" s="444" t="s">
        <v>261</v>
      </c>
      <c r="G3" s="445"/>
      <c r="H3" s="445"/>
      <c r="I3" s="445"/>
      <c r="J3" s="445"/>
      <c r="K3" s="445"/>
      <c r="L3" s="445"/>
      <c r="M3" s="445"/>
      <c r="N3" s="445"/>
      <c r="O3" s="445"/>
      <c r="P3" s="445"/>
      <c r="Q3" s="44"/>
    </row>
    <row r="4" spans="2:17" s="3" customFormat="1" ht="15">
      <c r="B4" s="40" t="s">
        <v>69</v>
      </c>
      <c r="C4" s="41">
        <f>B11+B76</f>
        <v>899240</v>
      </c>
      <c r="D4" s="42">
        <f>C11+C76</f>
        <v>630828</v>
      </c>
      <c r="E4" s="43">
        <f>D4/C4</f>
        <v>0.7015123882389573</v>
      </c>
      <c r="F4" s="36"/>
      <c r="G4" s="36"/>
      <c r="H4" s="36"/>
      <c r="I4" s="36"/>
      <c r="J4" s="36"/>
      <c r="K4" s="36"/>
      <c r="L4" s="36"/>
      <c r="M4" s="36"/>
      <c r="N4" s="36"/>
      <c r="O4" s="36"/>
      <c r="P4" s="36"/>
      <c r="Q4" s="36"/>
    </row>
    <row r="6" spans="2:17" ht="20.25" customHeight="1">
      <c r="B6" s="447" t="s">
        <v>183</v>
      </c>
      <c r="C6" s="447"/>
      <c r="D6" s="447"/>
      <c r="E6" s="447"/>
      <c r="F6" s="447"/>
      <c r="G6" s="447"/>
      <c r="H6" s="447"/>
      <c r="I6" s="447"/>
      <c r="J6" s="447"/>
      <c r="K6" s="447"/>
      <c r="L6" s="447"/>
      <c r="M6" s="447"/>
      <c r="N6" s="447"/>
      <c r="O6" s="447"/>
      <c r="P6" s="447"/>
      <c r="Q6" s="356"/>
    </row>
    <row r="7" spans="1:17" s="3" customFormat="1" ht="15">
      <c r="A7" s="4"/>
      <c r="B7" s="441" t="s">
        <v>172</v>
      </c>
      <c r="C7" s="442"/>
      <c r="D7" s="443"/>
      <c r="E7" s="441" t="s">
        <v>173</v>
      </c>
      <c r="F7" s="442"/>
      <c r="G7" s="443"/>
      <c r="H7" s="441" t="s">
        <v>174</v>
      </c>
      <c r="I7" s="442"/>
      <c r="J7" s="443"/>
      <c r="K7" s="441" t="s">
        <v>175</v>
      </c>
      <c r="L7" s="442"/>
      <c r="M7" s="443"/>
      <c r="N7" s="13" t="s">
        <v>176</v>
      </c>
      <c r="O7" s="11" t="s">
        <v>177</v>
      </c>
      <c r="P7" s="13" t="s">
        <v>178</v>
      </c>
      <c r="Q7" s="357"/>
    </row>
    <row r="8" spans="1:17" s="5" customFormat="1" ht="59.25" customHeight="1">
      <c r="A8" s="6"/>
      <c r="B8" s="7" t="s">
        <v>179</v>
      </c>
      <c r="C8" s="8" t="s">
        <v>32</v>
      </c>
      <c r="D8" s="9" t="s">
        <v>33</v>
      </c>
      <c r="E8" s="7" t="s">
        <v>181</v>
      </c>
      <c r="F8" s="8" t="s">
        <v>32</v>
      </c>
      <c r="G8" s="9" t="s">
        <v>33</v>
      </c>
      <c r="H8" s="7" t="s">
        <v>182</v>
      </c>
      <c r="I8" s="8" t="s">
        <v>32</v>
      </c>
      <c r="J8" s="9" t="s">
        <v>33</v>
      </c>
      <c r="K8" s="7" t="s">
        <v>181</v>
      </c>
      <c r="L8" s="8" t="s">
        <v>32</v>
      </c>
      <c r="M8" s="9" t="s">
        <v>33</v>
      </c>
      <c r="N8" s="7" t="s">
        <v>179</v>
      </c>
      <c r="O8" s="8" t="s">
        <v>179</v>
      </c>
      <c r="P8" s="10" t="s">
        <v>182</v>
      </c>
      <c r="Q8" s="358"/>
    </row>
    <row r="9" spans="2:17" s="2" customFormat="1" ht="41.25" customHeight="1">
      <c r="B9" s="448" t="s">
        <v>394</v>
      </c>
      <c r="C9" s="449"/>
      <c r="D9" s="450"/>
      <c r="E9" s="448" t="s">
        <v>316</v>
      </c>
      <c r="F9" s="449"/>
      <c r="G9" s="450"/>
      <c r="H9" s="451" t="s">
        <v>397</v>
      </c>
      <c r="I9" s="449"/>
      <c r="J9" s="450"/>
      <c r="K9" s="448" t="s">
        <v>386</v>
      </c>
      <c r="L9" s="449"/>
      <c r="M9" s="450"/>
      <c r="N9" s="12" t="s">
        <v>22</v>
      </c>
      <c r="O9" s="12" t="s">
        <v>259</v>
      </c>
      <c r="P9" s="15" t="s">
        <v>260</v>
      </c>
      <c r="Q9" s="359"/>
    </row>
    <row r="10" spans="11:26" ht="13.5" thickBot="1">
      <c r="K10" s="1"/>
      <c r="Q10" s="356"/>
      <c r="R10" s="279" t="s">
        <v>400</v>
      </c>
      <c r="S10" s="279"/>
      <c r="T10" s="279"/>
      <c r="U10" s="279"/>
      <c r="V10" s="279"/>
      <c r="W10" s="279"/>
      <c r="X10" s="279"/>
      <c r="Y10" s="279"/>
      <c r="Z10" s="279"/>
    </row>
    <row r="11" spans="1:26" ht="15.75" thickBot="1">
      <c r="A11" s="45" t="s">
        <v>462</v>
      </c>
      <c r="B11" s="47">
        <f>SUM(B12:B70)</f>
        <v>821141</v>
      </c>
      <c r="C11" s="47">
        <f>SUM(C12:C70)</f>
        <v>587351</v>
      </c>
      <c r="D11" s="46">
        <f>C11/B11</f>
        <v>0.7152864124431736</v>
      </c>
      <c r="E11" s="47">
        <f>SUM(E12:E70)</f>
        <v>308319</v>
      </c>
      <c r="F11" s="47">
        <f>SUM(F12:F70)</f>
        <v>216068</v>
      </c>
      <c r="G11" s="46">
        <f>F11/E11</f>
        <v>0.7007936585160175</v>
      </c>
      <c r="H11" s="47">
        <f>SUM(H12:H70)</f>
        <v>69722</v>
      </c>
      <c r="I11" s="47">
        <f>SUM(I12:I70)</f>
        <v>36403</v>
      </c>
      <c r="J11" s="46">
        <f>I11/H11</f>
        <v>0.522116405151889</v>
      </c>
      <c r="K11" s="47">
        <f>SUM(K12:K70)</f>
        <v>89819</v>
      </c>
      <c r="L11" s="47">
        <f>SUM(L12:L70)</f>
        <v>60687</v>
      </c>
      <c r="M11" s="46">
        <f>L11/K11</f>
        <v>0.6756588249702179</v>
      </c>
      <c r="N11" s="47">
        <f>SUM(N12:N70)</f>
        <v>43793</v>
      </c>
      <c r="O11" s="47">
        <f>SUM(O12:O70)</f>
        <v>1262</v>
      </c>
      <c r="P11" s="283">
        <f>SUM(P12:P70)</f>
        <v>249134</v>
      </c>
      <c r="Q11" s="275"/>
      <c r="R11" s="355">
        <f>P11+P76</f>
        <v>251443</v>
      </c>
      <c r="S11" s="279"/>
      <c r="T11" s="279"/>
      <c r="U11" s="279"/>
      <c r="V11" s="279"/>
      <c r="W11" s="279"/>
      <c r="X11" s="279"/>
      <c r="Y11" s="279"/>
      <c r="Z11" s="279"/>
    </row>
    <row r="12" spans="1:26" ht="12" customHeight="1">
      <c r="A12" s="294" t="s">
        <v>408</v>
      </c>
      <c r="B12" s="281">
        <f>IF(ISNA(VLOOKUP(A12,Entitlement_Data!A$3:C$64,2,FALSE)),"0",VLOOKUP(A12,Entitlement_Data!A$3:C$64,2,FALSE))</f>
        <v>19935</v>
      </c>
      <c r="C12" s="281">
        <f>IF(ISNA(VLOOKUP(A12,Entitlement_Data!A$3:D$64,3,FALSE)),"0",VLOOKUP(A12,Entitlement_Data!A$3:D$64,3,FALSE))</f>
        <v>16767</v>
      </c>
      <c r="D12" s="25">
        <f aca="true" t="shared" si="0" ref="D12:D56">C12/B12</f>
        <v>0.8410835214446952</v>
      </c>
      <c r="E12" s="324">
        <f>IF(ISNA(VLOOKUP(A12,'Award Adjustment_Data'!A$2:F$68,3,FALSE)),"0",VLOOKUP(A12,'Award Adjustment_Data'!A$2:F$68,3,FALSE))</f>
        <v>6202</v>
      </c>
      <c r="F12" s="324">
        <f>IF(ISNA(VLOOKUP(A12,'Award Adjustment_Data'!A$2:G$68,4,FALSE)),"0",VLOOKUP(A12,'Award Adjustment_Data'!A$2:G$68,4,FALSE))</f>
        <v>5126</v>
      </c>
      <c r="G12" s="25">
        <f aca="true" t="shared" si="1" ref="G12:G70">F12/E12</f>
        <v>0.8265075782005804</v>
      </c>
      <c r="H12" s="1">
        <f>IF(ISNA(VLOOKUP($A12,Program_Review_Data!A2:E66,2,FALSE)),"0",VLOOKUP($A12,Program_Review_Data!A2:E66,2,FALSE))</f>
        <v>858</v>
      </c>
      <c r="I12" s="1">
        <f>IF(ISNA(VLOOKUP($A12,Program_Review_Data!A2:F66,3,FALSE)),"0",VLOOKUP($A12,Program_Review_Data!A2:F66,3,FALSE))</f>
        <v>457</v>
      </c>
      <c r="J12" s="25">
        <f aca="true" t="shared" si="2" ref="J12:J56">I12/H12</f>
        <v>0.5326340326340326</v>
      </c>
      <c r="K12" s="1">
        <f>IF(ISNA(VLOOKUP($A12,Other_Data!A2:E66,2,FALSE)),"0",VLOOKUP($A12,Other_Data!A2:E66,2,FALSE))</f>
        <v>2432</v>
      </c>
      <c r="L12" s="1">
        <f>IF(ISNA(VLOOKUP($A12,Other_Data!A2:E66,3,FALSE)),"0",VLOOKUP($A12,Other_Data!A2:E66,3,FALSE))</f>
        <v>1853</v>
      </c>
      <c r="M12" s="25">
        <f aca="true" t="shared" si="3" ref="M12:M70">L12/K12</f>
        <v>0.7619243421052632</v>
      </c>
      <c r="N12" s="1">
        <f>IF(ISNA(VLOOKUP($A12,Burial_Data!$A$2:$C$65,2,FALSE)),"0",VLOOKUP($A12,Burial_Data!$A$2:$C$65,2,FALSE))</f>
        <v>2</v>
      </c>
      <c r="O12" s="1">
        <f>IF(ISNA(VLOOKUP($A12,Accrued_Data!$A$2:$D$59,3,FALSE)),"0",VLOOKUP($A12,Accrued_Data!$A$2:$D$59,3,FALSE))</f>
        <v>3</v>
      </c>
      <c r="P12" s="282">
        <v>3521</v>
      </c>
      <c r="Q12" s="275"/>
      <c r="R12" s="279" t="s">
        <v>395</v>
      </c>
      <c r="S12" s="279"/>
      <c r="T12" s="279"/>
      <c r="U12" s="279"/>
      <c r="V12" s="279"/>
      <c r="W12" s="279"/>
      <c r="X12" s="279"/>
      <c r="Y12" s="279"/>
      <c r="Z12" s="279"/>
    </row>
    <row r="13" spans="1:17" ht="12" customHeight="1">
      <c r="A13" s="294" t="s">
        <v>410</v>
      </c>
      <c r="B13" s="281">
        <f>IF(ISNA(VLOOKUP(A13,Entitlement_Data!A$3:C$64,2,FALSE)),"0",VLOOKUP(A13,Entitlement_Data!A$3:C$64,2,FALSE))</f>
        <v>11531</v>
      </c>
      <c r="C13" s="281">
        <f>IF(ISNA(VLOOKUP(A13,Entitlement_Data!A$3:D$64,3,FALSE)),"0",VLOOKUP(A13,Entitlement_Data!A$3:D$64,3,FALSE))</f>
        <v>9417</v>
      </c>
      <c r="D13" s="25">
        <f t="shared" si="0"/>
        <v>0.8166681120457896</v>
      </c>
      <c r="E13" s="324">
        <f>IF(ISNA(VLOOKUP(A13,'Award Adjustment_Data'!A$2:F$68,3,FALSE)),"0",VLOOKUP(A13,'Award Adjustment_Data'!A$2:F$68,3,FALSE))</f>
        <v>4404</v>
      </c>
      <c r="F13" s="324">
        <f>IF(ISNA(VLOOKUP(A13,'Award Adjustment_Data'!A$2:G$68,4,FALSE)),"0",VLOOKUP(A13,'Award Adjustment_Data'!A$2:G$68,4,FALSE))</f>
        <v>3383</v>
      </c>
      <c r="G13" s="25">
        <f t="shared" si="1"/>
        <v>0.7681653042688465</v>
      </c>
      <c r="H13" s="1">
        <f>IF(ISNA(VLOOKUP(A13,Program_Review_Data!A3:E67,2,FALSE)),"0",VLOOKUP(A13,Program_Review_Data!A3:E67,2,FALSE))</f>
        <v>1496</v>
      </c>
      <c r="I13" s="1">
        <f>IF(ISNA(VLOOKUP($A13,Program_Review_Data!A3:F67,3,FALSE)),"0",VLOOKUP($A13,Program_Review_Data!A3:F67,3,FALSE))</f>
        <v>708</v>
      </c>
      <c r="J13" s="25">
        <f t="shared" si="2"/>
        <v>0.4732620320855615</v>
      </c>
      <c r="K13" s="1">
        <f>IF(ISNA(VLOOKUP($A13,Other_Data!A3:E67,2,FALSE)),"0",VLOOKUP($A13,Other_Data!A3:E67,2,FALSE))</f>
        <v>803</v>
      </c>
      <c r="L13" s="1">
        <f>IF(ISNA(VLOOKUP($A13,Other_Data!A3:E67,3,FALSE)),"0",VLOOKUP($A13,Other_Data!A3:E67,3,FALSE))</f>
        <v>618</v>
      </c>
      <c r="M13" s="25">
        <f t="shared" si="3"/>
        <v>0.7696139476961394</v>
      </c>
      <c r="N13" s="1">
        <f>IF(ISNA(VLOOKUP($A13,Burial_Data!$A$2:$C$65,2,FALSE)),"0",VLOOKUP($A13,Burial_Data!$A$2:$C$65,2,FALSE))</f>
        <v>1</v>
      </c>
      <c r="O13" s="324" t="str">
        <f>IF(ISNA(VLOOKUP($A13,Accrued_Data!$A$2:$D$59,3,FALSE)),"0",VLOOKUP($A13,Accrued_Data!$A$2:$D$59,3,FALSE))</f>
        <v>0</v>
      </c>
      <c r="P13" s="282">
        <v>4014</v>
      </c>
      <c r="Q13" s="275"/>
    </row>
    <row r="14" spans="1:17" ht="12" customHeight="1">
      <c r="A14" s="294" t="s">
        <v>334</v>
      </c>
      <c r="B14" s="281">
        <f>IF(ISNA(VLOOKUP(A14,Entitlement_Data!A$3:C$64,2,FALSE)),"0",VLOOKUP(A14,Entitlement_Data!A$3:C$64,2,FALSE))</f>
        <v>8350</v>
      </c>
      <c r="C14" s="281">
        <f>IF(ISNA(VLOOKUP(A14,Entitlement_Data!A$3:D$64,3,FALSE)),"0",VLOOKUP(A14,Entitlement_Data!A$3:D$64,3,FALSE))</f>
        <v>5506</v>
      </c>
      <c r="D14" s="25">
        <f t="shared" si="0"/>
        <v>0.6594011976047904</v>
      </c>
      <c r="E14" s="324">
        <f>IF(ISNA(VLOOKUP(A14,'Award Adjustment_Data'!A$2:F$68,3,FALSE)),"0",VLOOKUP(A14,'Award Adjustment_Data'!A$2:F$68,3,FALSE))</f>
        <v>4073</v>
      </c>
      <c r="F14" s="324">
        <f>IF(ISNA(VLOOKUP(A14,'Award Adjustment_Data'!A$2:G$68,4,FALSE)),"0",VLOOKUP(A14,'Award Adjustment_Data'!A$2:G$68,4,FALSE))</f>
        <v>2844</v>
      </c>
      <c r="G14" s="25">
        <f t="shared" si="1"/>
        <v>0.698256813159833</v>
      </c>
      <c r="H14" s="1">
        <f>IF(ISNA(VLOOKUP(A14,Program_Review_Data!A4:E68,2,FALSE)),"0",VLOOKUP(A14,Program_Review_Data!A4:E68,2,FALSE))</f>
        <v>417</v>
      </c>
      <c r="I14" s="1">
        <f>IF(ISNA(VLOOKUP($A14,Program_Review_Data!A4:F68,3,FALSE)),"0",VLOOKUP($A14,Program_Review_Data!A4:F68,3,FALSE))</f>
        <v>125</v>
      </c>
      <c r="J14" s="25">
        <f t="shared" si="2"/>
        <v>0.2997601918465228</v>
      </c>
      <c r="K14" s="1">
        <f>IF(ISNA(VLOOKUP($A14,Other_Data!A4:E68,2,FALSE)),"0",VLOOKUP($A14,Other_Data!A4:E68,2,FALSE))</f>
        <v>625</v>
      </c>
      <c r="L14" s="1">
        <f>IF(ISNA(VLOOKUP($A14,Other_Data!A4:E68,3,FALSE)),"0",VLOOKUP($A14,Other_Data!A4:E68,3,FALSE))</f>
        <v>385</v>
      </c>
      <c r="M14" s="25">
        <f t="shared" si="3"/>
        <v>0.616</v>
      </c>
      <c r="N14" s="1">
        <f>IF(ISNA(VLOOKUP($A14,Burial_Data!$A$2:$C$65,2,FALSE)),"0",VLOOKUP($A14,Burial_Data!$A$2:$C$65,2,FALSE))</f>
        <v>0</v>
      </c>
      <c r="O14" s="1" t="str">
        <f>IF(ISNA(VLOOKUP($A14,Accrued_Data!$A$2:$D$59,3,FALSE)),"0",VLOOKUP($A14,Accrued_Data!$A$2:$D$59,3,FALSE))</f>
        <v>0</v>
      </c>
      <c r="P14" s="282">
        <v>1196</v>
      </c>
      <c r="Q14" s="275"/>
    </row>
    <row r="15" spans="1:17" ht="12" customHeight="1">
      <c r="A15" s="294" t="s">
        <v>413</v>
      </c>
      <c r="B15" s="281">
        <f>IF(ISNA(VLOOKUP(A15,Entitlement_Data!A$3:C$64,2,FALSE)),"0",VLOOKUP(A15,Entitlement_Data!A$3:C$64,2,FALSE))</f>
        <v>25273</v>
      </c>
      <c r="C15" s="281">
        <f>IF(ISNA(VLOOKUP(A15,Entitlement_Data!A$3:D$64,3,FALSE)),"0",VLOOKUP(A15,Entitlement_Data!A$3:D$64,3,FALSE))</f>
        <v>18971</v>
      </c>
      <c r="D15" s="25">
        <f t="shared" si="0"/>
        <v>0.750642978672892</v>
      </c>
      <c r="E15" s="324">
        <f>IF(ISNA(VLOOKUP(A15,'Award Adjustment_Data'!A$2:F$68,3,FALSE)),"0",VLOOKUP(A15,'Award Adjustment_Data'!A$2:F$68,3,FALSE))</f>
        <v>7459</v>
      </c>
      <c r="F15" s="324">
        <f>IF(ISNA(VLOOKUP(A15,'Award Adjustment_Data'!A$2:G$68,4,FALSE)),"0",VLOOKUP(A15,'Award Adjustment_Data'!A$2:G$68,4,FALSE))</f>
        <v>5397</v>
      </c>
      <c r="G15" s="25">
        <f t="shared" si="1"/>
        <v>0.7235554363855745</v>
      </c>
      <c r="H15" s="1">
        <f>IF(ISNA(VLOOKUP(A15,Program_Review_Data!A5:E69,2,FALSE)),"0",VLOOKUP(A15,Program_Review_Data!A5:E69,2,FALSE))</f>
        <v>2506</v>
      </c>
      <c r="I15" s="1">
        <f>IF(ISNA(VLOOKUP($A15,Program_Review_Data!A5:F69,3,FALSE)),"0",VLOOKUP($A15,Program_Review_Data!A5:F69,3,FALSE))</f>
        <v>1144</v>
      </c>
      <c r="J15" s="25">
        <f t="shared" si="2"/>
        <v>0.4565043894652833</v>
      </c>
      <c r="K15" s="1">
        <f>IF(ISNA(VLOOKUP($A15,Other_Data!A5:E69,2,FALSE)),"0",VLOOKUP($A15,Other_Data!A5:E69,2,FALSE))</f>
        <v>2482</v>
      </c>
      <c r="L15" s="1">
        <f>IF(ISNA(VLOOKUP($A15,Other_Data!A5:E69,3,FALSE)),"0",VLOOKUP($A15,Other_Data!A5:E69,3,FALSE))</f>
        <v>1575</v>
      </c>
      <c r="M15" s="25">
        <f t="shared" si="3"/>
        <v>0.6345688960515713</v>
      </c>
      <c r="N15" s="1">
        <f>IF(ISNA(VLOOKUP($A15,Burial_Data!$A$2:$C$65,2,FALSE)),"0",VLOOKUP($A15,Burial_Data!$A$2:$C$65,2,FALSE))</f>
        <v>12</v>
      </c>
      <c r="O15" s="1">
        <f>IF(ISNA(VLOOKUP($A15,Accrued_Data!$A$2:$D$59,3,FALSE)),"0",VLOOKUP($A15,Accrued_Data!$A$2:$D$59,3,FALSE))</f>
        <v>86</v>
      </c>
      <c r="P15" s="282">
        <v>8134</v>
      </c>
      <c r="Q15" s="275"/>
    </row>
    <row r="16" spans="1:17" ht="12" customHeight="1">
      <c r="A16" s="294" t="s">
        <v>417</v>
      </c>
      <c r="B16" s="281">
        <f>IF(ISNA(VLOOKUP(A16,Entitlement_Data!A$3:C$64,2,FALSE)),"0",VLOOKUP(A16,Entitlement_Data!A$3:C$64,2,FALSE))</f>
        <v>16660</v>
      </c>
      <c r="C16" s="281">
        <f>IF(ISNA(VLOOKUP(A16,Entitlement_Data!A$3:D$64,3,FALSE)),"0",VLOOKUP(A16,Entitlement_Data!A$3:D$64,3,FALSE))</f>
        <v>10301</v>
      </c>
      <c r="D16" s="25">
        <f t="shared" si="0"/>
        <v>0.6183073229291717</v>
      </c>
      <c r="E16" s="324">
        <f>IF(ISNA(VLOOKUP(A16,'Award Adjustment_Data'!A$2:F$68,3,FALSE)),"0",VLOOKUP(A16,'Award Adjustment_Data'!A$2:F$68,3,FALSE))</f>
        <v>5284</v>
      </c>
      <c r="F16" s="324">
        <f>IF(ISNA(VLOOKUP(A16,'Award Adjustment_Data'!A$2:G$68,4,FALSE)),"0",VLOOKUP(A16,'Award Adjustment_Data'!A$2:G$68,4,FALSE))</f>
        <v>3050</v>
      </c>
      <c r="G16" s="25">
        <f t="shared" si="1"/>
        <v>0.5772142316426949</v>
      </c>
      <c r="H16" s="1">
        <f>IF(ISNA(VLOOKUP(A16,Program_Review_Data!A6:E70,2,FALSE)),"0",VLOOKUP(A16,Program_Review_Data!A6:E70,2,FALSE))</f>
        <v>1948</v>
      </c>
      <c r="I16" s="1">
        <f>IF(ISNA(VLOOKUP($A16,Program_Review_Data!A6:F70,3,FALSE)),"0",VLOOKUP($A16,Program_Review_Data!A6:F70,3,FALSE))</f>
        <v>327</v>
      </c>
      <c r="J16" s="25">
        <f t="shared" si="2"/>
        <v>0.16786447638603696</v>
      </c>
      <c r="K16" s="1">
        <f>IF(ISNA(VLOOKUP($A16,Other_Data!A6:E70,2,FALSE)),"0",VLOOKUP($A16,Other_Data!A6:E70,2,FALSE))</f>
        <v>2362</v>
      </c>
      <c r="L16" s="1">
        <f>IF(ISNA(VLOOKUP($A16,Other_Data!A6:E70,3,FALSE)),"0",VLOOKUP($A16,Other_Data!A6:E70,3,FALSE))</f>
        <v>1790</v>
      </c>
      <c r="M16" s="25">
        <f t="shared" si="3"/>
        <v>0.7578323454699407</v>
      </c>
      <c r="N16" s="1">
        <f>IF(ISNA(VLOOKUP($A16,Burial_Data!$A$2:$C$65,2,FALSE)),"0",VLOOKUP($A16,Burial_Data!$A$2:$C$65,2,FALSE))</f>
        <v>2</v>
      </c>
      <c r="O16" s="1">
        <f>IF(ISNA(VLOOKUP($A16,Accrued_Data!$A$2:$D$59,3,FALSE)),"0",VLOOKUP($A16,Accrued_Data!$A$2:$D$59,3,FALSE))</f>
        <v>19</v>
      </c>
      <c r="P16" s="282">
        <v>5785</v>
      </c>
      <c r="Q16" s="275"/>
    </row>
    <row r="17" spans="1:17" ht="12" customHeight="1">
      <c r="A17" s="294" t="s">
        <v>420</v>
      </c>
      <c r="B17" s="281">
        <f>IF(ISNA(VLOOKUP(A17,Entitlement_Data!A$3:C$64,2,FALSE)),"0",VLOOKUP(A17,Entitlement_Data!A$3:C$64,2,FALSE))</f>
        <v>2688</v>
      </c>
      <c r="C17" s="281">
        <f>IF(ISNA(VLOOKUP(A17,Entitlement_Data!A$3:D$64,3,FALSE)),"0",VLOOKUP(A17,Entitlement_Data!A$3:D$64,3,FALSE))</f>
        <v>1330</v>
      </c>
      <c r="D17" s="25">
        <f t="shared" si="0"/>
        <v>0.4947916666666667</v>
      </c>
      <c r="E17" s="324">
        <f>IF(ISNA(VLOOKUP(A17,'Award Adjustment_Data'!A$2:F$68,3,FALSE)),"0",VLOOKUP(A17,'Award Adjustment_Data'!A$2:F$68,3,FALSE))</f>
        <v>1414</v>
      </c>
      <c r="F17" s="324">
        <f>IF(ISNA(VLOOKUP(A17,'Award Adjustment_Data'!A$2:G$68,4,FALSE)),"0",VLOOKUP(A17,'Award Adjustment_Data'!A$2:G$68,4,FALSE))</f>
        <v>614</v>
      </c>
      <c r="G17" s="25">
        <f t="shared" si="1"/>
        <v>0.43422913719943423</v>
      </c>
      <c r="H17" s="1">
        <f>IF(ISNA(VLOOKUP(A17,Program_Review_Data!A7:E71,2,FALSE)),"0",VLOOKUP(A17,Program_Review_Data!A7:E71,2,FALSE))</f>
        <v>208</v>
      </c>
      <c r="I17" s="1">
        <f>IF(ISNA(VLOOKUP($A17,Program_Review_Data!A7:F71,3,FALSE)),"0",VLOOKUP($A17,Program_Review_Data!A7:F71,3,FALSE))</f>
        <v>13</v>
      </c>
      <c r="J17" s="25">
        <f t="shared" si="2"/>
        <v>0.0625</v>
      </c>
      <c r="K17" s="1">
        <f>IF(ISNA(VLOOKUP($A17,Other_Data!A7:E71,2,FALSE)),"0",VLOOKUP($A17,Other_Data!A7:E71,2,FALSE))</f>
        <v>169</v>
      </c>
      <c r="L17" s="1">
        <f>IF(ISNA(VLOOKUP($A17,Other_Data!A7:E71,3,FALSE)),"0",VLOOKUP($A17,Other_Data!A7:E71,3,FALSE))</f>
        <v>74</v>
      </c>
      <c r="M17" s="25">
        <f t="shared" si="3"/>
        <v>0.4378698224852071</v>
      </c>
      <c r="N17" s="1">
        <f>IF(ISNA(VLOOKUP($A17,Burial_Data!$A$2:$C$65,2,FALSE)),"0",VLOOKUP($A17,Burial_Data!$A$2:$C$65,2,FALSE))</f>
        <v>0</v>
      </c>
      <c r="O17" s="1" t="str">
        <f>IF(ISNA(VLOOKUP($A17,Accrued_Data!$A$2:$D$59,3,FALSE)),"0",VLOOKUP($A17,Accrued_Data!$A$2:$D$59,3,FALSE))</f>
        <v>0</v>
      </c>
      <c r="P17" s="282">
        <v>753</v>
      </c>
      <c r="Q17" s="275"/>
    </row>
    <row r="18" spans="1:17" ht="12" customHeight="1">
      <c r="A18" t="s">
        <v>424</v>
      </c>
      <c r="B18" s="281">
        <f>IF(ISNA(VLOOKUP(A18,Entitlement_Data!A$3:C$64,2,FALSE)),"0",VLOOKUP(A18,Entitlement_Data!A$3:C$64,2,FALSE))</f>
        <v>18155</v>
      </c>
      <c r="C18" s="281">
        <f>IF(ISNA(VLOOKUP(A18,Entitlement_Data!A$3:D$64,3,FALSE)),"0",VLOOKUP(A18,Entitlement_Data!A$3:D$64,3,FALSE))</f>
        <v>14476</v>
      </c>
      <c r="D18" s="25">
        <f t="shared" si="0"/>
        <v>0.7973561002478656</v>
      </c>
      <c r="E18" s="324">
        <f>IF(ISNA(VLOOKUP(A18,'Award Adjustment_Data'!A$2:F$68,3,FALSE)),"0",VLOOKUP(A18,'Award Adjustment_Data'!A$2:F$68,3,FALSE))</f>
        <v>5961</v>
      </c>
      <c r="F18" s="324">
        <f>IF(ISNA(VLOOKUP(A18,'Award Adjustment_Data'!A$2:G$68,4,FALSE)),"0",VLOOKUP(A18,'Award Adjustment_Data'!A$2:G$68,4,FALSE))</f>
        <v>4680</v>
      </c>
      <c r="G18" s="25">
        <f t="shared" si="1"/>
        <v>0.7851031706089582</v>
      </c>
      <c r="H18" s="1">
        <f>IF(ISNA(VLOOKUP(A18,Program_Review_Data!A8:E72,2,FALSE)),"0",VLOOKUP(A18,Program_Review_Data!A8:E72,2,FALSE))</f>
        <v>746</v>
      </c>
      <c r="I18" s="1">
        <f>IF(ISNA(VLOOKUP($A18,Program_Review_Data!A8:F72,3,FALSE)),"0",VLOOKUP($A18,Program_Review_Data!A8:F72,3,FALSE))</f>
        <v>405</v>
      </c>
      <c r="J18" s="25">
        <f t="shared" si="2"/>
        <v>0.5428954423592494</v>
      </c>
      <c r="K18" s="1">
        <f>IF(ISNA(VLOOKUP($A18,Other_Data!A8:E72,2,FALSE)),"0",VLOOKUP($A18,Other_Data!A8:E72,2,FALSE))</f>
        <v>1733</v>
      </c>
      <c r="L18" s="1">
        <f>IF(ISNA(VLOOKUP($A18,Other_Data!A8:E72,3,FALSE)),"0",VLOOKUP($A18,Other_Data!A8:E72,3,FALSE))</f>
        <v>1401</v>
      </c>
      <c r="M18" s="25">
        <f t="shared" si="3"/>
        <v>0.8084246970571264</v>
      </c>
      <c r="N18" s="1">
        <f>IF(ISNA(VLOOKUP($A18,Burial_Data!$A$2:$C$65,2,FALSE)),"0",VLOOKUP($A18,Burial_Data!$A$2:$C$65,2,FALSE))</f>
        <v>3</v>
      </c>
      <c r="O18" s="1">
        <f>IF(ISNA(VLOOKUP($A18,Accrued_Data!$A$2:$D$59,3,FALSE)),"0",VLOOKUP($A18,Accrued_Data!$A$2:$D$59,3,FALSE))</f>
        <v>61</v>
      </c>
      <c r="P18" s="282">
        <v>4710</v>
      </c>
      <c r="Q18" s="275"/>
    </row>
    <row r="19" spans="1:17" ht="12" customHeight="1">
      <c r="A19" t="s">
        <v>430</v>
      </c>
      <c r="B19" s="281">
        <f>IF(ISNA(VLOOKUP(A19,Entitlement_Data!A$3:C$64,2,FALSE)),"0",VLOOKUP(A19,Entitlement_Data!A$3:C$64,2,FALSE))</f>
        <v>2069</v>
      </c>
      <c r="C19" s="281">
        <f>IF(ISNA(VLOOKUP(A19,Entitlement_Data!A$3:D$64,3,FALSE)),"0",VLOOKUP(A19,Entitlement_Data!A$3:D$64,3,FALSE))</f>
        <v>1311</v>
      </c>
      <c r="D19" s="25">
        <f t="shared" si="0"/>
        <v>0.6336394393426776</v>
      </c>
      <c r="E19" s="324">
        <f>IF(ISNA(VLOOKUP(A19,'Award Adjustment_Data'!A$2:F$68,3,FALSE)),"0",VLOOKUP(A19,'Award Adjustment_Data'!A$2:F$68,3,FALSE))</f>
        <v>1097</v>
      </c>
      <c r="F19" s="324">
        <f>IF(ISNA(VLOOKUP(A19,'Award Adjustment_Data'!A$2:G$68,4,FALSE)),"0",VLOOKUP(A19,'Award Adjustment_Data'!A$2:G$68,4,FALSE))</f>
        <v>641</v>
      </c>
      <c r="G19" s="25">
        <f t="shared" si="1"/>
        <v>0.5843208751139471</v>
      </c>
      <c r="H19" s="1">
        <f>IF(ISNA(VLOOKUP(A19,Program_Review_Data!A9:E73,2,FALSE)),"0",VLOOKUP(A19,Program_Review_Data!A9:E73,2,FALSE))</f>
        <v>223</v>
      </c>
      <c r="I19" s="1">
        <f>IF(ISNA(VLOOKUP($A19,Program_Review_Data!A9:F73,3,FALSE)),"0",VLOOKUP($A19,Program_Review_Data!A9:F73,3,FALSE))</f>
        <v>78</v>
      </c>
      <c r="J19" s="25">
        <f t="shared" si="2"/>
        <v>0.34977578475336324</v>
      </c>
      <c r="K19" s="1">
        <f>IF(ISNA(VLOOKUP($A19,Other_Data!A9:E73,2,FALSE)),"0",VLOOKUP($A19,Other_Data!A9:E73,2,FALSE))</f>
        <v>165</v>
      </c>
      <c r="L19" s="1">
        <f>IF(ISNA(VLOOKUP($A19,Other_Data!A9:E73,3,FALSE)),"0",VLOOKUP($A19,Other_Data!A9:E73,3,FALSE))</f>
        <v>120</v>
      </c>
      <c r="M19" s="25">
        <f t="shared" si="3"/>
        <v>0.7272727272727273</v>
      </c>
      <c r="N19" s="1">
        <f>IF(ISNA(VLOOKUP($A19,Burial_Data!$A$2:$C$65,2,FALSE)),"0",VLOOKUP($A19,Burial_Data!$A$2:$C$65,2,FALSE))</f>
        <v>0</v>
      </c>
      <c r="O19" s="324" t="str">
        <f>IF(ISNA(VLOOKUP($A19,Accrued_Data!$A$2:$D$59,3,FALSE)),"0",VLOOKUP($A19,Accrued_Data!$A$2:$D$59,3,FALSE))</f>
        <v>0</v>
      </c>
      <c r="P19" s="282">
        <v>712</v>
      </c>
      <c r="Q19" s="275"/>
    </row>
    <row r="20" spans="1:17" ht="12" customHeight="1">
      <c r="A20" t="s">
        <v>436</v>
      </c>
      <c r="B20" s="281">
        <f>IF(ISNA(VLOOKUP(A20,Entitlement_Data!A$3:C$64,2,FALSE)),"0",VLOOKUP(A20,Entitlement_Data!A$3:C$64,2,FALSE))</f>
        <v>12548</v>
      </c>
      <c r="C20" s="281">
        <f>IF(ISNA(VLOOKUP(A20,Entitlement_Data!A$3:D$64,3,FALSE)),"0",VLOOKUP(A20,Entitlement_Data!A$3:D$64,3,FALSE))</f>
        <v>9551</v>
      </c>
      <c r="D20" s="25">
        <f t="shared" si="0"/>
        <v>0.7611571565189672</v>
      </c>
      <c r="E20" s="324">
        <f>IF(ISNA(VLOOKUP(A20,'Award Adjustment_Data'!A$2:F$68,3,FALSE)),"0",VLOOKUP(A20,'Award Adjustment_Data'!A$2:F$68,3,FALSE))</f>
        <v>4535</v>
      </c>
      <c r="F20" s="324">
        <f>IF(ISNA(VLOOKUP(A20,'Award Adjustment_Data'!A$2:G$68,4,FALSE)),"0",VLOOKUP(A20,'Award Adjustment_Data'!A$2:G$68,4,FALSE))</f>
        <v>2897</v>
      </c>
      <c r="G20" s="25">
        <f t="shared" si="1"/>
        <v>0.6388092613009922</v>
      </c>
      <c r="H20" s="1">
        <f>IF(ISNA(VLOOKUP(A20,Program_Review_Data!A10:E74,2,FALSE)),"0",VLOOKUP(A20,Program_Review_Data!A10:E74,2,FALSE))</f>
        <v>903</v>
      </c>
      <c r="I20" s="1">
        <f>IF(ISNA(VLOOKUP($A20,Program_Review_Data!A10:F74,3,FALSE)),"0",VLOOKUP($A20,Program_Review_Data!A10:F74,3,FALSE))</f>
        <v>284</v>
      </c>
      <c r="J20" s="25">
        <f t="shared" si="2"/>
        <v>0.31450719822812845</v>
      </c>
      <c r="K20" s="1">
        <f>IF(ISNA(VLOOKUP($A20,Other_Data!A10:E74,2,FALSE)),"0",VLOOKUP($A20,Other_Data!A10:E74,2,FALSE))</f>
        <v>667</v>
      </c>
      <c r="L20" s="1">
        <f>IF(ISNA(VLOOKUP($A20,Other_Data!A10:E74,3,FALSE)),"0",VLOOKUP($A20,Other_Data!A10:E74,3,FALSE))</f>
        <v>499</v>
      </c>
      <c r="M20" s="25">
        <f t="shared" si="3"/>
        <v>0.7481259370314842</v>
      </c>
      <c r="N20" s="1">
        <f>IF(ISNA(VLOOKUP($A20,Burial_Data!$A$2:$C$65,2,FALSE)),"0",VLOOKUP($A20,Burial_Data!$A$2:$C$65,2,FALSE))</f>
        <v>1</v>
      </c>
      <c r="O20" s="324">
        <f>IF(ISNA(VLOOKUP($A20,Accrued_Data!$A$2:$D$59,3,FALSE)),"0",VLOOKUP($A20,Accrued_Data!$A$2:$D$59,3,FALSE))</f>
        <v>2</v>
      </c>
      <c r="P20" s="282">
        <v>3623</v>
      </c>
      <c r="Q20" s="275"/>
    </row>
    <row r="21" spans="1:17" ht="12" customHeight="1">
      <c r="A21" t="s">
        <v>437</v>
      </c>
      <c r="B21" s="281">
        <f>IF(ISNA(VLOOKUP(A21,Entitlement_Data!A$3:C$64,2,FALSE)),"0",VLOOKUP(A21,Entitlement_Data!A$3:C$64,2,FALSE))</f>
        <v>3955</v>
      </c>
      <c r="C21" s="281">
        <f>IF(ISNA(VLOOKUP(A21,Entitlement_Data!A$3:D$64,3,FALSE)),"0",VLOOKUP(A21,Entitlement_Data!A$3:D$64,3,FALSE))</f>
        <v>2439</v>
      </c>
      <c r="D21" s="25">
        <f t="shared" si="0"/>
        <v>0.6166877370417193</v>
      </c>
      <c r="E21" s="324">
        <f>IF(ISNA(VLOOKUP(A21,'Award Adjustment_Data'!A$2:F$68,3,FALSE)),"0",VLOOKUP(A21,'Award Adjustment_Data'!A$2:F$68,3,FALSE))</f>
        <v>1749</v>
      </c>
      <c r="F21" s="324">
        <f>IF(ISNA(VLOOKUP(A21,'Award Adjustment_Data'!A$2:G$68,4,FALSE)),"0",VLOOKUP(A21,'Award Adjustment_Data'!A$2:G$68,4,FALSE))</f>
        <v>1050</v>
      </c>
      <c r="G21" s="25">
        <f t="shared" si="1"/>
        <v>0.6003430531732419</v>
      </c>
      <c r="H21" s="1">
        <f>IF(ISNA(VLOOKUP(A21,Program_Review_Data!A11:E75,2,FALSE)),"0",VLOOKUP(A21,Program_Review_Data!A11:E75,2,FALSE))</f>
        <v>948</v>
      </c>
      <c r="I21" s="1">
        <f>IF(ISNA(VLOOKUP($A21,Program_Review_Data!A11:F75,3,FALSE)),"0",VLOOKUP($A21,Program_Review_Data!A11:F75,3,FALSE))</f>
        <v>33</v>
      </c>
      <c r="J21" s="25">
        <f t="shared" si="2"/>
        <v>0.03481012658227848</v>
      </c>
      <c r="K21" s="1">
        <f>IF(ISNA(VLOOKUP($A21,Other_Data!A11:E75,2,FALSE)),"0",VLOOKUP($A21,Other_Data!A11:E75,2,FALSE))</f>
        <v>635</v>
      </c>
      <c r="L21" s="1">
        <f>IF(ISNA(VLOOKUP($A21,Other_Data!A11:E75,3,FALSE)),"0",VLOOKUP($A21,Other_Data!A11:E75,3,FALSE))</f>
        <v>359</v>
      </c>
      <c r="M21" s="25">
        <f t="shared" si="3"/>
        <v>0.5653543307086614</v>
      </c>
      <c r="N21" s="1">
        <f>IF(ISNA(VLOOKUP($A21,Burial_Data!$A$2:$C$65,2,FALSE)),"0",VLOOKUP($A21,Burial_Data!$A$2:$C$65,2,FALSE))</f>
        <v>0</v>
      </c>
      <c r="O21" s="1" t="str">
        <f>IF(ISNA(VLOOKUP($A21,Accrued_Data!$A$2:$D$59,3,FALSE)),"0",VLOOKUP($A21,Accrued_Data!$A$2:$D$59,3,FALSE))</f>
        <v>0</v>
      </c>
      <c r="P21" s="282">
        <v>2145</v>
      </c>
      <c r="Q21" s="275"/>
    </row>
    <row r="22" spans="1:17" ht="12" customHeight="1">
      <c r="A22" s="295" t="s">
        <v>439</v>
      </c>
      <c r="B22" s="299">
        <f>IF(ISNA(VLOOKUP(A22,Entitlement_Data!A$3:C$64,2,FALSE)),"0",VLOOKUP(A22,Entitlement_Data!A$3:C$64,2,FALSE))</f>
        <v>24195</v>
      </c>
      <c r="C22" s="299">
        <f>IF(ISNA(VLOOKUP(A22,Entitlement_Data!A$3:D$64,3,FALSE)),"0",VLOOKUP(A22,Entitlement_Data!A$3:D$64,3,FALSE))</f>
        <v>15980</v>
      </c>
      <c r="D22" s="34">
        <f t="shared" si="0"/>
        <v>0.660467038644348</v>
      </c>
      <c r="E22" s="299">
        <f>Award_Formulas!L2-Award_Formulas!O2</f>
        <v>5950</v>
      </c>
      <c r="F22" s="35">
        <f>Award_Formulas!L5-Award_Formulas!R2</f>
        <v>4213</v>
      </c>
      <c r="G22" s="34">
        <f t="shared" si="1"/>
        <v>0.7080672268907563</v>
      </c>
      <c r="H22" s="35">
        <f>IF(ISNA(VLOOKUP(A22,Program_Review_Data!A12:E76,2,FALSE)),"0",VLOOKUP(A22,Program_Review_Data!A12:E76,2,FALSE))</f>
        <v>6031</v>
      </c>
      <c r="I22" s="35">
        <f>IF(ISNA(VLOOKUP($A22,Program_Review_Data!A12:F76,3,FALSE)),"0",VLOOKUP($A22,Program_Review_Data!A12:F76,3,FALSE))</f>
        <v>2368</v>
      </c>
      <c r="J22" s="34">
        <f t="shared" si="2"/>
        <v>0.39263803680981596</v>
      </c>
      <c r="K22" s="35">
        <f>IF(ISNA(VLOOKUP($A22,Other_Data!A12:E76,2,FALSE)),"0",VLOOKUP($A22,Other_Data!A12:E76,2,FALSE))</f>
        <v>3883</v>
      </c>
      <c r="L22" s="35">
        <f>IF(ISNA(VLOOKUP($A22,Other_Data!A12:E76,3,FALSE)),"0",VLOOKUP($A22,Other_Data!A12:E76,3,FALSE))</f>
        <v>2868</v>
      </c>
      <c r="M22" s="34">
        <f t="shared" si="3"/>
        <v>0.7386041720319341</v>
      </c>
      <c r="N22" s="35">
        <f>IF(ISNA(VLOOKUP($A22,Burial_Data!$A$2:$C$65,2,FALSE)),"0",VLOOKUP($A22,Burial_Data!$A$2:$C$65,2,FALSE))</f>
        <v>20218</v>
      </c>
      <c r="O22" s="160" t="s">
        <v>3</v>
      </c>
      <c r="P22" s="354">
        <v>2907</v>
      </c>
      <c r="Q22" s="275"/>
    </row>
    <row r="23" spans="1:17" ht="12" customHeight="1">
      <c r="A23" t="s">
        <v>441</v>
      </c>
      <c r="B23" s="281">
        <f>IF(ISNA(VLOOKUP(A23,Entitlement_Data!A$3:C$64,2,FALSE)),"0",VLOOKUP(A23,Entitlement_Data!A$3:C$64,2,FALSE))</f>
        <v>11533</v>
      </c>
      <c r="C23" s="281">
        <f>IF(ISNA(VLOOKUP(A23,Entitlement_Data!A$3:D$64,3,FALSE)),"0",VLOOKUP(A23,Entitlement_Data!A$3:D$64,3,FALSE))</f>
        <v>9015</v>
      </c>
      <c r="D23" s="25">
        <f t="shared" si="0"/>
        <v>0.7816699904621521</v>
      </c>
      <c r="E23" s="324">
        <f>IF(ISNA(VLOOKUP(A23,'Award Adjustment_Data'!A$2:F$68,3,FALSE)),"0",VLOOKUP(A23,'Award Adjustment_Data'!A$2:F$68,3,FALSE))</f>
        <v>4473</v>
      </c>
      <c r="F23" s="324">
        <f>IF(ISNA(VLOOKUP(A23,'Award Adjustment_Data'!A$2:G$68,4,FALSE)),"0",VLOOKUP(A23,'Award Adjustment_Data'!A$2:G$68,4,FALSE))</f>
        <v>3796</v>
      </c>
      <c r="G23" s="25">
        <f t="shared" si="1"/>
        <v>0.848647440196736</v>
      </c>
      <c r="H23" s="1">
        <f>IF(ISNA(VLOOKUP(A23,Program_Review_Data!A13:E77,2,FALSE)),"0",VLOOKUP(A23,Program_Review_Data!A13:E77,2,FALSE))</f>
        <v>777</v>
      </c>
      <c r="I23" s="1">
        <f>IF(ISNA(VLOOKUP($A23,Program_Review_Data!A13:F77,3,FALSE)),"0",VLOOKUP($A23,Program_Review_Data!A13:F77,3,FALSE))</f>
        <v>378</v>
      </c>
      <c r="J23" s="25">
        <f t="shared" si="2"/>
        <v>0.4864864864864865</v>
      </c>
      <c r="K23" s="248">
        <f>IF(ISNA(VLOOKUP($A23,Other_Data!A13:E77,2,FALSE)),"0",VLOOKUP($A23,Other_Data!A13:E77,2,FALSE))</f>
        <v>1036</v>
      </c>
      <c r="L23" s="1">
        <f>IF(ISNA(VLOOKUP($A23,Other_Data!A13:E77,3,FALSE)),"0",VLOOKUP($A23,Other_Data!A13:E77,3,FALSE))</f>
        <v>764</v>
      </c>
      <c r="M23" s="25">
        <f t="shared" si="3"/>
        <v>0.7374517374517374</v>
      </c>
      <c r="N23" s="1">
        <f>IF(ISNA(VLOOKUP($A23,Burial_Data!$A$2:$C$65,2,FALSE)),"0",VLOOKUP($A23,Burial_Data!$A$2:$C$65,2,FALSE))</f>
        <v>0</v>
      </c>
      <c r="O23" s="1" t="str">
        <f>IF(ISNA(VLOOKUP($A23,Accrued_Data!$A$2:$D$59,3,FALSE)),"0",VLOOKUP($A23,Accrued_Data!$A$2:$D$59,3,FALSE))</f>
        <v>0</v>
      </c>
      <c r="P23" s="282">
        <v>2789</v>
      </c>
      <c r="Q23" s="275"/>
    </row>
    <row r="24" spans="1:17" ht="12" customHeight="1">
      <c r="A24" t="s">
        <v>443</v>
      </c>
      <c r="B24" s="281">
        <f>IF(ISNA(VLOOKUP(A24,Entitlement_Data!A$3:C$64,2,FALSE)),"0",VLOOKUP(A24,Entitlement_Data!A$3:C$64,2,FALSE))</f>
        <v>4347</v>
      </c>
      <c r="C24" s="281">
        <f>IF(ISNA(VLOOKUP(A24,Entitlement_Data!A$3:D$64,3,FALSE)),"0",VLOOKUP(A24,Entitlement_Data!A$3:D$64,3,FALSE))</f>
        <v>1963</v>
      </c>
      <c r="D24" s="25">
        <f t="shared" si="0"/>
        <v>0.45157579940188636</v>
      </c>
      <c r="E24" s="324">
        <f>IF(ISNA(VLOOKUP(A24,'Award Adjustment_Data'!A$2:F$68,3,FALSE)),"0",VLOOKUP(A24,'Award Adjustment_Data'!A$2:F$68,3,FALSE))</f>
        <v>1224</v>
      </c>
      <c r="F24" s="324">
        <f>IF(ISNA(VLOOKUP(A24,'Award Adjustment_Data'!A$2:G$68,4,FALSE)),"0",VLOOKUP(A24,'Award Adjustment_Data'!A$2:G$68,4,FALSE))</f>
        <v>408</v>
      </c>
      <c r="G24" s="25">
        <f t="shared" si="1"/>
        <v>0.3333333333333333</v>
      </c>
      <c r="H24" s="1">
        <f>IF(ISNA(VLOOKUP(A24,Program_Review_Data!A14:E78,2,FALSE)),"0",VLOOKUP(A24,Program_Review_Data!A14:E78,2,FALSE))</f>
        <v>283</v>
      </c>
      <c r="I24" s="1">
        <f>IF(ISNA(VLOOKUP($A24,Program_Review_Data!A14:F78,3,FALSE)),"0",VLOOKUP($A24,Program_Review_Data!A14:F78,3,FALSE))</f>
        <v>150</v>
      </c>
      <c r="J24" s="25">
        <f t="shared" si="2"/>
        <v>0.5300353356890459</v>
      </c>
      <c r="K24" s="248">
        <f>IF(ISNA(VLOOKUP($A24,Other_Data!A14:E78,2,FALSE)),"0",VLOOKUP($A24,Other_Data!A14:E78,2,FALSE))</f>
        <v>181</v>
      </c>
      <c r="L24" s="1">
        <f>IF(ISNA(VLOOKUP($A24,Other_Data!A14:E78,3,FALSE)),"0",VLOOKUP($A24,Other_Data!A14:E78,3,FALSE))</f>
        <v>128</v>
      </c>
      <c r="M24" s="25">
        <f t="shared" si="3"/>
        <v>0.7071823204419889</v>
      </c>
      <c r="N24" s="1">
        <f>IF(ISNA(VLOOKUP($A24,Burial_Data!$A$2:$C$65,2,FALSE)),"0",VLOOKUP($A24,Burial_Data!$A$2:$C$65,2,FALSE))</f>
        <v>0</v>
      </c>
      <c r="O24" s="324" t="str">
        <f>IF(ISNA(VLOOKUP($A24,Accrued_Data!$A$2:$D$59,3,FALSE)),"0",VLOOKUP($A24,Accrued_Data!$A$2:$D$59,3,FALSE))</f>
        <v>0</v>
      </c>
      <c r="P24" s="282">
        <v>889</v>
      </c>
      <c r="Q24" s="275"/>
    </row>
    <row r="25" spans="1:17" ht="12" customHeight="1">
      <c r="A25" t="s">
        <v>454</v>
      </c>
      <c r="B25" s="281">
        <f>IF(ISNA(VLOOKUP(A25,Entitlement_Data!A$3:C$64,2,FALSE)),"0",VLOOKUP(A25,Entitlement_Data!A$3:C$64,2,FALSE))</f>
        <v>2430</v>
      </c>
      <c r="C25" s="281">
        <f>IF(ISNA(VLOOKUP(A25,Entitlement_Data!A$3:D$64,3,FALSE)),"0",VLOOKUP(A25,Entitlement_Data!A$3:D$64,3,FALSE))</f>
        <v>1489</v>
      </c>
      <c r="D25" s="25">
        <f t="shared" si="0"/>
        <v>0.6127572016460905</v>
      </c>
      <c r="E25" s="324">
        <f>IF(ISNA(VLOOKUP(A25,'Award Adjustment_Data'!A$2:F$68,3,FALSE)),"0",VLOOKUP(A25,'Award Adjustment_Data'!A$2:F$68,3,FALSE))</f>
        <v>1875</v>
      </c>
      <c r="F25" s="324">
        <f>IF(ISNA(VLOOKUP(A25,'Award Adjustment_Data'!A$2:G$68,4,FALSE)),"0",VLOOKUP(A25,'Award Adjustment_Data'!A$2:G$68,4,FALSE))</f>
        <v>1179</v>
      </c>
      <c r="G25" s="25">
        <f t="shared" si="1"/>
        <v>0.6288</v>
      </c>
      <c r="H25" s="1">
        <f>IF(ISNA(VLOOKUP(A25,Program_Review_Data!A15:E79,2,FALSE)),"0",VLOOKUP(A25,Program_Review_Data!A15:E79,2,FALSE))</f>
        <v>1006</v>
      </c>
      <c r="I25" s="1">
        <f>IF(ISNA(VLOOKUP($A25,Program_Review_Data!A15:F79,3,FALSE)),"0",VLOOKUP($A25,Program_Review_Data!A15:F79,3,FALSE))</f>
        <v>440</v>
      </c>
      <c r="J25" s="25">
        <f t="shared" si="2"/>
        <v>0.43737574552683894</v>
      </c>
      <c r="K25" s="248">
        <f>IF(ISNA(VLOOKUP($A25,Other_Data!A15:E79,2,FALSE)),"0",VLOOKUP($A25,Other_Data!A15:E79,2,FALSE))</f>
        <v>144</v>
      </c>
      <c r="L25" s="1">
        <f>IF(ISNA(VLOOKUP($A25,Other_Data!A15:E79,3,FALSE)),"0",VLOOKUP($A25,Other_Data!A15:E79,3,FALSE))</f>
        <v>78</v>
      </c>
      <c r="M25" s="25">
        <f t="shared" si="3"/>
        <v>0.5416666666666666</v>
      </c>
      <c r="N25" s="1">
        <f>IF(ISNA(VLOOKUP($A25,Burial_Data!$A$2:$C$65,2,FALSE)),"0",VLOOKUP($A25,Burial_Data!$A$2:$C$65,2,FALSE))</f>
        <v>0</v>
      </c>
      <c r="O25" s="324" t="str">
        <f>IF(ISNA(VLOOKUP($A25,Accrued_Data!$A$2:$D$59,3,FALSE)),"0",VLOOKUP($A25,Accrued_Data!$A$2:$D$59,3,FALSE))</f>
        <v>0</v>
      </c>
      <c r="P25" s="282">
        <v>495</v>
      </c>
      <c r="Q25" s="275"/>
    </row>
    <row r="26" spans="1:17" ht="12" customHeight="1">
      <c r="A26" t="s">
        <v>458</v>
      </c>
      <c r="B26" s="281">
        <f>IF(ISNA(VLOOKUP(A26,Entitlement_Data!A$3:C$64,2,FALSE)),"0",VLOOKUP(A26,Entitlement_Data!A$3:C$64,2,FALSE))</f>
        <v>960</v>
      </c>
      <c r="C26" s="281">
        <f>IF(ISNA(VLOOKUP(A26,Entitlement_Data!A$3:D$64,3,FALSE)),"0",VLOOKUP(A26,Entitlement_Data!A$3:D$64,3,FALSE))</f>
        <v>659</v>
      </c>
      <c r="D26" s="25">
        <f t="shared" si="0"/>
        <v>0.6864583333333333</v>
      </c>
      <c r="E26" s="324">
        <f>IF(ISNA(VLOOKUP(A26,'Award Adjustment_Data'!A$2:F$68,3,FALSE)),"0",VLOOKUP(A26,'Award Adjustment_Data'!A$2:F$68,3,FALSE))</f>
        <v>529</v>
      </c>
      <c r="F26" s="324">
        <f>IF(ISNA(VLOOKUP(A26,'Award Adjustment_Data'!A$2:G$68,4,FALSE)),"0",VLOOKUP(A26,'Award Adjustment_Data'!A$2:G$68,4,FALSE))</f>
        <v>281</v>
      </c>
      <c r="G26" s="25">
        <f t="shared" si="1"/>
        <v>0.5311909262759924</v>
      </c>
      <c r="H26" s="1">
        <f>IF(ISNA(VLOOKUP(A26,Program_Review_Data!A16:E80,2,FALSE)),"0",VLOOKUP(A26,Program_Review_Data!A16:E80,2,FALSE))</f>
        <v>78</v>
      </c>
      <c r="I26" s="1">
        <f>IF(ISNA(VLOOKUP($A26,Program_Review_Data!A16:F80,3,FALSE)),"0",VLOOKUP($A26,Program_Review_Data!A16:F80,3,FALSE))</f>
        <v>32</v>
      </c>
      <c r="J26" s="25">
        <f t="shared" si="2"/>
        <v>0.41025641025641024</v>
      </c>
      <c r="K26" s="248">
        <f>IF(ISNA(VLOOKUP($A26,Other_Data!A16:E80,2,FALSE)),"0",VLOOKUP($A26,Other_Data!A16:E80,2,FALSE))</f>
        <v>140</v>
      </c>
      <c r="L26" s="1">
        <f>IF(ISNA(VLOOKUP($A26,Other_Data!A16:E80,3,FALSE)),"0",VLOOKUP($A26,Other_Data!A16:E80,3,FALSE))</f>
        <v>115</v>
      </c>
      <c r="M26" s="25">
        <f t="shared" si="3"/>
        <v>0.8214285714285714</v>
      </c>
      <c r="N26" s="1">
        <f>IF(ISNA(VLOOKUP($A26,Burial_Data!$A$2:$C$65,2,FALSE)),"0",VLOOKUP($A26,Burial_Data!$A$2:$C$65,2,FALSE))</f>
        <v>0</v>
      </c>
      <c r="O26" s="324" t="str">
        <f>IF(ISNA(VLOOKUP($A26,Accrued_Data!$A$2:$D$59,3,FALSE)),"0",VLOOKUP($A26,Accrued_Data!$A$2:$D$59,3,FALSE))</f>
        <v>0</v>
      </c>
      <c r="P26" s="282">
        <v>370</v>
      </c>
      <c r="Q26" s="275"/>
    </row>
    <row r="27" spans="1:17" ht="12" customHeight="1">
      <c r="A27" s="298" t="s">
        <v>460</v>
      </c>
      <c r="B27" s="305">
        <f>IF(ISNA(VLOOKUP(A27,Entitlement_Data!A$3:C$64,2,FALSE)),"0",VLOOKUP(A27,Entitlement_Data!A$3:C$64,2,FALSE))</f>
        <v>1243</v>
      </c>
      <c r="C27" s="305">
        <f>IF(ISNA(VLOOKUP(A27,Entitlement_Data!A$3:D$64,3,FALSE)),"0",VLOOKUP(A27,Entitlement_Data!A$3:D$64,3,FALSE))</f>
        <v>642</v>
      </c>
      <c r="D27" s="32">
        <f t="shared" si="0"/>
        <v>0.5164923572003218</v>
      </c>
      <c r="E27" s="325">
        <f>IF(ISNA(VLOOKUP(A27,'Award Adjustment_Data'!A$2:F$68,3,FALSE)),"0",VLOOKUP(A27,'Award Adjustment_Data'!A$2:F$68,3,FALSE))</f>
        <v>545</v>
      </c>
      <c r="F27" s="325">
        <f>IF(ISNA(VLOOKUP(A27,'Award Adjustment_Data'!A$2:G$68,4,FALSE)),"0",VLOOKUP(A27,'Award Adjustment_Data'!A$2:G$68,4,FALSE))</f>
        <v>341</v>
      </c>
      <c r="G27" s="32">
        <f t="shared" si="1"/>
        <v>0.6256880733944954</v>
      </c>
      <c r="H27" s="33">
        <f>IF(ISNA(VLOOKUP(A27,Program_Review_Data!A17:E81,2,FALSE)),"0",VLOOKUP(A27,Program_Review_Data!A17:E81,2,FALSE))</f>
        <v>55</v>
      </c>
      <c r="I27" s="33">
        <f>IF(ISNA(VLOOKUP($A27,Program_Review_Data!A17:F81,3,FALSE)),"0",VLOOKUP($A27,Program_Review_Data!A17:F81,3,FALSE))</f>
        <v>5</v>
      </c>
      <c r="J27" s="32">
        <f t="shared" si="2"/>
        <v>0.09090909090909091</v>
      </c>
      <c r="K27" s="250">
        <f>IF(ISNA(VLOOKUP($A27,Other_Data!A17:E81,2,FALSE)),"0",VLOOKUP($A27,Other_Data!A17:E81,2,FALSE))</f>
        <v>251</v>
      </c>
      <c r="L27" s="33">
        <f>IF(ISNA(VLOOKUP($A27,Other_Data!A17:E81,3,FALSE)),"0",VLOOKUP($A27,Other_Data!A17:E81,3,FALSE))</f>
        <v>179</v>
      </c>
      <c r="M27" s="32">
        <f t="shared" si="3"/>
        <v>0.7131474103585658</v>
      </c>
      <c r="N27" s="33">
        <f>IF(ISNA(VLOOKUP($A27,Burial_Data!$A$2:$C$65,2,FALSE)),"0",VLOOKUP($A27,Burial_Data!$A$2:$C$65,2,FALSE))</f>
        <v>0</v>
      </c>
      <c r="O27" s="325" t="str">
        <f>IF(ISNA(VLOOKUP($A27,Accrued_Data!$A$2:$D$59,3,FALSE)),"0",VLOOKUP($A27,Accrued_Data!$A$2:$D$59,3,FALSE))</f>
        <v>0</v>
      </c>
      <c r="P27" s="287">
        <v>584</v>
      </c>
      <c r="Q27" s="275"/>
    </row>
    <row r="28" spans="1:17" ht="12" customHeight="1">
      <c r="A28" t="s">
        <v>335</v>
      </c>
      <c r="B28" s="281">
        <f>IF(ISNA(VLOOKUP(A28,Entitlement_Data!A$3:C$64,2,FALSE)),"0",VLOOKUP(A28,Entitlement_Data!A$3:C$64,2,FALSE))+3</f>
        <v>31834</v>
      </c>
      <c r="C28" s="281">
        <f>IF(ISNA(VLOOKUP(A28,Entitlement_Data!A$3:D$64,3,FALSE)),"0",VLOOKUP(A28,Entitlement_Data!A$3:D$64,3,FALSE))+3</f>
        <v>21512</v>
      </c>
      <c r="D28" s="25">
        <f t="shared" si="0"/>
        <v>0.6757554815605956</v>
      </c>
      <c r="E28" s="324">
        <f>IF(ISNA(VLOOKUP(A28,'Award Adjustment_Data'!A$2:F$68,3,FALSE)),"0",VLOOKUP(A28,'Award Adjustment_Data'!A$2:F$68,3,FALSE))</f>
        <v>11233</v>
      </c>
      <c r="F28" s="324">
        <f>IF(ISNA(VLOOKUP(A28,'Award Adjustment_Data'!A$2:G$68,4,FALSE)),"0",VLOOKUP(A28,'Award Adjustment_Data'!A$2:G$68,4,FALSE))</f>
        <v>8363</v>
      </c>
      <c r="G28" s="25">
        <f t="shared" si="1"/>
        <v>0.7445028042375145</v>
      </c>
      <c r="H28" s="1">
        <f>IF(ISNA(VLOOKUP(A28,Program_Review_Data!A18:E82,2,FALSE)),"0",VLOOKUP(A28,Program_Review_Data!A18:E82,2,FALSE))</f>
        <v>1733</v>
      </c>
      <c r="I28" s="1">
        <f>IF(ISNA(VLOOKUP($A28,Program_Review_Data!A18:F82,3,FALSE)),"0",VLOOKUP($A28,Program_Review_Data!A18:F82,3,FALSE))</f>
        <v>422</v>
      </c>
      <c r="J28" s="25">
        <f t="shared" si="2"/>
        <v>0.24350836699365264</v>
      </c>
      <c r="K28" s="248">
        <f>IF(ISNA(VLOOKUP($A28,Other_Data!A18:E82,2,FALSE)),"0",VLOOKUP($A28,Other_Data!A18:E82,2,FALSE))</f>
        <v>6517</v>
      </c>
      <c r="L28" s="1">
        <f>IF(ISNA(VLOOKUP($A28,Other_Data!A18:E82,3,FALSE)),"0",VLOOKUP($A28,Other_Data!A18:E82,3,FALSE))</f>
        <v>3375</v>
      </c>
      <c r="M28" s="25">
        <f t="shared" si="3"/>
        <v>0.5178763234617155</v>
      </c>
      <c r="N28" s="1">
        <f>IF(ISNA(VLOOKUP($A28,Burial_Data!$A$2:$C$65,2,FALSE)),"0",VLOOKUP($A28,Burial_Data!$A$2:$C$65,2,FALSE))</f>
        <v>0</v>
      </c>
      <c r="O28" s="324">
        <f>IF(ISNA(VLOOKUP($A28,Accrued_Data!$A$2:$D$59,3,FALSE)),"0",VLOOKUP($A28,Accrued_Data!$A$2:$D$59,3,FALSE))</f>
        <v>3</v>
      </c>
      <c r="P28" s="282">
        <v>11852</v>
      </c>
      <c r="Q28" s="275"/>
    </row>
    <row r="29" spans="1:17" ht="12" customHeight="1">
      <c r="A29" t="s">
        <v>414</v>
      </c>
      <c r="B29" s="281">
        <f>IF(ISNA(VLOOKUP(A29,Entitlement_Data!A$3:C$64,2,FALSE)),"0",VLOOKUP(A29,Entitlement_Data!A$3:C$64,2,FALSE))</f>
        <v>22508</v>
      </c>
      <c r="C29" s="281">
        <f>IF(ISNA(VLOOKUP(A29,Entitlement_Data!A$3:D$64,3,FALSE)),"0",VLOOKUP(A29,Entitlement_Data!A$3:D$64,3,FALSE))</f>
        <v>15854</v>
      </c>
      <c r="D29" s="25">
        <f t="shared" si="0"/>
        <v>0.7043717789230496</v>
      </c>
      <c r="E29" s="324">
        <f>IF(ISNA(VLOOKUP(A29,'Award Adjustment_Data'!A$2:F$68,3,FALSE)),"0",VLOOKUP(A29,'Award Adjustment_Data'!A$2:F$68,3,FALSE))</f>
        <v>6312</v>
      </c>
      <c r="F29" s="324">
        <f>IF(ISNA(VLOOKUP(A29,'Award Adjustment_Data'!A$2:G$68,4,FALSE)),"0",VLOOKUP(A29,'Award Adjustment_Data'!A$2:G$68,4,FALSE))</f>
        <v>3600</v>
      </c>
      <c r="G29" s="25">
        <f t="shared" si="1"/>
        <v>0.5703422053231939</v>
      </c>
      <c r="H29" s="1">
        <f>IF(ISNA(VLOOKUP(A29,Program_Review_Data!A19:E83,2,FALSE)),"0",VLOOKUP(A29,Program_Review_Data!A19:E83,2,FALSE))</f>
        <v>876</v>
      </c>
      <c r="I29" s="1">
        <f>IF(ISNA(VLOOKUP($A29,Program_Review_Data!A19:F83,3,FALSE)),"0",VLOOKUP($A29,Program_Review_Data!A19:F83,3,FALSE))</f>
        <v>359</v>
      </c>
      <c r="J29" s="25">
        <f t="shared" si="2"/>
        <v>0.4098173515981735</v>
      </c>
      <c r="K29" s="248">
        <f>IF(ISNA(VLOOKUP($A29,Other_Data!A19:E83,2,FALSE)),"0",VLOOKUP($A29,Other_Data!A19:E83,2,FALSE))</f>
        <v>1042</v>
      </c>
      <c r="L29" s="1">
        <f>IF(ISNA(VLOOKUP($A29,Other_Data!A19:E83,3,FALSE)),"0",VLOOKUP($A29,Other_Data!A19:E83,3,FALSE))</f>
        <v>762</v>
      </c>
      <c r="M29" s="25">
        <f t="shared" si="3"/>
        <v>0.7312859884836852</v>
      </c>
      <c r="N29" s="1">
        <f>IF(ISNA(VLOOKUP($A29,Burial_Data!$A$2:$C$65,2,FALSE)),"0",VLOOKUP($A29,Burial_Data!$A$2:$C$65,2,FALSE))</f>
        <v>3</v>
      </c>
      <c r="O29" s="324">
        <f>IF(ISNA(VLOOKUP($A29,Accrued_Data!$A$2:$D$59,3,FALSE)),"0",VLOOKUP($A29,Accrued_Data!$A$2:$D$59,3,FALSE))</f>
        <v>11</v>
      </c>
      <c r="P29" s="282">
        <v>6306</v>
      </c>
      <c r="Q29" s="275"/>
    </row>
    <row r="30" spans="1:17" ht="12" customHeight="1">
      <c r="A30" t="s">
        <v>423</v>
      </c>
      <c r="B30" s="281">
        <f>IF(ISNA(VLOOKUP(A30,Entitlement_Data!A$3:C$64,2,FALSE)),"0",VLOOKUP(A30,Entitlement_Data!A$3:C$64,2,FALSE))</f>
        <v>9373</v>
      </c>
      <c r="C30" s="281">
        <f>IF(ISNA(VLOOKUP(A30,Entitlement_Data!A$3:D$64,3,FALSE)),"0",VLOOKUP(A30,Entitlement_Data!A$3:D$64,3,FALSE))</f>
        <v>7001</v>
      </c>
      <c r="D30" s="25">
        <f t="shared" si="0"/>
        <v>0.7469326789715139</v>
      </c>
      <c r="E30" s="324">
        <f>IF(ISNA(VLOOKUP(A30,'Award Adjustment_Data'!A$2:F$68,3,FALSE)),"0",VLOOKUP(A30,'Award Adjustment_Data'!A$2:F$68,3,FALSE))</f>
        <v>1920</v>
      </c>
      <c r="F30" s="324">
        <f>IF(ISNA(VLOOKUP(A30,'Award Adjustment_Data'!A$2:G$68,4,FALSE)),"0",VLOOKUP(A30,'Award Adjustment_Data'!A$2:G$68,4,FALSE))</f>
        <v>930</v>
      </c>
      <c r="G30" s="25">
        <f t="shared" si="1"/>
        <v>0.484375</v>
      </c>
      <c r="H30" s="1">
        <f>IF(ISNA(VLOOKUP(A30,Program_Review_Data!A20:E84,2,FALSE)),"0",VLOOKUP(A30,Program_Review_Data!A20:E84,2,FALSE))</f>
        <v>242</v>
      </c>
      <c r="I30" s="1">
        <f>IF(ISNA(VLOOKUP($A30,Program_Review_Data!A20:F84,3,FALSE)),"0",VLOOKUP($A30,Program_Review_Data!A20:F84,3,FALSE))</f>
        <v>121</v>
      </c>
      <c r="J30" s="25">
        <f t="shared" si="2"/>
        <v>0.5</v>
      </c>
      <c r="K30" s="248">
        <f>IF(ISNA(VLOOKUP($A30,Other_Data!A20:E84,2,FALSE)),"0",VLOOKUP($A30,Other_Data!A20:E84,2,FALSE))</f>
        <v>949</v>
      </c>
      <c r="L30" s="1">
        <f>IF(ISNA(VLOOKUP($A30,Other_Data!A20:E84,3,FALSE)),"0",VLOOKUP($A30,Other_Data!A20:E84,3,FALSE))</f>
        <v>331</v>
      </c>
      <c r="M30" s="25">
        <f t="shared" si="3"/>
        <v>0.3487881981032666</v>
      </c>
      <c r="N30" s="1">
        <f>IF(ISNA(VLOOKUP($A30,Burial_Data!$A$2:$C$65,2,FALSE)),"0",VLOOKUP($A30,Burial_Data!$A$2:$C$65,2,FALSE))</f>
        <v>1</v>
      </c>
      <c r="O30" s="324">
        <f>IF(ISNA(VLOOKUP($A30,Accrued_Data!$A$2:$D$59,3,FALSE)),"0",VLOOKUP($A30,Accrued_Data!$A$2:$D$59,3,FALSE))</f>
        <v>2</v>
      </c>
      <c r="P30" s="282">
        <v>3309</v>
      </c>
      <c r="Q30" s="275"/>
    </row>
    <row r="31" spans="1:17" ht="12" customHeight="1">
      <c r="A31" t="s">
        <v>425</v>
      </c>
      <c r="B31" s="281">
        <f>IF(ISNA(VLOOKUP(A31,Entitlement_Data!A$3:C$64,2,FALSE)),"0",VLOOKUP(A31,Entitlement_Data!A$3:C$64,2,FALSE))</f>
        <v>9855</v>
      </c>
      <c r="C31" s="281">
        <f>IF(ISNA(VLOOKUP(A31,Entitlement_Data!A$3:D$64,3,FALSE)),"0",VLOOKUP(A31,Entitlement_Data!A$3:D$64,3,FALSE))</f>
        <v>6877</v>
      </c>
      <c r="D31" s="25">
        <f t="shared" si="0"/>
        <v>0.697818366311517</v>
      </c>
      <c r="E31" s="324">
        <f>IF(ISNA(VLOOKUP(A31,'Award Adjustment_Data'!A$2:F$68,3,FALSE)),"0",VLOOKUP(A31,'Award Adjustment_Data'!A$2:F$68,3,FALSE))</f>
        <v>3784</v>
      </c>
      <c r="F31" s="324">
        <f>IF(ISNA(VLOOKUP(A31,'Award Adjustment_Data'!A$2:G$68,4,FALSE)),"0",VLOOKUP(A31,'Award Adjustment_Data'!A$2:G$68,4,FALSE))</f>
        <v>1970</v>
      </c>
      <c r="G31" s="25">
        <f t="shared" si="1"/>
        <v>0.5206131078224101</v>
      </c>
      <c r="H31" s="1">
        <f>IF(ISNA(VLOOKUP(A31,Program_Review_Data!A21:E85,2,FALSE)),"0",VLOOKUP(A31,Program_Review_Data!A21:E85,2,FALSE))</f>
        <v>1549</v>
      </c>
      <c r="I31" s="1">
        <f>IF(ISNA(VLOOKUP($A31,Program_Review_Data!A21:F85,3,FALSE)),"0",VLOOKUP($A31,Program_Review_Data!A21:F85,3,FALSE))</f>
        <v>1122</v>
      </c>
      <c r="J31" s="25">
        <f t="shared" si="2"/>
        <v>0.724338282763073</v>
      </c>
      <c r="K31" s="248">
        <f>IF(ISNA(VLOOKUP($A31,Other_Data!A21:E85,2,FALSE)),"0",VLOOKUP($A31,Other_Data!A21:E85,2,FALSE))</f>
        <v>900</v>
      </c>
      <c r="L31" s="1">
        <f>IF(ISNA(VLOOKUP($A31,Other_Data!A21:E85,3,FALSE)),"0",VLOOKUP($A31,Other_Data!A21:E85,3,FALSE))</f>
        <v>682</v>
      </c>
      <c r="M31" s="25">
        <f t="shared" si="3"/>
        <v>0.7577777777777778</v>
      </c>
      <c r="N31" s="1">
        <f>IF(ISNA(VLOOKUP($A31,Burial_Data!$A$2:$C$65,2,FALSE)),"0",VLOOKUP($A31,Burial_Data!$A$2:$C$65,2,FALSE))</f>
        <v>52</v>
      </c>
      <c r="O31" s="324">
        <f>IF(ISNA(VLOOKUP($A31,Accrued_Data!$A$2:$D$59,3,FALSE)),"0",VLOOKUP($A31,Accrued_Data!$A$2:$D$59,3,FALSE))</f>
        <v>27</v>
      </c>
      <c r="P31" s="282">
        <v>4071</v>
      </c>
      <c r="Q31" s="275"/>
    </row>
    <row r="32" spans="1:17" ht="12" customHeight="1">
      <c r="A32" t="s">
        <v>429</v>
      </c>
      <c r="B32" s="281">
        <f>IF(ISNA(VLOOKUP(A32,Entitlement_Data!A$3:C$64,2,FALSE)),"0",VLOOKUP(A32,Entitlement_Data!A$3:C$64,2,FALSE))</f>
        <v>11302</v>
      </c>
      <c r="C32" s="281">
        <f>IF(ISNA(VLOOKUP(A32,Entitlement_Data!A$3:D$64,3,FALSE)),"0",VLOOKUP(A32,Entitlement_Data!A$3:D$64,3,FALSE))</f>
        <v>7757</v>
      </c>
      <c r="D32" s="25">
        <f t="shared" si="0"/>
        <v>0.686338701114847</v>
      </c>
      <c r="E32" s="324">
        <f>IF(ISNA(VLOOKUP(A32,'Award Adjustment_Data'!A$2:F$68,3,FALSE)),"0",VLOOKUP(A32,'Award Adjustment_Data'!A$2:F$68,3,FALSE))</f>
        <v>6345</v>
      </c>
      <c r="F32" s="324">
        <f>IF(ISNA(VLOOKUP(A32,'Award Adjustment_Data'!A$2:G$68,4,FALSE)),"0",VLOOKUP(A32,'Award Adjustment_Data'!A$2:G$68,4,FALSE))</f>
        <v>4670</v>
      </c>
      <c r="G32" s="25">
        <f t="shared" si="1"/>
        <v>0.7360126083530338</v>
      </c>
      <c r="H32" s="1">
        <f>IF(ISNA(VLOOKUP(A32,Program_Review_Data!A22:E86,2,FALSE)),"0",VLOOKUP(A32,Program_Review_Data!A22:E86,2,FALSE))</f>
        <v>1565</v>
      </c>
      <c r="I32" s="1">
        <f>IF(ISNA(VLOOKUP($A32,Program_Review_Data!A22:F86,3,FALSE)),"0",VLOOKUP($A32,Program_Review_Data!A22:F86,3,FALSE))</f>
        <v>1083</v>
      </c>
      <c r="J32" s="25">
        <f t="shared" si="2"/>
        <v>0.6920127795527157</v>
      </c>
      <c r="K32" s="248">
        <f>IF(ISNA(VLOOKUP($A32,Other_Data!A22:E86,2,FALSE)),"0",VLOOKUP($A32,Other_Data!A22:E86,2,FALSE))</f>
        <v>1488</v>
      </c>
      <c r="L32" s="1">
        <f>IF(ISNA(VLOOKUP($A32,Other_Data!A22:E86,3,FALSE)),"0",VLOOKUP($A32,Other_Data!A22:E86,3,FALSE))</f>
        <v>1129</v>
      </c>
      <c r="M32" s="25">
        <f t="shared" si="3"/>
        <v>0.758736559139785</v>
      </c>
      <c r="N32" s="1">
        <f>IF(ISNA(VLOOKUP($A32,Burial_Data!$A$2:$C$65,2,FALSE)),"0",VLOOKUP($A32,Burial_Data!$A$2:$C$65,2,FALSE))</f>
        <v>31</v>
      </c>
      <c r="O32" s="324">
        <f>IF(ISNA(VLOOKUP($A32,Accrued_Data!$A$2:$D$59,3,FALSE)),"0",VLOOKUP($A32,Accrued_Data!$A$2:$D$59,3,FALSE))</f>
        <v>74</v>
      </c>
      <c r="P32" s="282">
        <v>3444</v>
      </c>
      <c r="Q32" s="275"/>
    </row>
    <row r="33" spans="1:17" ht="12" customHeight="1">
      <c r="A33" t="s">
        <v>433</v>
      </c>
      <c r="B33" s="281">
        <f>IF(ISNA(VLOOKUP(A33,Entitlement_Data!A$3:C$64,2,FALSE)),"0",VLOOKUP(A33,Entitlement_Data!A$3:C$64,2,FALSE))+1</f>
        <v>15299</v>
      </c>
      <c r="C33" s="281">
        <f>IF(ISNA(VLOOKUP(A33,Entitlement_Data!A$3:D$64,3,FALSE)),"0",VLOOKUP(A33,Entitlement_Data!A$3:D$64,3,FALSE))+1</f>
        <v>10238</v>
      </c>
      <c r="D33" s="25">
        <f t="shared" si="0"/>
        <v>0.6691940649715667</v>
      </c>
      <c r="E33" s="324">
        <f>IF(ISNA(VLOOKUP(A33,'Award Adjustment_Data'!A$2:F$68,3,FALSE)),"0",VLOOKUP(A33,'Award Adjustment_Data'!A$2:F$68,3,FALSE))</f>
        <v>7444</v>
      </c>
      <c r="F33" s="324">
        <f>IF(ISNA(VLOOKUP(A33,'Award Adjustment_Data'!A$2:G$68,4,FALSE)),"0",VLOOKUP(A33,'Award Adjustment_Data'!A$2:G$68,4,FALSE))</f>
        <v>5304</v>
      </c>
      <c r="G33" s="25">
        <f t="shared" si="1"/>
        <v>0.7125201504567437</v>
      </c>
      <c r="H33" s="1">
        <f>IF(ISNA(VLOOKUP(A33,Program_Review_Data!A23:E87,2,FALSE)),"0",VLOOKUP(A33,Program_Review_Data!A23:E87,2,FALSE))</f>
        <v>3522</v>
      </c>
      <c r="I33" s="1">
        <f>IF(ISNA(VLOOKUP($A33,Program_Review_Data!A23:F87,3,FALSE)),"0",VLOOKUP($A33,Program_Review_Data!A23:F87,3,FALSE))</f>
        <v>2096</v>
      </c>
      <c r="J33" s="25">
        <f t="shared" si="2"/>
        <v>0.5951164111300398</v>
      </c>
      <c r="K33" s="248">
        <f>IF(ISNA(VLOOKUP($A33,Other_Data!A23:E87,2,FALSE)),"0",VLOOKUP($A33,Other_Data!A23:E87,2,FALSE))</f>
        <v>1200</v>
      </c>
      <c r="L33" s="1">
        <f>IF(ISNA(VLOOKUP($A33,Other_Data!A23:E87,3,FALSE)),"0",VLOOKUP($A33,Other_Data!A23:E87,3,FALSE))</f>
        <v>910</v>
      </c>
      <c r="M33" s="25">
        <f t="shared" si="3"/>
        <v>0.7583333333333333</v>
      </c>
      <c r="N33" s="1">
        <f>IF(ISNA(VLOOKUP($A33,Burial_Data!$A$2:$C$65,2,FALSE)),"0",VLOOKUP($A33,Burial_Data!$A$2:$C$65,2,FALSE))</f>
        <v>4</v>
      </c>
      <c r="O33" s="324">
        <f>IF(ISNA(VLOOKUP($A33,Accrued_Data!$A$2:$D$59,3,FALSE)),"0",VLOOKUP($A33,Accrued_Data!$A$2:$D$59,3,FALSE))</f>
        <v>87</v>
      </c>
      <c r="P33" s="282">
        <v>10825</v>
      </c>
      <c r="Q33" s="275"/>
    </row>
    <row r="34" spans="1:17" ht="12" customHeight="1">
      <c r="A34" t="s">
        <v>434</v>
      </c>
      <c r="B34" s="281">
        <f>IF(ISNA(VLOOKUP(A34,Entitlement_Data!A$3:C$64,2,FALSE)),"0",VLOOKUP(A34,Entitlement_Data!A$3:C$64,2,FALSE))</f>
        <v>12655</v>
      </c>
      <c r="C34" s="281">
        <f>IF(ISNA(VLOOKUP(A34,Entitlement_Data!A$3:D$64,3,FALSE)),"0",VLOOKUP(A34,Entitlement_Data!A$3:D$64,3,FALSE))</f>
        <v>6297</v>
      </c>
      <c r="D34" s="25">
        <f t="shared" si="0"/>
        <v>0.4975898854207823</v>
      </c>
      <c r="E34" s="324">
        <f>IF(ISNA(VLOOKUP(A34,'Award Adjustment_Data'!A$2:F$68,3,FALSE)),"0",VLOOKUP(A34,'Award Adjustment_Data'!A$2:F$68,3,FALSE))</f>
        <v>6116</v>
      </c>
      <c r="F34" s="324">
        <f>IF(ISNA(VLOOKUP(A34,'Award Adjustment_Data'!A$2:G$68,4,FALSE)),"0",VLOOKUP(A34,'Award Adjustment_Data'!A$2:G$68,4,FALSE))</f>
        <v>3194</v>
      </c>
      <c r="G34" s="25">
        <f t="shared" si="1"/>
        <v>0.5222367560497057</v>
      </c>
      <c r="H34" s="1">
        <f>IF(ISNA(VLOOKUP(A34,Program_Review_Data!A24:E88,2,FALSE)),"0",VLOOKUP(A34,Program_Review_Data!A24:E88,2,FALSE))</f>
        <v>1193</v>
      </c>
      <c r="I34" s="1">
        <f>IF(ISNA(VLOOKUP($A34,Program_Review_Data!A24:F88,3,FALSE)),"0",VLOOKUP($A34,Program_Review_Data!A24:F88,3,FALSE))</f>
        <v>341</v>
      </c>
      <c r="J34" s="25">
        <f t="shared" si="2"/>
        <v>0.28583403185247275</v>
      </c>
      <c r="K34" s="248">
        <f>IF(ISNA(VLOOKUP($A34,Other_Data!A24:E88,2,FALSE)),"0",VLOOKUP($A34,Other_Data!A24:E88,2,FALSE))</f>
        <v>1565</v>
      </c>
      <c r="L34" s="1">
        <f>IF(ISNA(VLOOKUP($A34,Other_Data!A24:E88,3,FALSE)),"0",VLOOKUP($A34,Other_Data!A24:E88,3,FALSE))</f>
        <v>813</v>
      </c>
      <c r="M34" s="25">
        <f t="shared" si="3"/>
        <v>0.5194888178913738</v>
      </c>
      <c r="N34" s="1">
        <f>IF(ISNA(VLOOKUP($A34,Burial_Data!$A$2:$C$65,2,FALSE)),"0",VLOOKUP($A34,Burial_Data!$A$2:$C$65,2,FALSE))</f>
        <v>4</v>
      </c>
      <c r="O34" s="324">
        <f>IF(ISNA(VLOOKUP($A34,Accrued_Data!$A$2:$D$59,3,FALSE)),"0",VLOOKUP($A34,Accrued_Data!$A$2:$D$59,3,FALSE))</f>
        <v>52</v>
      </c>
      <c r="P34" s="282">
        <v>6383</v>
      </c>
      <c r="Q34" s="275"/>
    </row>
    <row r="35" spans="1:17" ht="12" customHeight="1">
      <c r="A35" t="s">
        <v>445</v>
      </c>
      <c r="B35" s="281">
        <f>IF(ISNA(VLOOKUP(A35,Entitlement_Data!A$3:C$64,2,FALSE)),"0",VLOOKUP(A35,Entitlement_Data!A$3:C$64,2,FALSE))</f>
        <v>29803</v>
      </c>
      <c r="C35" s="281">
        <f>IF(ISNA(VLOOKUP(A35,Entitlement_Data!A$3:D$64,3,FALSE)),"0",VLOOKUP(A35,Entitlement_Data!A$3:D$64,3,FALSE))</f>
        <v>23765</v>
      </c>
      <c r="D35" s="25">
        <f t="shared" si="0"/>
        <v>0.7974029460121465</v>
      </c>
      <c r="E35" s="324">
        <f>IF(ISNA(VLOOKUP(A35,'Award Adjustment_Data'!A$2:F$68,3,FALSE)),"0",VLOOKUP(A35,'Award Adjustment_Data'!A$2:F$68,3,FALSE))</f>
        <v>9590</v>
      </c>
      <c r="F35" s="324">
        <f>IF(ISNA(VLOOKUP(A35,'Award Adjustment_Data'!A$2:G$68,4,FALSE)),"0",VLOOKUP(A35,'Award Adjustment_Data'!A$2:G$68,4,FALSE))</f>
        <v>6925</v>
      </c>
      <c r="G35" s="25">
        <f t="shared" si="1"/>
        <v>0.7221063607924921</v>
      </c>
      <c r="H35" s="1">
        <f>IF(ISNA(VLOOKUP(A35,Program_Review_Data!A25:E89,2,FALSE)),"0",VLOOKUP(A35,Program_Review_Data!A25:E89,2,FALSE))</f>
        <v>1086</v>
      </c>
      <c r="I35" s="1">
        <f>IF(ISNA(VLOOKUP($A35,Program_Review_Data!A25:F89,3,FALSE)),"0",VLOOKUP($A35,Program_Review_Data!A25:F89,3,FALSE))</f>
        <v>429</v>
      </c>
      <c r="J35" s="25">
        <f t="shared" si="2"/>
        <v>0.39502762430939226</v>
      </c>
      <c r="K35" s="248">
        <f>IF(ISNA(VLOOKUP($A35,Other_Data!A25:E89,2,FALSE)),"0",VLOOKUP($A35,Other_Data!A25:E89,2,FALSE))</f>
        <v>3066</v>
      </c>
      <c r="L35" s="1">
        <f>IF(ISNA(VLOOKUP($A35,Other_Data!A25:E89,3,FALSE)),"0",VLOOKUP($A35,Other_Data!A25:E89,3,FALSE))</f>
        <v>2095</v>
      </c>
      <c r="M35" s="25">
        <f t="shared" si="3"/>
        <v>0.6833007175472929</v>
      </c>
      <c r="N35" s="1">
        <f>IF(ISNA(VLOOKUP($A35,Burial_Data!$A$2:$C$65,2,FALSE)),"0",VLOOKUP($A35,Burial_Data!$A$2:$C$65,2,FALSE))</f>
        <v>3</v>
      </c>
      <c r="O35" s="324">
        <f>IF(ISNA(VLOOKUP($A35,Accrued_Data!$A$2:$D$59,3,FALSE)),"0",VLOOKUP($A35,Accrued_Data!$A$2:$D$59,3,FALSE))</f>
        <v>16</v>
      </c>
      <c r="P35" s="282">
        <v>7018</v>
      </c>
      <c r="Q35" s="275"/>
    </row>
    <row r="36" spans="1:17" ht="12" customHeight="1">
      <c r="A36" t="s">
        <v>448</v>
      </c>
      <c r="B36" s="281">
        <f>IF(ISNA(VLOOKUP(A36,Entitlement_Data!A$3:C$64,2,FALSE)),"0",VLOOKUP(A36,Entitlement_Data!A$3:C$64,2,FALSE))</f>
        <v>4926</v>
      </c>
      <c r="C36" s="281">
        <f>IF(ISNA(VLOOKUP(A36,Entitlement_Data!A$3:D$64,3,FALSE)),"0",VLOOKUP(A36,Entitlement_Data!A$3:D$64,3,FALSE))</f>
        <v>3087</v>
      </c>
      <c r="D36" s="25">
        <f t="shared" si="0"/>
        <v>0.6266747868453106</v>
      </c>
      <c r="E36" s="324">
        <f>IF(ISNA(VLOOKUP(A36,'Award Adjustment_Data'!A$2:F$68,3,FALSE)),"0",VLOOKUP(A36,'Award Adjustment_Data'!A$2:F$68,3,FALSE))</f>
        <v>2399</v>
      </c>
      <c r="F36" s="324">
        <f>IF(ISNA(VLOOKUP(A36,'Award Adjustment_Data'!A$2:G$68,4,FALSE)),"0",VLOOKUP(A36,'Award Adjustment_Data'!A$2:G$68,4,FALSE))</f>
        <v>1575</v>
      </c>
      <c r="G36" s="25">
        <f t="shared" si="1"/>
        <v>0.6565235514797833</v>
      </c>
      <c r="H36" s="1">
        <f>IF(ISNA(VLOOKUP(A36,Program_Review_Data!A26:E90,2,FALSE)),"0",VLOOKUP(A36,Program_Review_Data!A26:E90,2,FALSE))</f>
        <v>408</v>
      </c>
      <c r="I36" s="1">
        <f>IF(ISNA(VLOOKUP($A36,Program_Review_Data!A26:F90,3,FALSE)),"0",VLOOKUP($A36,Program_Review_Data!A26:F90,3,FALSE))</f>
        <v>216</v>
      </c>
      <c r="J36" s="25">
        <f t="shared" si="2"/>
        <v>0.5294117647058824</v>
      </c>
      <c r="K36" s="248">
        <f>IF(ISNA(VLOOKUP($A36,Other_Data!A26:E90,2,FALSE)),"0",VLOOKUP($A36,Other_Data!A26:E90,2,FALSE))</f>
        <v>1162</v>
      </c>
      <c r="L36" s="1">
        <f>IF(ISNA(VLOOKUP($A36,Other_Data!A26:E90,3,FALSE)),"0",VLOOKUP($A36,Other_Data!A26:E90,3,FALSE))</f>
        <v>1002</v>
      </c>
      <c r="M36" s="25">
        <f t="shared" si="3"/>
        <v>0.8623063683304647</v>
      </c>
      <c r="N36" s="1">
        <f>IF(ISNA(VLOOKUP($A36,Burial_Data!$A$2:$C$65,2,FALSE)),"0",VLOOKUP($A36,Burial_Data!$A$2:$C$65,2,FALSE))</f>
        <v>0</v>
      </c>
      <c r="O36" s="324" t="str">
        <f>IF(ISNA(VLOOKUP($A36,Accrued_Data!$A$2:$D$59,3,FALSE)),"0",VLOOKUP($A36,Accrued_Data!$A$2:$D$59,3,FALSE))</f>
        <v>0</v>
      </c>
      <c r="P36" s="282">
        <v>5140</v>
      </c>
      <c r="Q36" s="275"/>
    </row>
    <row r="37" spans="1:17" ht="12" customHeight="1">
      <c r="A37" t="s">
        <v>453</v>
      </c>
      <c r="B37" s="281">
        <f>IF(ISNA(VLOOKUP(A37,Entitlement_Data!A$3:C$64,2,FALSE)),"0",VLOOKUP(A37,Entitlement_Data!A$3:C$64,2,FALSE))</f>
        <v>46847</v>
      </c>
      <c r="C37" s="281">
        <f>IF(ISNA(VLOOKUP(A37,Entitlement_Data!A$3:D$64,3,FALSE)),"0",VLOOKUP(A37,Entitlement_Data!A$3:D$64,3,FALSE))</f>
        <v>32859</v>
      </c>
      <c r="D37" s="25">
        <f t="shared" si="0"/>
        <v>0.7014109761564241</v>
      </c>
      <c r="E37" s="324">
        <f>IF(ISNA(VLOOKUP(A37,'Award Adjustment_Data'!A$2:F$68,3,FALSE)),"0",VLOOKUP(A37,'Award Adjustment_Data'!A$2:F$68,3,FALSE))</f>
        <v>18914</v>
      </c>
      <c r="F37" s="324">
        <f>IF(ISNA(VLOOKUP(A37,'Award Adjustment_Data'!A$2:G$68,4,FALSE)),"0",VLOOKUP(A37,'Award Adjustment_Data'!A$2:G$68,4,FALSE))</f>
        <v>13195</v>
      </c>
      <c r="G37" s="25">
        <f t="shared" si="1"/>
        <v>0.6976313841598816</v>
      </c>
      <c r="H37" s="1">
        <f>IF(ISNA(VLOOKUP(A37,Program_Review_Data!A27:E91,2,FALSE)),"0",VLOOKUP(A37,Program_Review_Data!A27:E91,2,FALSE))</f>
        <v>2717</v>
      </c>
      <c r="I37" s="1">
        <f>IF(ISNA(VLOOKUP($A37,Program_Review_Data!A27:F91,3,FALSE)),"0",VLOOKUP($A37,Program_Review_Data!A27:F91,3,FALSE))</f>
        <v>601</v>
      </c>
      <c r="J37" s="25">
        <f t="shared" si="2"/>
        <v>0.22119985277880014</v>
      </c>
      <c r="K37" s="248">
        <f>IF(ISNA(VLOOKUP($A37,Other_Data!A27:E91,2,FALSE)),"0",VLOOKUP($A37,Other_Data!A27:E91,2,FALSE))</f>
        <v>3166</v>
      </c>
      <c r="L37" s="1">
        <f>IF(ISNA(VLOOKUP($A37,Other_Data!A27:E91,3,FALSE)),"0",VLOOKUP($A37,Other_Data!A27:E91,3,FALSE))</f>
        <v>1675</v>
      </c>
      <c r="M37" s="25">
        <f t="shared" si="3"/>
        <v>0.5290587492103601</v>
      </c>
      <c r="N37" s="1">
        <f>IF(ISNA(VLOOKUP($A37,Burial_Data!$A$2:$C$65,2,FALSE)),"0",VLOOKUP($A37,Burial_Data!$A$2:$C$65,2,FALSE))</f>
        <v>9</v>
      </c>
      <c r="O37" s="324">
        <f>IF(ISNA(VLOOKUP($A37,Accrued_Data!$A$2:$D$59,3,FALSE)),"0",VLOOKUP($A37,Accrued_Data!$A$2:$D$59,3,FALSE))</f>
        <v>91</v>
      </c>
      <c r="P37" s="282">
        <v>20525</v>
      </c>
      <c r="Q37" s="275"/>
    </row>
    <row r="38" spans="1:17" ht="12" customHeight="1">
      <c r="A38" t="s">
        <v>456</v>
      </c>
      <c r="B38" s="281">
        <f>IF(ISNA(VLOOKUP(A38,Entitlement_Data!A$3:C$64,2,FALSE)),"0",VLOOKUP(A38,Entitlement_Data!A$3:C$64,2,FALSE))</f>
        <v>189</v>
      </c>
      <c r="C38" s="281">
        <f>IF(ISNA(VLOOKUP(A38,Entitlement_Data!A$3:D$64,3,FALSE)),"0",VLOOKUP(A38,Entitlement_Data!A$3:D$64,3,FALSE))</f>
        <v>142</v>
      </c>
      <c r="D38" s="25">
        <f t="shared" si="0"/>
        <v>0.7513227513227513</v>
      </c>
      <c r="E38" s="324">
        <f>IF(ISNA(VLOOKUP(A38,'Award Adjustment_Data'!A$2:F$68,3,FALSE)),"0",VLOOKUP(A38,'Award Adjustment_Data'!A$2:F$68,3,FALSE))</f>
        <v>162</v>
      </c>
      <c r="F38" s="324">
        <f>IF(ISNA(VLOOKUP(A38,'Award Adjustment_Data'!A$2:G$68,4,FALSE)),"0",VLOOKUP(A38,'Award Adjustment_Data'!A$2:G$68,4,FALSE))</f>
        <v>70</v>
      </c>
      <c r="G38" s="25">
        <f t="shared" si="1"/>
        <v>0.43209876543209874</v>
      </c>
      <c r="H38" s="1">
        <f>IF(ISNA(VLOOKUP(A38,Program_Review_Data!A28:E92,2,FALSE)),"0",VLOOKUP(A38,Program_Review_Data!A28:E92,2,FALSE))</f>
        <v>141</v>
      </c>
      <c r="I38" s="1">
        <f>IF(ISNA(VLOOKUP($A38,Program_Review_Data!A28:F92,3,FALSE)),"0",VLOOKUP($A38,Program_Review_Data!A28:F92,3,FALSE))</f>
        <v>50</v>
      </c>
      <c r="J38" s="25">
        <f t="shared" si="2"/>
        <v>0.3546099290780142</v>
      </c>
      <c r="K38" s="248">
        <f>IF(ISNA(VLOOKUP($A38,Other_Data!A28:E92,2,FALSE)),"0",VLOOKUP($A38,Other_Data!A28:E92,2,FALSE))</f>
        <v>865</v>
      </c>
      <c r="L38" s="1">
        <f>IF(ISNA(VLOOKUP($A38,Other_Data!A28:E92,3,FALSE)),"0",VLOOKUP($A38,Other_Data!A28:E92,3,FALSE))</f>
        <v>863</v>
      </c>
      <c r="M38" s="25">
        <f t="shared" si="3"/>
        <v>0.9976878612716763</v>
      </c>
      <c r="N38" s="1">
        <f>IF(ISNA(VLOOKUP($A38,Burial_Data!$A$2:$C$65,2,FALSE)),"0",VLOOKUP($A38,Burial_Data!$A$2:$C$65,2,FALSE))</f>
        <v>0</v>
      </c>
      <c r="O38" s="324" t="str">
        <f>IF(ISNA(VLOOKUP($A38,Accrued_Data!$A$2:$D$59,3,FALSE)),"0",VLOOKUP($A38,Accrued_Data!$A$2:$D$59,3,FALSE))</f>
        <v>0</v>
      </c>
      <c r="P38" s="282">
        <v>0</v>
      </c>
      <c r="Q38" s="275"/>
    </row>
    <row r="39" spans="1:17" ht="12" customHeight="1">
      <c r="A39" s="298" t="s">
        <v>461</v>
      </c>
      <c r="B39" s="305">
        <f>IF(ISNA(VLOOKUP(A39,Entitlement_Data!A$3:C$64,2,FALSE)),"0",VLOOKUP(A39,Entitlement_Data!A$3:C$64,2,FALSE))</f>
        <v>47862</v>
      </c>
      <c r="C39" s="305">
        <f>IF(ISNA(VLOOKUP(A39,Entitlement_Data!A$3:D$64,3,FALSE)),"0",VLOOKUP(A39,Entitlement_Data!A$3:D$64,3,FALSE))</f>
        <v>33697</v>
      </c>
      <c r="D39" s="32">
        <f t="shared" si="0"/>
        <v>0.7040449626008106</v>
      </c>
      <c r="E39" s="325">
        <f>IF(ISNA(VLOOKUP(A39,'Award Adjustment_Data'!A$2:F$68,3,FALSE)),"0",VLOOKUP(A39,'Award Adjustment_Data'!A$2:F$68,3,FALSE))</f>
        <v>27157</v>
      </c>
      <c r="F39" s="325">
        <f>IF(ISNA(VLOOKUP(A39,'Award Adjustment_Data'!A$2:G$68,4,FALSE)),"0",VLOOKUP(A39,'Award Adjustment_Data'!A$2:G$68,4,FALSE))</f>
        <v>23332</v>
      </c>
      <c r="G39" s="32">
        <f t="shared" si="1"/>
        <v>0.8591523364141842</v>
      </c>
      <c r="H39" s="33">
        <f>IF(ISNA(VLOOKUP(A39,Program_Review_Data!A29:E93,2,FALSE)),"0",VLOOKUP(A39,Program_Review_Data!A29:E93,2,FALSE))</f>
        <v>5833</v>
      </c>
      <c r="I39" s="33">
        <f>IF(ISNA(VLOOKUP($A39,Program_Review_Data!A29:F93,3,FALSE)),"0",VLOOKUP($A39,Program_Review_Data!A29:F93,3,FALSE))</f>
        <v>5168</v>
      </c>
      <c r="J39" s="32">
        <f t="shared" si="2"/>
        <v>0.8859934853420195</v>
      </c>
      <c r="K39" s="250">
        <f>IF(ISNA(VLOOKUP($A39,Other_Data!A29:E93,2,FALSE)),"0",VLOOKUP($A39,Other_Data!A29:E93,2,FALSE))</f>
        <v>4007</v>
      </c>
      <c r="L39" s="33">
        <f>IF(ISNA(VLOOKUP($A39,Other_Data!A29:E93,3,FALSE)),"0",VLOOKUP($A39,Other_Data!A29:E93,3,FALSE))</f>
        <v>1736</v>
      </c>
      <c r="M39" s="32">
        <f t="shared" si="3"/>
        <v>0.4332418268030946</v>
      </c>
      <c r="N39" s="33">
        <f>IF(ISNA(VLOOKUP($A39,Burial_Data!$A$2:$C$65,2,FALSE)),"0",VLOOKUP($A39,Burial_Data!$A$2:$C$65,2,FALSE))</f>
        <v>3</v>
      </c>
      <c r="O39" s="325">
        <f>IF(ISNA(VLOOKUP($A39,Accrued_Data!$A$2:$D$59,3,FALSE)),"0",VLOOKUP($A39,Accrued_Data!$A$2:$D$59,3,FALSE))</f>
        <v>9</v>
      </c>
      <c r="P39" s="287">
        <v>11301</v>
      </c>
      <c r="Q39" s="275"/>
    </row>
    <row r="40" spans="1:17" ht="12" customHeight="1">
      <c r="A40" t="s">
        <v>412</v>
      </c>
      <c r="B40" s="281">
        <f>IF(ISNA(VLOOKUP(A40,Entitlement_Data!A$3:C$64,2,FALSE)),"0",VLOOKUP(A40,Entitlement_Data!A$3:C$64,2,FALSE))</f>
        <v>20995</v>
      </c>
      <c r="C40" s="281">
        <f>IF(ISNA(VLOOKUP(A40,Entitlement_Data!A$3:D$64,3,FALSE)),"0",VLOOKUP(A40,Entitlement_Data!A$3:D$64,3,FALSE))</f>
        <v>17118</v>
      </c>
      <c r="D40" s="25">
        <f t="shared" si="0"/>
        <v>0.8153369849964277</v>
      </c>
      <c r="E40" s="324">
        <f>IF(ISNA(VLOOKUP(A40,'Award Adjustment_Data'!A$2:F$68,3,FALSE)),"0",VLOOKUP(A40,'Award Adjustment_Data'!A$2:F$68,3,FALSE))</f>
        <v>6548</v>
      </c>
      <c r="F40" s="324">
        <f>IF(ISNA(VLOOKUP(A40,'Award Adjustment_Data'!A$2:G$68,4,FALSE)),"0",VLOOKUP(A40,'Award Adjustment_Data'!A$2:G$68,4,FALSE))</f>
        <v>5424</v>
      </c>
      <c r="G40" s="25">
        <f t="shared" si="1"/>
        <v>0.8283445326817349</v>
      </c>
      <c r="H40" s="1">
        <f>IF(ISNA(VLOOKUP(A40,Program_Review_Data!A30:E94,2,FALSE)),"0",VLOOKUP(A40,Program_Review_Data!A30:E94,2,FALSE))</f>
        <v>956</v>
      </c>
      <c r="I40" s="1">
        <f>IF(ISNA(VLOOKUP($A40,Program_Review_Data!A30:F94,3,FALSE)),"0",VLOOKUP($A40,Program_Review_Data!A30:F94,3,FALSE))</f>
        <v>651</v>
      </c>
      <c r="J40" s="25">
        <f t="shared" si="2"/>
        <v>0.6809623430962343</v>
      </c>
      <c r="K40" s="248">
        <f>IF(ISNA(VLOOKUP($A40,Other_Data!A30:E94,2,FALSE)),"0",VLOOKUP($A40,Other_Data!A30:E94,2,FALSE))</f>
        <v>2872</v>
      </c>
      <c r="L40" s="1">
        <f>IF(ISNA(VLOOKUP($A40,Other_Data!A30:E94,3,FALSE)),"0",VLOOKUP($A40,Other_Data!A30:E94,3,FALSE))</f>
        <v>2503</v>
      </c>
      <c r="M40" s="25">
        <f t="shared" si="3"/>
        <v>0.8715181058495822</v>
      </c>
      <c r="N40" s="1">
        <f>IF(ISNA(VLOOKUP($A40,Burial_Data!$A$2:$C$65,2,FALSE)),"0",VLOOKUP($A40,Burial_Data!$A$2:$C$65,2,FALSE))</f>
        <v>9</v>
      </c>
      <c r="O40" s="324">
        <f>IF(ISNA(VLOOKUP($A40,Accrued_Data!$A$2:$D$59,3,FALSE)),"0",VLOOKUP($A40,Accrued_Data!$A$2:$D$59,3,FALSE))</f>
        <v>152</v>
      </c>
      <c r="P40" s="282">
        <v>5640</v>
      </c>
      <c r="Q40" s="275"/>
    </row>
    <row r="41" spans="1:17" ht="12" customHeight="1">
      <c r="A41" t="s">
        <v>416</v>
      </c>
      <c r="B41" s="281">
        <f>IF(ISNA(VLOOKUP(A41,Entitlement_Data!A$3:C$64,2,FALSE)),"0",VLOOKUP(A41,Entitlement_Data!A$3:C$64,2,FALSE))</f>
        <v>6496</v>
      </c>
      <c r="C41" s="281">
        <f>IF(ISNA(VLOOKUP(A41,Entitlement_Data!A$3:D$64,3,FALSE)),"0",VLOOKUP(A41,Entitlement_Data!A$3:D$64,3,FALSE))</f>
        <v>4576</v>
      </c>
      <c r="D41" s="25">
        <f t="shared" si="0"/>
        <v>0.7044334975369458</v>
      </c>
      <c r="E41" s="324">
        <f>IF(ISNA(VLOOKUP(A41,'Award Adjustment_Data'!A$2:F$68,3,FALSE)),"0",VLOOKUP(A41,'Award Adjustment_Data'!A$2:F$68,3,FALSE))</f>
        <v>2723</v>
      </c>
      <c r="F41" s="324">
        <f>IF(ISNA(VLOOKUP(A41,'Award Adjustment_Data'!A$2:G$68,4,FALSE)),"0",VLOOKUP(A41,'Award Adjustment_Data'!A$2:G$68,4,FALSE))</f>
        <v>1890</v>
      </c>
      <c r="G41" s="25">
        <f t="shared" si="1"/>
        <v>0.6940874035989717</v>
      </c>
      <c r="H41" s="1">
        <f>IF(ISNA(VLOOKUP(A41,Program_Review_Data!A31:E95,2,FALSE)),"0",VLOOKUP(A41,Program_Review_Data!A31:E95,2,FALSE))</f>
        <v>268</v>
      </c>
      <c r="I41" s="1">
        <f>IF(ISNA(VLOOKUP($A41,Program_Review_Data!A31:F95,3,FALSE)),"0",VLOOKUP($A41,Program_Review_Data!A31:F95,3,FALSE))</f>
        <v>92</v>
      </c>
      <c r="J41" s="25">
        <f t="shared" si="2"/>
        <v>0.34328358208955223</v>
      </c>
      <c r="K41" s="248">
        <f>IF(ISNA(VLOOKUP($A41,Other_Data!A31:E95,2,FALSE)),"0",VLOOKUP($A41,Other_Data!A31:E95,2,FALSE))</f>
        <v>233</v>
      </c>
      <c r="L41" s="1">
        <f>IF(ISNA(VLOOKUP($A41,Other_Data!A31:E95,3,FALSE)),"0",VLOOKUP($A41,Other_Data!A31:E95,3,FALSE))</f>
        <v>148</v>
      </c>
      <c r="M41" s="25">
        <f t="shared" si="3"/>
        <v>0.6351931330472103</v>
      </c>
      <c r="N41" s="1">
        <f>IF(ISNA(VLOOKUP($A41,Burial_Data!$A$2:$C$65,2,FALSE)),"0",VLOOKUP($A41,Burial_Data!$A$2:$C$65,2,FALSE))</f>
        <v>0</v>
      </c>
      <c r="O41" s="324" t="str">
        <f>IF(ISNA(VLOOKUP($A41,Accrued_Data!$A$2:$D$59,3,FALSE)),"0",VLOOKUP($A41,Accrued_Data!$A$2:$D$59,3,FALSE))</f>
        <v>0</v>
      </c>
      <c r="P41" s="282">
        <v>1146</v>
      </c>
      <c r="Q41" s="275"/>
    </row>
    <row r="42" spans="1:17" ht="12" customHeight="1">
      <c r="A42" t="s">
        <v>418</v>
      </c>
      <c r="B42" s="281">
        <f>IF(ISNA(VLOOKUP(A42,Entitlement_Data!A$3:C$64,2,FALSE)),"0",VLOOKUP(A42,Entitlement_Data!A$3:C$64,2,FALSE))</f>
        <v>1116</v>
      </c>
      <c r="C42" s="281">
        <f>IF(ISNA(VLOOKUP(A42,Entitlement_Data!A$3:D$64,3,FALSE)),"0",VLOOKUP(A42,Entitlement_Data!A$3:D$64,3,FALSE))</f>
        <v>346</v>
      </c>
      <c r="D42" s="25">
        <f t="shared" si="0"/>
        <v>0.3100358422939068</v>
      </c>
      <c r="E42" s="324">
        <f>IF(ISNA(VLOOKUP(A42,'Award Adjustment_Data'!A$2:F$68,3,FALSE)),"0",VLOOKUP(A42,'Award Adjustment_Data'!A$2:F$68,3,FALSE))</f>
        <v>248</v>
      </c>
      <c r="F42" s="324">
        <f>IF(ISNA(VLOOKUP(A42,'Award Adjustment_Data'!A$2:G$68,4,FALSE)),"0",VLOOKUP(A42,'Award Adjustment_Data'!A$2:G$68,4,FALSE))</f>
        <v>41</v>
      </c>
      <c r="G42" s="25">
        <f t="shared" si="1"/>
        <v>0.16532258064516128</v>
      </c>
      <c r="H42" s="1">
        <f>IF(ISNA(VLOOKUP(A42,Program_Review_Data!A32:E96,2,FALSE)),"0",VLOOKUP(A42,Program_Review_Data!A32:E96,2,FALSE))</f>
        <v>77</v>
      </c>
      <c r="I42" s="1">
        <f>IF(ISNA(VLOOKUP($A42,Program_Review_Data!A32:F96,3,FALSE)),"0",VLOOKUP($A42,Program_Review_Data!A32:F96,3,FALSE))</f>
        <v>20</v>
      </c>
      <c r="J42" s="25">
        <f t="shared" si="2"/>
        <v>0.2597402597402597</v>
      </c>
      <c r="K42" s="248">
        <f>IF(ISNA(VLOOKUP($A42,Other_Data!A32:E96,2,FALSE)),"0",VLOOKUP($A42,Other_Data!A32:E96,2,FALSE))</f>
        <v>55</v>
      </c>
      <c r="L42" s="1">
        <f>IF(ISNA(VLOOKUP($A42,Other_Data!A32:E96,3,FALSE)),"0",VLOOKUP($A42,Other_Data!A32:E96,3,FALSE))</f>
        <v>32</v>
      </c>
      <c r="M42" s="25">
        <f t="shared" si="3"/>
        <v>0.5818181818181818</v>
      </c>
      <c r="N42" s="1">
        <f>IF(ISNA(VLOOKUP($A42,Burial_Data!$A$2:$C$65,2,FALSE)),"0",VLOOKUP($A42,Burial_Data!$A$2:$C$65,2,FALSE))</f>
        <v>0</v>
      </c>
      <c r="O42" s="324" t="str">
        <f>IF(ISNA(VLOOKUP($A42,Accrued_Data!$A$2:$D$59,3,FALSE)),"0",VLOOKUP($A42,Accrued_Data!$A$2:$D$59,3,FALSE))</f>
        <v>0</v>
      </c>
      <c r="P42" s="282">
        <v>289</v>
      </c>
      <c r="Q42" s="275"/>
    </row>
    <row r="43" spans="1:17" ht="12" customHeight="1">
      <c r="A43" t="s">
        <v>422</v>
      </c>
      <c r="B43" s="281">
        <f>IF(ISNA(VLOOKUP(A43,Entitlement_Data!A$3:C$64,2,FALSE)),"0",VLOOKUP(A43,Entitlement_Data!A$3:C$64,2,FALSE))</f>
        <v>37540</v>
      </c>
      <c r="C43" s="281">
        <f>IF(ISNA(VLOOKUP(A43,Entitlement_Data!A$3:D$64,3,FALSE)),"0",VLOOKUP(A43,Entitlement_Data!A$3:D$64,3,FALSE))</f>
        <v>28211</v>
      </c>
      <c r="D43" s="25">
        <f t="shared" si="0"/>
        <v>0.7514917421417155</v>
      </c>
      <c r="E43" s="324">
        <f>IF(ISNA(VLOOKUP(A43,'Award Adjustment_Data'!A$2:F$68,3,FALSE)),"0",VLOOKUP(A43,'Award Adjustment_Data'!A$2:F$68,3,FALSE))</f>
        <v>15107</v>
      </c>
      <c r="F43" s="324">
        <f>IF(ISNA(VLOOKUP(A43,'Award Adjustment_Data'!A$2:G$68,4,FALSE)),"0",VLOOKUP(A43,'Award Adjustment_Data'!A$2:G$68,4,FALSE))</f>
        <v>11294</v>
      </c>
      <c r="G43" s="25">
        <f t="shared" si="1"/>
        <v>0.7476004501224598</v>
      </c>
      <c r="H43" s="1">
        <f>IF(ISNA(VLOOKUP(A43,Program_Review_Data!A33:E97,2,FALSE)),"0",VLOOKUP(A43,Program_Review_Data!A33:E97,2,FALSE))</f>
        <v>1342</v>
      </c>
      <c r="I43" s="1">
        <f>IF(ISNA(VLOOKUP($A43,Program_Review_Data!A33:F97,3,FALSE)),"0",VLOOKUP($A43,Program_Review_Data!A33:F97,3,FALSE))</f>
        <v>969</v>
      </c>
      <c r="J43" s="25">
        <f t="shared" si="2"/>
        <v>0.7220566318926974</v>
      </c>
      <c r="K43" s="248">
        <f>IF(ISNA(VLOOKUP($A43,Other_Data!A33:E97,2,FALSE)),"0",VLOOKUP($A43,Other_Data!A33:E97,2,FALSE))</f>
        <v>6403</v>
      </c>
      <c r="L43" s="1">
        <f>IF(ISNA(VLOOKUP($A43,Other_Data!A33:E97,3,FALSE)),"0",VLOOKUP($A43,Other_Data!A33:E97,3,FALSE))</f>
        <v>5206</v>
      </c>
      <c r="M43" s="25">
        <f t="shared" si="3"/>
        <v>0.8130563798219584</v>
      </c>
      <c r="N43" s="1">
        <f>IF(ISNA(VLOOKUP($A43,Burial_Data!$A$2:$C$65,2,FALSE)),"0",VLOOKUP($A43,Burial_Data!$A$2:$C$65,2,FALSE))</f>
        <v>6</v>
      </c>
      <c r="O43" s="324">
        <f>IF(ISNA(VLOOKUP($A43,Accrued_Data!$A$2:$D$59,3,FALSE)),"0",VLOOKUP($A43,Accrued_Data!$A$2:$D$59,3,FALSE))</f>
        <v>5</v>
      </c>
      <c r="P43" s="282">
        <v>14218</v>
      </c>
      <c r="Q43" s="275"/>
    </row>
    <row r="44" spans="1:17" ht="12" customHeight="1">
      <c r="A44" t="s">
        <v>426</v>
      </c>
      <c r="B44" s="281">
        <f>IF(ISNA(VLOOKUP(A44,Entitlement_Data!A$3:C$64,2,FALSE)),"0",VLOOKUP(A44,Entitlement_Data!A$3:C$64,2,FALSE))</f>
        <v>3181</v>
      </c>
      <c r="C44" s="281">
        <f>IF(ISNA(VLOOKUP(A44,Entitlement_Data!A$3:D$64,3,FALSE)),"0",VLOOKUP(A44,Entitlement_Data!A$3:D$64,3,FALSE))</f>
        <v>1295</v>
      </c>
      <c r="D44" s="25">
        <f t="shared" si="0"/>
        <v>0.4071046840616158</v>
      </c>
      <c r="E44" s="324">
        <f>IF(ISNA(VLOOKUP(A44,'Award Adjustment_Data'!A$2:F$68,3,FALSE)),"0",VLOOKUP(A44,'Award Adjustment_Data'!A$2:F$68,3,FALSE))</f>
        <v>1871</v>
      </c>
      <c r="F44" s="324">
        <f>IF(ISNA(VLOOKUP(A44,'Award Adjustment_Data'!A$2:G$68,4,FALSE)),"0",VLOOKUP(A44,'Award Adjustment_Data'!A$2:G$68,4,FALSE))</f>
        <v>497</v>
      </c>
      <c r="G44" s="25">
        <f t="shared" si="1"/>
        <v>0.2656333511491181</v>
      </c>
      <c r="H44" s="1">
        <f>IF(ISNA(VLOOKUP(A44,Program_Review_Data!A34:E98,2,FALSE)),"0",VLOOKUP(A44,Program_Review_Data!A34:E98,2,FALSE))</f>
        <v>194</v>
      </c>
      <c r="I44" s="1">
        <f>IF(ISNA(VLOOKUP($A44,Program_Review_Data!A34:F98,3,FALSE)),"0",VLOOKUP($A44,Program_Review_Data!A34:F98,3,FALSE))</f>
        <v>75</v>
      </c>
      <c r="J44" s="25">
        <f t="shared" si="2"/>
        <v>0.3865979381443299</v>
      </c>
      <c r="K44" s="248">
        <f>IF(ISNA(VLOOKUP($A44,Other_Data!A34:E98,2,FALSE)),"0",VLOOKUP($A44,Other_Data!A34:E98,2,FALSE))</f>
        <v>593</v>
      </c>
      <c r="L44" s="1">
        <f>IF(ISNA(VLOOKUP($A44,Other_Data!A34:E98,3,FALSE)),"0",VLOOKUP($A44,Other_Data!A34:E98,3,FALSE))</f>
        <v>232</v>
      </c>
      <c r="M44" s="25">
        <f t="shared" si="3"/>
        <v>0.3912310286677909</v>
      </c>
      <c r="N44" s="1">
        <f>IF(ISNA(VLOOKUP($A44,Burial_Data!$A$2:$C$65,2,FALSE)),"0",VLOOKUP($A44,Burial_Data!$A$2:$C$65,2,FALSE))</f>
        <v>1</v>
      </c>
      <c r="O44" s="324">
        <f>IF(ISNA(VLOOKUP($A44,Accrued_Data!$A$2:$D$59,3,FALSE)),"0",VLOOKUP($A44,Accrued_Data!$A$2:$D$59,3,FALSE))</f>
        <v>1</v>
      </c>
      <c r="P44" s="282">
        <v>1581</v>
      </c>
      <c r="Q44" s="275"/>
    </row>
    <row r="45" spans="1:17" ht="12" customHeight="1">
      <c r="A45" t="s">
        <v>427</v>
      </c>
      <c r="B45" s="281">
        <f>IF(ISNA(VLOOKUP(A45,Entitlement_Data!A$3:C$64,2,FALSE)),"0",VLOOKUP(A45,Entitlement_Data!A$3:C$64,2,FALSE))</f>
        <v>8327</v>
      </c>
      <c r="C45" s="281">
        <f>IF(ISNA(VLOOKUP(A45,Entitlement_Data!A$3:D$64,3,FALSE)),"0",VLOOKUP(A45,Entitlement_Data!A$3:D$64,3,FALSE))</f>
        <v>5602</v>
      </c>
      <c r="D45" s="25">
        <f t="shared" si="0"/>
        <v>0.6727512909811457</v>
      </c>
      <c r="E45" s="324">
        <f>IF(ISNA(VLOOKUP(A45,'Award Adjustment_Data'!A$2:F$68,3,FALSE)),"0",VLOOKUP(A45,'Award Adjustment_Data'!A$2:F$68,3,FALSE))</f>
        <v>5987</v>
      </c>
      <c r="F45" s="324">
        <f>IF(ISNA(VLOOKUP(A45,'Award Adjustment_Data'!A$2:G$68,4,FALSE)),"0",VLOOKUP(A45,'Award Adjustment_Data'!A$2:G$68,4,FALSE))</f>
        <v>4313</v>
      </c>
      <c r="G45" s="25">
        <f t="shared" si="1"/>
        <v>0.7203941874060464</v>
      </c>
      <c r="H45" s="1">
        <f>IF(ISNA(VLOOKUP(A45,Program_Review_Data!A35:E99,2,FALSE)),"0",VLOOKUP(A45,Program_Review_Data!A35:E99,2,FALSE))</f>
        <v>1459</v>
      </c>
      <c r="I45" s="1">
        <f>IF(ISNA(VLOOKUP($A45,Program_Review_Data!A35:F99,3,FALSE)),"0",VLOOKUP($A45,Program_Review_Data!A35:F99,3,FALSE))</f>
        <v>953</v>
      </c>
      <c r="J45" s="25">
        <f t="shared" si="2"/>
        <v>0.6531871144619602</v>
      </c>
      <c r="K45" s="248">
        <f>IF(ISNA(VLOOKUP($A45,Other_Data!A35:E99,2,FALSE)),"0",VLOOKUP($A45,Other_Data!A35:E99,2,FALSE))</f>
        <v>1458</v>
      </c>
      <c r="L45" s="1">
        <f>IF(ISNA(VLOOKUP($A45,Other_Data!A35:E99,3,FALSE)),"0",VLOOKUP($A45,Other_Data!A35:E99,3,FALSE))</f>
        <v>1165</v>
      </c>
      <c r="M45" s="25">
        <f t="shared" si="3"/>
        <v>0.799039780521262</v>
      </c>
      <c r="N45" s="1">
        <f>IF(ISNA(VLOOKUP($A45,Burial_Data!$A$2:$C$65,2,FALSE)),"0",VLOOKUP($A45,Burial_Data!$A$2:$C$65,2,FALSE))</f>
        <v>6</v>
      </c>
      <c r="O45" s="324">
        <f>IF(ISNA(VLOOKUP($A45,Accrued_Data!$A$2:$D$59,3,FALSE)),"0",VLOOKUP($A45,Accrued_Data!$A$2:$D$59,3,FALSE))</f>
        <v>56</v>
      </c>
      <c r="P45" s="282">
        <v>5204</v>
      </c>
      <c r="Q45" s="275"/>
    </row>
    <row r="46" spans="1:17" ht="13.5">
      <c r="A46" s="295" t="s">
        <v>432</v>
      </c>
      <c r="B46" s="299">
        <f>IF(ISNA(VLOOKUP(A46,Entitlement_Data!A$3:C$64,2,FALSE)),"0",VLOOKUP(A46,Entitlement_Data!A$3:C$64,2,FALSE))+1</f>
        <v>9762</v>
      </c>
      <c r="C46" s="299">
        <f>IF(ISNA(VLOOKUP(A46,Entitlement_Data!A$3:D$64,3,FALSE)),"0",VLOOKUP(A46,Entitlement_Data!A$3:D$64,3,FALSE))+1</f>
        <v>3835</v>
      </c>
      <c r="D46" s="34">
        <f t="shared" si="0"/>
        <v>0.3928498258553575</v>
      </c>
      <c r="E46" s="299">
        <f>Award_Formulas!L3-Award_Formulas!O3</f>
        <v>3542</v>
      </c>
      <c r="F46" s="35">
        <f>Award_Formulas!L6-Award_Formulas!R3</f>
        <v>1379</v>
      </c>
      <c r="G46" s="34">
        <f t="shared" si="1"/>
        <v>0.3893280632411067</v>
      </c>
      <c r="H46" s="35">
        <f>IF(ISNA(VLOOKUP(A46,Program_Review_Data!A36:E100,2,FALSE)),"0",VLOOKUP(A46,Program_Review_Data!A36:E100,2,FALSE))</f>
        <v>622</v>
      </c>
      <c r="I46" s="35">
        <f>IF(ISNA(VLOOKUP($A46,Program_Review_Data!A36:F100,3,FALSE)),"0",VLOOKUP($A46,Program_Review_Data!A36:F100,3,FALSE))</f>
        <v>202</v>
      </c>
      <c r="J46" s="34">
        <f t="shared" si="2"/>
        <v>0.3247588424437299</v>
      </c>
      <c r="K46" s="35">
        <f>IF(ISNA(VLOOKUP($A46,Other_Data!A36:E100,2,FALSE)),"0",VLOOKUP($A46,Other_Data!A36:E100,2,FALSE))</f>
        <v>441</v>
      </c>
      <c r="L46" s="35">
        <f>IF(ISNA(VLOOKUP($A46,Other_Data!A36:E100,3,FALSE)),"0",VLOOKUP($A46,Other_Data!A36:E100,3,FALSE))</f>
        <v>169</v>
      </c>
      <c r="M46" s="34">
        <f t="shared" si="3"/>
        <v>0.3832199546485261</v>
      </c>
      <c r="N46" s="35">
        <f>IF(ISNA(VLOOKUP($A46,Burial_Data!$A$2:$C$65,2,FALSE)),"0",VLOOKUP($A46,Burial_Data!$A$2:$C$65,2,FALSE))</f>
        <v>10499</v>
      </c>
      <c r="O46" s="160" t="s">
        <v>3</v>
      </c>
      <c r="P46" s="288">
        <v>3379</v>
      </c>
      <c r="Q46" s="360"/>
    </row>
    <row r="47" spans="1:17" ht="12.75">
      <c r="A47" t="s">
        <v>337</v>
      </c>
      <c r="B47" s="281">
        <f>IF(ISNA(VLOOKUP(A47,Entitlement_Data!A$3:C$64,2,FALSE)),"0",VLOOKUP(A47,Entitlement_Data!A$3:C$64,2,FALSE))+1</f>
        <v>16023</v>
      </c>
      <c r="C47" s="281">
        <f>IF(ISNA(VLOOKUP(A47,Entitlement_Data!A$3:D$64,3,FALSE)),"0",VLOOKUP(A47,Entitlement_Data!A$3:D$64,3,FALSE))+1</f>
        <v>10756</v>
      </c>
      <c r="D47" s="25">
        <f t="shared" si="0"/>
        <v>0.6712850277725769</v>
      </c>
      <c r="E47" s="324">
        <f>IF(ISNA(VLOOKUP(A47,'Award Adjustment_Data'!A$2:F$68,3,FALSE)),"0",VLOOKUP(A47,'Award Adjustment_Data'!A$2:F$68,3,FALSE))</f>
        <v>5086</v>
      </c>
      <c r="F47" s="324">
        <f>IF(ISNA(VLOOKUP(A47,'Award Adjustment_Data'!A$2:G$68,4,FALSE)),"0",VLOOKUP(A47,'Award Adjustment_Data'!A$2:G$68,4,FALSE))</f>
        <v>2321</v>
      </c>
      <c r="G47" s="25">
        <f t="shared" si="1"/>
        <v>0.45635076681085335</v>
      </c>
      <c r="H47" s="1">
        <f>IF(ISNA(VLOOKUP(A47,Program_Review_Data!A37:E101,2,FALSE)),"0",VLOOKUP(A47,Program_Review_Data!A37:E101,2,FALSE))</f>
        <v>1356</v>
      </c>
      <c r="I47" s="1">
        <f>IF(ISNA(VLOOKUP($A47,Program_Review_Data!A37:F101,3,FALSE)),"0",VLOOKUP($A47,Program_Review_Data!A37:F101,3,FALSE))</f>
        <v>469</v>
      </c>
      <c r="J47" s="25">
        <f t="shared" si="2"/>
        <v>0.34587020648967554</v>
      </c>
      <c r="K47" s="248">
        <f>IF(ISNA(VLOOKUP($A47,Other_Data!A37:E101,2,FALSE)),"0",VLOOKUP($A47,Other_Data!A37:E101,2,FALSE))</f>
        <v>1020</v>
      </c>
      <c r="L47" s="1">
        <f>IF(ISNA(VLOOKUP($A47,Other_Data!A37:E101,3,FALSE)),"0",VLOOKUP($A47,Other_Data!A37:E101,3,FALSE))</f>
        <v>493</v>
      </c>
      <c r="M47" s="25">
        <f t="shared" si="3"/>
        <v>0.48333333333333334</v>
      </c>
      <c r="N47" s="1">
        <f>IF(ISNA(VLOOKUP($A47,Burial_Data!$A$2:$C$65,2,FALSE)),"0",VLOOKUP($A47,Burial_Data!$A$2:$C$65,2,FALSE))</f>
        <v>2</v>
      </c>
      <c r="O47" s="324">
        <f>IF(ISNA(VLOOKUP($A47,Accrued_Data!$A$2:$D$59,3,FALSE)),"0",VLOOKUP($A47,Accrued_Data!$A$2:$D$59,3,FALSE))</f>
        <v>4</v>
      </c>
      <c r="P47" s="289">
        <v>3053</v>
      </c>
      <c r="Q47" s="360"/>
    </row>
    <row r="48" spans="1:17" ht="12.75">
      <c r="A48" t="s">
        <v>435</v>
      </c>
      <c r="B48" s="281">
        <f>IF(ISNA(VLOOKUP(A48,Entitlement_Data!A$3:C$64,2,FALSE)),"0",VLOOKUP(A48,Entitlement_Data!A$3:C$64,2,FALSE))</f>
        <v>14624</v>
      </c>
      <c r="C48" s="281">
        <f>IF(ISNA(VLOOKUP(A48,Entitlement_Data!A$3:D$64,3,FALSE)),"0",VLOOKUP(A48,Entitlement_Data!A$3:D$64,3,FALSE))</f>
        <v>10850</v>
      </c>
      <c r="D48" s="25">
        <f t="shared" si="0"/>
        <v>0.7419310722100656</v>
      </c>
      <c r="E48" s="324">
        <f>IF(ISNA(VLOOKUP(A48,'Award Adjustment_Data'!A$2:F$68,3,FALSE)),"0",VLOOKUP(A48,'Award Adjustment_Data'!A$2:F$68,3,FALSE))</f>
        <v>5775</v>
      </c>
      <c r="F48" s="324">
        <f>IF(ISNA(VLOOKUP(A48,'Award Adjustment_Data'!A$2:G$68,4,FALSE)),"0",VLOOKUP(A48,'Award Adjustment_Data'!A$2:G$68,4,FALSE))</f>
        <v>4012</v>
      </c>
      <c r="G48" s="25">
        <f t="shared" si="1"/>
        <v>0.6947186147186147</v>
      </c>
      <c r="H48" s="1">
        <f>IF(ISNA(VLOOKUP(A48,Program_Review_Data!A38:E102,2,FALSE)),"0",VLOOKUP(A48,Program_Review_Data!A38:E102,2,FALSE))</f>
        <v>377</v>
      </c>
      <c r="I48" s="1">
        <f>IF(ISNA(VLOOKUP($A48,Program_Review_Data!A38:F102,3,FALSE)),"0",VLOOKUP($A48,Program_Review_Data!A38:F102,3,FALSE))</f>
        <v>193</v>
      </c>
      <c r="J48" s="25">
        <f t="shared" si="2"/>
        <v>0.5119363395225465</v>
      </c>
      <c r="K48" s="248">
        <f>IF(ISNA(VLOOKUP($A48,Other_Data!A38:E102,2,FALSE)),"0",VLOOKUP($A48,Other_Data!A38:E102,2,FALSE))</f>
        <v>1957</v>
      </c>
      <c r="L48" s="1">
        <f>IF(ISNA(VLOOKUP($A48,Other_Data!A38:E102,3,FALSE)),"0",VLOOKUP($A48,Other_Data!A38:E102,3,FALSE))</f>
        <v>1447</v>
      </c>
      <c r="M48" s="25">
        <f t="shared" si="3"/>
        <v>0.7393970362800204</v>
      </c>
      <c r="N48" s="1">
        <f>IF(ISNA(VLOOKUP($A48,Burial_Data!$A$2:$C$65,2,FALSE)),"0",VLOOKUP($A48,Burial_Data!$A$2:$C$65,2,FALSE))</f>
        <v>15</v>
      </c>
      <c r="O48" s="324">
        <f>IF(ISNA(VLOOKUP($A48,Accrued_Data!$A$2:$D$59,3,FALSE)),"0",VLOOKUP($A48,Accrued_Data!$A$2:$D$59,3,FALSE))</f>
        <v>133</v>
      </c>
      <c r="P48" s="289">
        <v>4640</v>
      </c>
      <c r="Q48" s="360"/>
    </row>
    <row r="49" spans="1:17" ht="12.75">
      <c r="A49" t="s">
        <v>450</v>
      </c>
      <c r="B49" s="281">
        <f>IF(ISNA(VLOOKUP(A49,Entitlement_Data!A$3:C$64,2,FALSE)),"0",VLOOKUP(A49,Entitlement_Data!A$3:C$64,2,FALSE))</f>
        <v>905</v>
      </c>
      <c r="C49" s="281">
        <f>IF(ISNA(VLOOKUP(A49,Entitlement_Data!A$3:D$64,3,FALSE)),"0",VLOOKUP(A49,Entitlement_Data!A$3:D$64,3,FALSE))</f>
        <v>251</v>
      </c>
      <c r="D49" s="25">
        <f t="shared" si="0"/>
        <v>0.2773480662983425</v>
      </c>
      <c r="E49" s="324">
        <f>IF(ISNA(VLOOKUP(A49,'Award Adjustment_Data'!A$2:F$68,3,FALSE)),"0",VLOOKUP(A49,'Award Adjustment_Data'!A$2:F$68,3,FALSE))</f>
        <v>491</v>
      </c>
      <c r="F49" s="324">
        <f>IF(ISNA(VLOOKUP(A49,'Award Adjustment_Data'!A$2:G$68,4,FALSE)),"0",VLOOKUP(A49,'Award Adjustment_Data'!A$2:G$68,4,FALSE))</f>
        <v>65</v>
      </c>
      <c r="G49" s="25">
        <f t="shared" si="1"/>
        <v>0.13238289205702647</v>
      </c>
      <c r="H49" s="1">
        <f>IF(ISNA(VLOOKUP(A49,Program_Review_Data!A39:E103,2,FALSE)),"0",VLOOKUP(A49,Program_Review_Data!A39:E103,2,FALSE))</f>
        <v>212</v>
      </c>
      <c r="I49" s="1">
        <f>IF(ISNA(VLOOKUP($A49,Program_Review_Data!A39:F103,3,FALSE)),"0",VLOOKUP($A49,Program_Review_Data!A39:F103,3,FALSE))</f>
        <v>35</v>
      </c>
      <c r="J49" s="25">
        <f t="shared" si="2"/>
        <v>0.1650943396226415</v>
      </c>
      <c r="K49" s="248">
        <f>IF(ISNA(VLOOKUP($A49,Other_Data!A39:E103,2,FALSE)),"0",VLOOKUP($A49,Other_Data!A39:E103,2,FALSE))</f>
        <v>189</v>
      </c>
      <c r="L49" s="1">
        <f>IF(ISNA(VLOOKUP($A49,Other_Data!A39:E103,3,FALSE)),"0",VLOOKUP($A49,Other_Data!A39:E103,3,FALSE))</f>
        <v>99</v>
      </c>
      <c r="M49" s="25">
        <f t="shared" si="3"/>
        <v>0.5238095238095238</v>
      </c>
      <c r="N49" s="1">
        <f>IF(ISNA(VLOOKUP($A49,Burial_Data!$A$2:$C$65,2,FALSE)),"0",VLOOKUP($A49,Burial_Data!$A$2:$C$65,2,FALSE))</f>
        <v>0</v>
      </c>
      <c r="O49" s="324" t="str">
        <f>IF(ISNA(VLOOKUP($A49,Accrued_Data!$A$2:$D$59,3,FALSE)),"0",VLOOKUP($A49,Accrued_Data!$A$2:$D$59,3,FALSE))</f>
        <v>0</v>
      </c>
      <c r="P49" s="289">
        <v>212</v>
      </c>
      <c r="Q49" s="360"/>
    </row>
    <row r="50" spans="1:17" ht="12.75">
      <c r="A50" t="s">
        <v>451</v>
      </c>
      <c r="B50" s="281">
        <f>IF(ISNA(VLOOKUP(A50,Entitlement_Data!A$3:C$64,2,FALSE)),"0",VLOOKUP(A50,Entitlement_Data!A$3:C$64,2,FALSE))</f>
        <v>19960</v>
      </c>
      <c r="C50" s="281">
        <f>IF(ISNA(VLOOKUP(A50,Entitlement_Data!A$3:D$64,3,FALSE)),"0",VLOOKUP(A50,Entitlement_Data!A$3:D$64,3,FALSE))</f>
        <v>14302</v>
      </c>
      <c r="D50" s="25">
        <f t="shared" si="0"/>
        <v>0.7165330661322645</v>
      </c>
      <c r="E50" s="324">
        <f>IF(ISNA(VLOOKUP(A50,'Award Adjustment_Data'!A$2:F$68,3,FALSE)),"0",VLOOKUP(A50,'Award Adjustment_Data'!A$2:F$68,3,FALSE))</f>
        <v>5828</v>
      </c>
      <c r="F50" s="324">
        <f>IF(ISNA(VLOOKUP(A50,'Award Adjustment_Data'!A$2:G$68,4,FALSE)),"0",VLOOKUP(A50,'Award Adjustment_Data'!A$2:G$68,4,FALSE))</f>
        <v>3706</v>
      </c>
      <c r="G50" s="25">
        <f t="shared" si="1"/>
        <v>0.6358956760466712</v>
      </c>
      <c r="H50" s="1">
        <f>IF(ISNA(VLOOKUP(A50,Program_Review_Data!A40:E104,2,FALSE)),"0",VLOOKUP(A50,Program_Review_Data!A40:E104,2,FALSE))</f>
        <v>1376</v>
      </c>
      <c r="I50" s="1">
        <f>IF(ISNA(VLOOKUP($A50,Program_Review_Data!A40:F104,3,FALSE)),"0",VLOOKUP($A50,Program_Review_Data!A40:F104,3,FALSE))</f>
        <v>861</v>
      </c>
      <c r="J50" s="25">
        <f t="shared" si="2"/>
        <v>0.6257267441860465</v>
      </c>
      <c r="K50" s="248">
        <f>IF(ISNA(VLOOKUP($A50,Other_Data!A40:E104,2,FALSE)),"0",VLOOKUP($A50,Other_Data!A40:E104,2,FALSE))</f>
        <v>1858</v>
      </c>
      <c r="L50" s="1">
        <f>IF(ISNA(VLOOKUP($A50,Other_Data!A40:E104,3,FALSE)),"0",VLOOKUP($A50,Other_Data!A40:E104,3,FALSE))</f>
        <v>1154</v>
      </c>
      <c r="M50" s="25">
        <f t="shared" si="3"/>
        <v>0.6210979547900969</v>
      </c>
      <c r="N50" s="1">
        <f>IF(ISNA(VLOOKUP($A50,Burial_Data!$A$2:$C$65,2,FALSE)),"0",VLOOKUP($A50,Burial_Data!$A$2:$C$65,2,FALSE))</f>
        <v>11</v>
      </c>
      <c r="O50" s="324">
        <f>IF(ISNA(VLOOKUP($A50,Accrued_Data!$A$2:$D$59,3,FALSE)),"0",VLOOKUP($A50,Accrued_Data!$A$2:$D$59,3,FALSE))</f>
        <v>144</v>
      </c>
      <c r="P50" s="289">
        <v>5368</v>
      </c>
      <c r="Q50" s="360"/>
    </row>
    <row r="51" spans="1:17" ht="13.5">
      <c r="A51" s="295" t="s">
        <v>452</v>
      </c>
      <c r="B51" s="299">
        <f>IF(ISNA(VLOOKUP(A51,Entitlement_Data!A$3:C$64,2,FALSE)),"0",VLOOKUP(A51,Entitlement_Data!A$3:C$64,2,FALSE))</f>
        <v>12125</v>
      </c>
      <c r="C51" s="299">
        <f>IF(ISNA(VLOOKUP(A51,Entitlement_Data!A$3:D$64,3,FALSE)),"0",VLOOKUP(A51,Entitlement_Data!A$3:D$64,3,FALSE))</f>
        <v>4038</v>
      </c>
      <c r="D51" s="34">
        <f t="shared" si="0"/>
        <v>0.33303092783505156</v>
      </c>
      <c r="E51" s="299">
        <f>Award_Formulas!L4-Award_Formulas!O4</f>
        <v>2368</v>
      </c>
      <c r="F51" s="35">
        <f>Award_Formulas!L7-Award_Formulas!R4</f>
        <v>510</v>
      </c>
      <c r="G51" s="34">
        <f t="shared" si="1"/>
        <v>0.21537162162162163</v>
      </c>
      <c r="H51" s="35">
        <f>IF(ISNA(VLOOKUP(A51,Program_Review_Data!A41:E105,2,FALSE)),"0",VLOOKUP(A51,Program_Review_Data!A41:E105,2,FALSE))</f>
        <v>3983</v>
      </c>
      <c r="I51" s="35">
        <f>IF(ISNA(VLOOKUP($A51,Program_Review_Data!A41:F105,3,FALSE)),"0",VLOOKUP($A51,Program_Review_Data!A41:F105,3,FALSE))</f>
        <v>1098</v>
      </c>
      <c r="J51" s="34">
        <f t="shared" si="2"/>
        <v>0.275671604318353</v>
      </c>
      <c r="K51" s="35">
        <f>IF(ISNA(VLOOKUP($A51,Other_Data!A41:E105,2,FALSE)),"0",VLOOKUP($A51,Other_Data!A41:E105,2,FALSE))</f>
        <v>474</v>
      </c>
      <c r="L51" s="35">
        <f>IF(ISNA(VLOOKUP($A51,Other_Data!A41:E105,3,FALSE)),"0",VLOOKUP($A51,Other_Data!A41:E105,3,FALSE))</f>
        <v>234</v>
      </c>
      <c r="M51" s="34">
        <f t="shared" si="3"/>
        <v>0.4936708860759494</v>
      </c>
      <c r="N51" s="35">
        <f>IF(ISNA(VLOOKUP($A51,Burial_Data!$A$2:$C$65,2,FALSE)),"0",VLOOKUP($A51,Burial_Data!$A$2:$C$65,2,FALSE))</f>
        <v>12471</v>
      </c>
      <c r="O51" s="160" t="s">
        <v>3</v>
      </c>
      <c r="P51" s="288">
        <v>1372</v>
      </c>
      <c r="Q51" s="360"/>
    </row>
    <row r="52" spans="1:17" ht="12.75">
      <c r="A52" t="s">
        <v>455</v>
      </c>
      <c r="B52" s="281">
        <f>IF(ISNA(VLOOKUP(A52,Entitlement_Data!A$3:C$64,2,FALSE)),"0",VLOOKUP(A52,Entitlement_Data!A$3:C$64,2,FALSE))</f>
        <v>45936</v>
      </c>
      <c r="C52" s="281">
        <f>IF(ISNA(VLOOKUP(A52,Entitlement_Data!A$3:D$64,3,FALSE)),"0",VLOOKUP(A52,Entitlement_Data!A$3:D$64,3,FALSE))</f>
        <v>36127</v>
      </c>
      <c r="D52" s="25">
        <f t="shared" si="0"/>
        <v>0.7864637756879136</v>
      </c>
      <c r="E52" s="324">
        <f>IF(ISNA(VLOOKUP(A52,'Award Adjustment_Data'!A$2:F$68,3,FALSE)),"0",VLOOKUP(A52,'Award Adjustment_Data'!A$2:F$68,3,FALSE))</f>
        <v>11985</v>
      </c>
      <c r="F52" s="324">
        <f>IF(ISNA(VLOOKUP(A52,'Award Adjustment_Data'!A$2:G$68,4,FALSE)),"0",VLOOKUP(A52,'Award Adjustment_Data'!A$2:G$68,4,FALSE))</f>
        <v>7172</v>
      </c>
      <c r="G52" s="25">
        <f t="shared" si="1"/>
        <v>0.5984146850229454</v>
      </c>
      <c r="H52" s="1">
        <f>IF(ISNA(VLOOKUP(A52,Program_Review_Data!A42:E106,2,FALSE)),"0",VLOOKUP(A52,Program_Review_Data!A42:E106,2,FALSE))</f>
        <v>1389</v>
      </c>
      <c r="I52" s="1">
        <f>IF(ISNA(VLOOKUP($A52,Program_Review_Data!A42:F106,3,FALSE)),"0",VLOOKUP($A52,Program_Review_Data!A42:F106,3,FALSE))</f>
        <v>603</v>
      </c>
      <c r="J52" s="25">
        <f t="shared" si="2"/>
        <v>0.43412526997840173</v>
      </c>
      <c r="K52" s="248">
        <f>IF(ISNA(VLOOKUP($A52,Other_Data!A42:E106,2,FALSE)),"0",VLOOKUP($A52,Other_Data!A42:E106,2,FALSE))</f>
        <v>3619</v>
      </c>
      <c r="L52" s="1">
        <f>IF(ISNA(VLOOKUP($A52,Other_Data!A42:E106,3,FALSE)),"0",VLOOKUP($A52,Other_Data!A42:E106,3,FALSE))</f>
        <v>2268</v>
      </c>
      <c r="M52" s="25">
        <f t="shared" si="3"/>
        <v>0.6266924564796905</v>
      </c>
      <c r="N52" s="1">
        <f>IF(ISNA(VLOOKUP($A52,Burial_Data!$A$2:$C$65,2,FALSE)),"0",VLOOKUP($A52,Burial_Data!$A$2:$C$65,2,FALSE))</f>
        <v>4</v>
      </c>
      <c r="O52" s="324">
        <f>IF(ISNA(VLOOKUP($A52,Accrued_Data!$A$2:$D$59,3,FALSE)),"0",VLOOKUP($A52,Accrued_Data!$A$2:$D$59,3,FALSE))</f>
        <v>13</v>
      </c>
      <c r="P52" s="289">
        <v>12990</v>
      </c>
      <c r="Q52" s="360"/>
    </row>
    <row r="53" spans="1:17" ht="12.75">
      <c r="A53" s="298" t="s">
        <v>459</v>
      </c>
      <c r="B53" s="305">
        <f>IF(ISNA(VLOOKUP(A53,Entitlement_Data!A$3:C$64,2,FALSE)),"0",VLOOKUP(A53,Entitlement_Data!A$3:C$64,2,FALSE))</f>
        <v>5210</v>
      </c>
      <c r="C53" s="305">
        <f>IF(ISNA(VLOOKUP(A53,Entitlement_Data!A$3:D$64,3,FALSE)),"0",VLOOKUP(A53,Entitlement_Data!A$3:D$64,3,FALSE))</f>
        <v>3175</v>
      </c>
      <c r="D53" s="32">
        <f t="shared" si="0"/>
        <v>0.6094049904030711</v>
      </c>
      <c r="E53" s="325">
        <f>IF(ISNA(VLOOKUP(A53,'Award Adjustment_Data'!A$2:F$68,3,FALSE)),"0",VLOOKUP(A53,'Award Adjustment_Data'!A$2:F$68,3,FALSE))</f>
        <v>1788</v>
      </c>
      <c r="F53" s="325">
        <f>IF(ISNA(VLOOKUP(A53,'Award Adjustment_Data'!A$2:G$68,4,FALSE)),"0",VLOOKUP(A53,'Award Adjustment_Data'!A$2:G$68,4,FALSE))</f>
        <v>887</v>
      </c>
      <c r="G53" s="32">
        <f t="shared" si="1"/>
        <v>0.4960850111856823</v>
      </c>
      <c r="H53" s="33">
        <f>IF(ISNA(VLOOKUP(A53,Program_Review_Data!A43:E107,2,FALSE)),"0",VLOOKUP(A53,Program_Review_Data!A43:E107,2,FALSE))</f>
        <v>117</v>
      </c>
      <c r="I53" s="33">
        <f>IF(ISNA(VLOOKUP($A53,Program_Review_Data!A43:F107,3,FALSE)),"0",VLOOKUP($A53,Program_Review_Data!A43:F107,3,FALSE))</f>
        <v>22</v>
      </c>
      <c r="J53" s="32">
        <f t="shared" si="2"/>
        <v>0.18803418803418803</v>
      </c>
      <c r="K53" s="250">
        <f>IF(ISNA(VLOOKUP($A53,Other_Data!A43:E107,2,FALSE)),"0",VLOOKUP($A53,Other_Data!A43:E107,2,FALSE))</f>
        <v>603</v>
      </c>
      <c r="L53" s="33">
        <f>IF(ISNA(VLOOKUP($A53,Other_Data!A43:E107,3,FALSE)),"0",VLOOKUP($A53,Other_Data!A43:E107,3,FALSE))</f>
        <v>390</v>
      </c>
      <c r="M53" s="32">
        <f t="shared" si="3"/>
        <v>0.6467661691542289</v>
      </c>
      <c r="N53" s="33">
        <f>IF(ISNA(VLOOKUP($A53,Burial_Data!$A$2:$C$65,2,FALSE)),"0",VLOOKUP($A53,Burial_Data!$A$2:$C$65,2,FALSE))</f>
        <v>0</v>
      </c>
      <c r="O53" s="325" t="str">
        <f>IF(ISNA(VLOOKUP($A53,Accrued_Data!$A$2:$D$59,3,FALSE)),"0",VLOOKUP($A53,Accrued_Data!$A$2:$D$59,3,FALSE))</f>
        <v>0</v>
      </c>
      <c r="P53" s="287">
        <v>977</v>
      </c>
      <c r="Q53" s="275"/>
    </row>
    <row r="54" spans="1:17" ht="12.75">
      <c r="A54" t="s">
        <v>405</v>
      </c>
      <c r="B54" s="281">
        <f>IF(ISNA(VLOOKUP(A54,Entitlement_Data!A$3:C$64,2,FALSE)),"0",VLOOKUP(A54,Entitlement_Data!A$3:C$64,2,FALSE))</f>
        <v>4912</v>
      </c>
      <c r="C54" s="281">
        <f>IF(ISNA(VLOOKUP(A54,Entitlement_Data!A$3:D$64,3,FALSE)),"0",VLOOKUP(A54,Entitlement_Data!A$3:D$64,3,FALSE))</f>
        <v>2981</v>
      </c>
      <c r="D54" s="25">
        <f t="shared" si="0"/>
        <v>0.6068811074918566</v>
      </c>
      <c r="E54" s="324">
        <f>IF(ISNA(VLOOKUP(A54,'Award Adjustment_Data'!A$2:F$68,3,FALSE)),"0",VLOOKUP(A54,'Award Adjustment_Data'!A$2:F$68,3,FALSE))</f>
        <v>2339</v>
      </c>
      <c r="F54" s="324">
        <f>IF(ISNA(VLOOKUP(A54,'Award Adjustment_Data'!A$2:G$68,4,FALSE)),"0",VLOOKUP(A54,'Award Adjustment_Data'!A$2:G$68,4,FALSE))</f>
        <v>1454</v>
      </c>
      <c r="G54" s="25">
        <f t="shared" si="1"/>
        <v>0.6216331765711842</v>
      </c>
      <c r="H54" s="1">
        <f>IF(ISNA(VLOOKUP(A54,Program_Review_Data!A44:E108,2,FALSE)),"0",VLOOKUP(A54,Program_Review_Data!A44:E108,2,FALSE))</f>
        <v>332</v>
      </c>
      <c r="I54" s="1">
        <f>IF(ISNA(VLOOKUP($A54,Program_Review_Data!A44:F108,3,FALSE)),"0",VLOOKUP($A54,Program_Review_Data!A44:F108,3,FALSE))</f>
        <v>130</v>
      </c>
      <c r="J54" s="25">
        <f t="shared" si="2"/>
        <v>0.39156626506024095</v>
      </c>
      <c r="K54" s="248">
        <f>IF(ISNA(VLOOKUP($A54,Other_Data!A44:E108,2,FALSE)),"0",VLOOKUP($A54,Other_Data!A44:E108,2,FALSE))</f>
        <v>638</v>
      </c>
      <c r="L54" s="1">
        <f>IF(ISNA(VLOOKUP($A54,Other_Data!A44:E108,3,FALSE)),"0",VLOOKUP($A54,Other_Data!A44:E108,3,FALSE))</f>
        <v>401</v>
      </c>
      <c r="M54" s="25">
        <f t="shared" si="3"/>
        <v>0.6285266457680251</v>
      </c>
      <c r="N54" s="1">
        <f>IF(ISNA(VLOOKUP($A54,Burial_Data!$A$2:$C$65,2,FALSE)),"0",VLOOKUP($A54,Burial_Data!$A$2:$C$65,2,FALSE))</f>
        <v>2</v>
      </c>
      <c r="O54" s="324">
        <f>IF(ISNA(VLOOKUP($A54,Accrued_Data!$A$2:$D$59,3,FALSE)),"0",VLOOKUP($A54,Accrued_Data!$A$2:$D$59,3,FALSE))</f>
        <v>3</v>
      </c>
      <c r="P54" s="282">
        <v>1779</v>
      </c>
      <c r="Q54" s="275"/>
    </row>
    <row r="55" spans="1:17" ht="12.75">
      <c r="A55" t="s">
        <v>407</v>
      </c>
      <c r="B55" s="281">
        <f>IF(ISNA(VLOOKUP(A55,Entitlement_Data!A$3:C$64,2,FALSE)),"0",VLOOKUP(A55,Entitlement_Data!A$3:C$64,2,FALSE))</f>
        <v>2813</v>
      </c>
      <c r="C55" s="281">
        <f>IF(ISNA(VLOOKUP(A55,Entitlement_Data!A$3:D$64,3,FALSE)),"0",VLOOKUP(A55,Entitlement_Data!A$3:D$64,3,FALSE))</f>
        <v>2007</v>
      </c>
      <c r="D55" s="25">
        <f t="shared" si="0"/>
        <v>0.713473160327053</v>
      </c>
      <c r="E55" s="324">
        <f>IF(ISNA(VLOOKUP(A55,'Award Adjustment_Data'!A$2:F$68,3,FALSE)),"0",VLOOKUP(A55,'Award Adjustment_Data'!A$2:F$68,3,FALSE))</f>
        <v>2237</v>
      </c>
      <c r="F55" s="324">
        <f>IF(ISNA(VLOOKUP(A55,'Award Adjustment_Data'!A$2:G$68,4,FALSE)),"0",VLOOKUP(A55,'Award Adjustment_Data'!A$2:G$68,4,FALSE))</f>
        <v>1910</v>
      </c>
      <c r="G55" s="25">
        <f t="shared" si="1"/>
        <v>0.853822083147072</v>
      </c>
      <c r="H55" s="1">
        <f>IF(ISNA(VLOOKUP(A55,Program_Review_Data!A45:E109,2,FALSE)),"0",VLOOKUP(A55,Program_Review_Data!A45:E109,2,FALSE))</f>
        <v>1112</v>
      </c>
      <c r="I55" s="1">
        <f>IF(ISNA(VLOOKUP($A55,Program_Review_Data!A45:F109,3,FALSE)),"0",VLOOKUP($A55,Program_Review_Data!A45:F109,3,FALSE))</f>
        <v>843</v>
      </c>
      <c r="J55" s="25">
        <f t="shared" si="2"/>
        <v>0.7580935251798561</v>
      </c>
      <c r="K55" s="248">
        <f>IF(ISNA(VLOOKUP($A55,Other_Data!A45:E109,2,FALSE)),"0",VLOOKUP($A55,Other_Data!A45:E109,2,FALSE))</f>
        <v>277</v>
      </c>
      <c r="L55" s="1">
        <f>IF(ISNA(VLOOKUP($A55,Other_Data!A45:E109,3,FALSE)),"0",VLOOKUP($A55,Other_Data!A45:E109,3,FALSE))</f>
        <v>203</v>
      </c>
      <c r="M55" s="25">
        <f t="shared" si="3"/>
        <v>0.7328519855595668</v>
      </c>
      <c r="N55" s="1">
        <f>IF(ISNA(VLOOKUP($A55,Burial_Data!$A$2:$C$65,2,FALSE)),"0",VLOOKUP($A55,Burial_Data!$A$2:$C$65,2,FALSE))</f>
        <v>0</v>
      </c>
      <c r="O55" s="324">
        <f>IF(ISNA(VLOOKUP($A55,Accrued_Data!$A$2:$D$59,3,FALSE)),"0",VLOOKUP($A55,Accrued_Data!$A$2:$D$59,3,FALSE))</f>
        <v>1</v>
      </c>
      <c r="P55" s="282">
        <v>147</v>
      </c>
      <c r="Q55" s="275"/>
    </row>
    <row r="56" spans="1:17" ht="12.75">
      <c r="A56" t="s">
        <v>409</v>
      </c>
      <c r="B56" s="281">
        <f>IF(ISNA(VLOOKUP(A56,Entitlement_Data!A$3:C$64,2,FALSE)),"0",VLOOKUP(A56,Entitlement_Data!A$3:C$64,2,FALSE))</f>
        <v>2209</v>
      </c>
      <c r="C56" s="281">
        <f>IF(ISNA(VLOOKUP(A56,Entitlement_Data!A$3:D$64,3,FALSE)),"0",VLOOKUP(A56,Entitlement_Data!A$3:D$64,3,FALSE))</f>
        <v>980</v>
      </c>
      <c r="D56" s="25">
        <f t="shared" si="0"/>
        <v>0.4436396559529199</v>
      </c>
      <c r="E56" s="324">
        <f>IF(ISNA(VLOOKUP(A56,'Award Adjustment_Data'!A$2:F$68,3,FALSE)),"0",VLOOKUP(A56,'Award Adjustment_Data'!A$2:F$68,3,FALSE))</f>
        <v>1386</v>
      </c>
      <c r="F56" s="324">
        <f>IF(ISNA(VLOOKUP(A56,'Award Adjustment_Data'!A$2:G$68,4,FALSE)),"0",VLOOKUP(A56,'Award Adjustment_Data'!A$2:G$68,4,FALSE))</f>
        <v>740</v>
      </c>
      <c r="G56" s="25">
        <f t="shared" si="1"/>
        <v>0.5339105339105339</v>
      </c>
      <c r="H56" s="1">
        <f>IF(ISNA(VLOOKUP(A56,Program_Review_Data!A46:E110,2,FALSE)),"0",VLOOKUP(A56,Program_Review_Data!A46:E110,2,FALSE))</f>
        <v>232</v>
      </c>
      <c r="I56" s="1">
        <f>IF(ISNA(VLOOKUP($A56,Program_Review_Data!A46:F110,3,FALSE)),"0",VLOOKUP($A56,Program_Review_Data!A46:F110,3,FALSE))</f>
        <v>119</v>
      </c>
      <c r="J56" s="25">
        <f t="shared" si="2"/>
        <v>0.5129310344827587</v>
      </c>
      <c r="K56" s="248">
        <f>IF(ISNA(VLOOKUP($A56,Other_Data!A46:E110,2,FALSE)),"0",VLOOKUP($A56,Other_Data!A46:E110,2,FALSE))</f>
        <v>450</v>
      </c>
      <c r="L56" s="1">
        <f>IF(ISNA(VLOOKUP($A56,Other_Data!A46:E110,3,FALSE)),"0",VLOOKUP($A56,Other_Data!A46:E110,3,FALSE))</f>
        <v>264</v>
      </c>
      <c r="M56" s="25">
        <f t="shared" si="3"/>
        <v>0.5866666666666667</v>
      </c>
      <c r="N56" s="1">
        <f>IF(ISNA(VLOOKUP($A56,Burial_Data!$A$2:$C$65,2,FALSE)),"0",VLOOKUP($A56,Burial_Data!$A$2:$C$65,2,FALSE))</f>
        <v>1</v>
      </c>
      <c r="O56" s="324">
        <f>IF(ISNA(VLOOKUP($A56,Accrued_Data!$A$2:$D$59,3,FALSE)),"0",VLOOKUP($A56,Accrued_Data!$A$2:$D$59,3,FALSE))</f>
        <v>2</v>
      </c>
      <c r="P56" s="282">
        <v>1035</v>
      </c>
      <c r="Q56" s="275"/>
    </row>
    <row r="57" spans="1:17" ht="13.5">
      <c r="A57" s="297" t="s">
        <v>415</v>
      </c>
      <c r="B57" s="281">
        <f>Ent_Formulas!D2</f>
        <v>13188</v>
      </c>
      <c r="C57" s="281">
        <f>Ent_Formulas!D3</f>
        <v>8734</v>
      </c>
      <c r="D57" s="249">
        <f>C57/B57</f>
        <v>0.6622687291477101</v>
      </c>
      <c r="E57" s="324">
        <f>Award_Formulas!D2</f>
        <v>6542</v>
      </c>
      <c r="F57" s="324">
        <f>Award_Formulas!D3</f>
        <v>4460</v>
      </c>
      <c r="G57" s="249">
        <f>F57/E57</f>
        <v>0.6817487007031489</v>
      </c>
      <c r="H57" s="1">
        <f>IF(ISNA(VLOOKUP(A57,Program_Review_Data!A47:E111,2,FALSE)),"0",VLOOKUP(A57,Program_Review_Data!A47:E111,2,FALSE))</f>
        <v>1312</v>
      </c>
      <c r="I57" s="1">
        <f>IF(ISNA(VLOOKUP($A57,Program_Review_Data!A47:F111,3,FALSE)),"0",VLOOKUP($A57,Program_Review_Data!A47:F111,3,FALSE))</f>
        <v>662</v>
      </c>
      <c r="J57" s="249">
        <f>I57/H57</f>
        <v>0.5045731707317073</v>
      </c>
      <c r="K57" s="248">
        <f>IF(ISNA(VLOOKUP($A57,Other_Data!A47:E111,2,FALSE)),"0",VLOOKUP($A57,Other_Data!A47:E111,2,FALSE))</f>
        <v>2037</v>
      </c>
      <c r="L57" s="1">
        <f>IF(ISNA(VLOOKUP($A57,Other_Data!A47:E111,3,FALSE)),"0",VLOOKUP($A57,Other_Data!A47:E111,3,FALSE))</f>
        <v>1109</v>
      </c>
      <c r="M57" s="249">
        <f>L57/K57</f>
        <v>0.5444280805105547</v>
      </c>
      <c r="N57" s="1">
        <f>IF(ISNA(VLOOKUP($A57,Burial_Data!$A$2:$C$65,2,FALSE)),"0",VLOOKUP($A57,Burial_Data!$A$2:$C$65,2,FALSE))</f>
        <v>4</v>
      </c>
      <c r="O57" s="324">
        <f>IF(ISNA(VLOOKUP($A57,Accrued_Data!$A$2:$D$59,3,FALSE)),"0",VLOOKUP($A57,Accrued_Data!$A$2:$D$59,3,FALSE))</f>
        <v>4</v>
      </c>
      <c r="P57" s="282">
        <v>272</v>
      </c>
      <c r="Q57" s="275"/>
    </row>
    <row r="58" spans="1:17" ht="13.5">
      <c r="A58" s="297" t="s">
        <v>411</v>
      </c>
      <c r="B58" s="281">
        <f>IF(ISNA(VLOOKUP(A58,Entitlement_Data!A$3:C$64,2,FALSE)),"0",VLOOKUP(A58,Entitlement_Data!A$3:C$64,2,FALSE))</f>
        <v>1274</v>
      </c>
      <c r="C58" s="281">
        <f>IF(ISNA(VLOOKUP(A58,Entitlement_Data!A$3:D$64,3,FALSE)),"0",VLOOKUP(A58,Entitlement_Data!A$3:D$64,3,FALSE))</f>
        <v>463</v>
      </c>
      <c r="D58" s="249">
        <f>C58/B58</f>
        <v>0.36342229199372056</v>
      </c>
      <c r="E58" s="324">
        <f>IF(ISNA(VLOOKUP(A58,'Award Adjustment_Data'!A$2:F$68,3,FALSE)),"0",VLOOKUP(A58,'Award Adjustment_Data'!A$2:F$68,3,FALSE))</f>
        <v>558</v>
      </c>
      <c r="F58" s="324">
        <f>IF(ISNA(VLOOKUP(A58,'Award Adjustment_Data'!A$2:G$68,4,FALSE)),"0",VLOOKUP(A58,'Award Adjustment_Data'!A$2:G$68,4,FALSE))</f>
        <v>273</v>
      </c>
      <c r="G58" s="249">
        <f>F58/E58</f>
        <v>0.489247311827957</v>
      </c>
      <c r="H58" s="1">
        <f>IF(ISNA(VLOOKUP(A58,Program_Review_Data!A48:E112,2,FALSE)),"0",VLOOKUP(A58,Program_Review_Data!A48:E112,2,FALSE))</f>
        <v>100</v>
      </c>
      <c r="I58" s="1">
        <f>IF(ISNA(VLOOKUP($A58,Program_Review_Data!A48:F112,3,FALSE)),"0",VLOOKUP($A58,Program_Review_Data!A48:F112,3,FALSE))</f>
        <v>27</v>
      </c>
      <c r="J58" s="249">
        <f>I58/H58</f>
        <v>0.27</v>
      </c>
      <c r="K58" s="248">
        <f>IF(ISNA(VLOOKUP($A58,Other_Data!A48:E112,2,FALSE)),"0",VLOOKUP($A58,Other_Data!A48:E112,2,FALSE))</f>
        <v>194</v>
      </c>
      <c r="L58" s="1">
        <f>IF(ISNA(VLOOKUP($A58,Other_Data!A48:E112,3,FALSE)),"0",VLOOKUP($A58,Other_Data!A48:E112,3,FALSE))</f>
        <v>108</v>
      </c>
      <c r="M58" s="249">
        <f>L58/K58</f>
        <v>0.5567010309278351</v>
      </c>
      <c r="N58" s="1">
        <f>IF(ISNA(VLOOKUP($A58,Burial_Data!$A$2:$C$65,2,FALSE)),"0",VLOOKUP($A58,Burial_Data!$A$2:$C$65,2,FALSE))</f>
        <v>6</v>
      </c>
      <c r="O58" s="324">
        <f>IF(ISNA(VLOOKUP($A58,Accrued_Data!$A$2:$D$59,3,FALSE)),"0",VLOOKUP($A58,Accrued_Data!$A$2:$D$59,3,FALSE))</f>
        <v>3</v>
      </c>
      <c r="P58" s="282">
        <v>3768</v>
      </c>
      <c r="Q58" s="275"/>
    </row>
    <row r="59" spans="1:17" ht="12.75">
      <c r="A59" t="s">
        <v>419</v>
      </c>
      <c r="B59" s="281">
        <f>IF(ISNA(VLOOKUP(A59,Entitlement_Data!A$3:C$64,2,FALSE)),"0",VLOOKUP(A59,Entitlement_Data!A$3:C$64,2,FALSE))</f>
        <v>2377</v>
      </c>
      <c r="C59" s="281">
        <f>IF(ISNA(VLOOKUP(A59,Entitlement_Data!A$3:D$64,3,FALSE)),"0",VLOOKUP(A59,Entitlement_Data!A$3:D$64,3,FALSE))</f>
        <v>1342</v>
      </c>
      <c r="D59" s="249">
        <f aca="true" t="shared" si="4" ref="D59:D69">C59/B59</f>
        <v>0.5645771981489273</v>
      </c>
      <c r="E59" s="324">
        <f>IF(ISNA(VLOOKUP(A59,'Award Adjustment_Data'!A$2:F$68,3,FALSE)),"0",VLOOKUP(A59,'Award Adjustment_Data'!A$2:F$68,3,FALSE))</f>
        <v>1204</v>
      </c>
      <c r="F59" s="324">
        <f>IF(ISNA(VLOOKUP(A59,'Award Adjustment_Data'!A$2:G$68,4,FALSE)),"0",VLOOKUP(A59,'Award Adjustment_Data'!A$2:G$68,4,FALSE))</f>
        <v>527</v>
      </c>
      <c r="G59" s="249">
        <f aca="true" t="shared" si="5" ref="G59:G69">F59/E59</f>
        <v>0.4377076411960133</v>
      </c>
      <c r="H59" s="1">
        <f>IF(ISNA(VLOOKUP(A59,Program_Review_Data!A49:E113,2,FALSE)),"0",VLOOKUP(A59,Program_Review_Data!A49:E113,2,FALSE))</f>
        <v>307</v>
      </c>
      <c r="I59" s="1">
        <f>IF(ISNA(VLOOKUP($A59,Program_Review_Data!A49:F113,3,FALSE)),"0",VLOOKUP($A59,Program_Review_Data!A49:F113,3,FALSE))</f>
        <v>127</v>
      </c>
      <c r="J59" s="249">
        <f aca="true" t="shared" si="6" ref="J59:J69">I59/H59</f>
        <v>0.41368078175895767</v>
      </c>
      <c r="K59" s="248">
        <f>IF(ISNA(VLOOKUP($A59,Other_Data!A49:E113,2,FALSE)),"0",VLOOKUP($A59,Other_Data!A49:E113,2,FALSE))</f>
        <v>317</v>
      </c>
      <c r="L59" s="1">
        <f>IF(ISNA(VLOOKUP($A59,Other_Data!A49:E113,3,FALSE)),"0",VLOOKUP($A59,Other_Data!A49:E113,3,FALSE))</f>
        <v>211</v>
      </c>
      <c r="M59" s="249">
        <f aca="true" t="shared" si="7" ref="M59:M69">L59/K59</f>
        <v>0.6656151419558359</v>
      </c>
      <c r="N59" s="1">
        <f>IF(ISNA(VLOOKUP($A59,Burial_Data!$A$2:$C$65,2,FALSE)),"0",VLOOKUP($A59,Burial_Data!$A$2:$C$65,2,FALSE))</f>
        <v>1</v>
      </c>
      <c r="O59" s="324">
        <f>IF(ISNA(VLOOKUP($A59,Accrued_Data!$A$2:$D$59,3,FALSE)),"0",VLOOKUP($A59,Accrued_Data!$A$2:$D$59,3,FALSE))</f>
        <v>1</v>
      </c>
      <c r="P59" s="290">
        <v>247</v>
      </c>
      <c r="Q59" s="275"/>
    </row>
    <row r="60" spans="1:17" ht="12.75">
      <c r="A60" t="s">
        <v>421</v>
      </c>
      <c r="B60" s="281">
        <f>IF(ISNA(VLOOKUP(A60,Entitlement_Data!A$3:C$64,2,FALSE)),"0",VLOOKUP(A60,Entitlement_Data!A$3:C$64,2,FALSE))</f>
        <v>6145</v>
      </c>
      <c r="C60" s="281">
        <f>IF(ISNA(VLOOKUP(A60,Entitlement_Data!A$3:D$64,3,FALSE)),"0",VLOOKUP(A60,Entitlement_Data!A$3:D$64,3,FALSE))</f>
        <v>4697</v>
      </c>
      <c r="D60" s="249">
        <f t="shared" si="4"/>
        <v>0.7643612693246542</v>
      </c>
      <c r="E60" s="324">
        <f>IF(ISNA(VLOOKUP(A60,'Award Adjustment_Data'!A$2:F$68,3,FALSE)),"0",VLOOKUP(A60,'Award Adjustment_Data'!A$2:F$68,3,FALSE))</f>
        <v>1722</v>
      </c>
      <c r="F60" s="324">
        <f>IF(ISNA(VLOOKUP(A60,'Award Adjustment_Data'!A$2:G$68,4,FALSE)),"0",VLOOKUP(A60,'Award Adjustment_Data'!A$2:G$68,4,FALSE))</f>
        <v>1116</v>
      </c>
      <c r="G60" s="249">
        <f t="shared" si="5"/>
        <v>0.6480836236933798</v>
      </c>
      <c r="H60" s="1">
        <f>IF(ISNA(VLOOKUP(A60,Program_Review_Data!A50:E114,2,FALSE)),"0",VLOOKUP(A60,Program_Review_Data!A50:E114,2,FALSE))</f>
        <v>189</v>
      </c>
      <c r="I60" s="1">
        <f>IF(ISNA(VLOOKUP($A60,Program_Review_Data!A50:F114,3,FALSE)),"0",VLOOKUP($A60,Program_Review_Data!A50:F114,3,FALSE))</f>
        <v>110</v>
      </c>
      <c r="J60" s="249">
        <f t="shared" si="6"/>
        <v>0.582010582010582</v>
      </c>
      <c r="K60" s="248">
        <f>IF(ISNA(VLOOKUP($A60,Other_Data!A50:E114,2,FALSE)),"0",VLOOKUP($A60,Other_Data!A50:E114,2,FALSE))</f>
        <v>962</v>
      </c>
      <c r="L60" s="1">
        <f>IF(ISNA(VLOOKUP($A60,Other_Data!A50:E114,3,FALSE)),"0",VLOOKUP($A60,Other_Data!A50:E114,3,FALSE))</f>
        <v>760</v>
      </c>
      <c r="M60" s="249">
        <f t="shared" si="7"/>
        <v>0.7900207900207901</v>
      </c>
      <c r="N60" s="1">
        <f>IF(ISNA(VLOOKUP($A60,Burial_Data!$A$2:$C$65,2,FALSE)),"0",VLOOKUP($A60,Burial_Data!$A$2:$C$65,2,FALSE))</f>
        <v>2</v>
      </c>
      <c r="O60" s="324" t="str">
        <f>IF(ISNA(VLOOKUP($A60,Accrued_Data!$A$2:$D$59,3,FALSE)),"0",VLOOKUP($A60,Accrued_Data!$A$2:$D$59,3,FALSE))</f>
        <v>0</v>
      </c>
      <c r="P60" s="290">
        <v>787</v>
      </c>
      <c r="Q60" s="275"/>
    </row>
    <row r="61" spans="1:17" ht="12.75">
      <c r="A61" t="s">
        <v>428</v>
      </c>
      <c r="B61" s="281">
        <f>IF(ISNA(VLOOKUP(A61,Entitlement_Data!A$3:C$64,2,FALSE)),"0",VLOOKUP(A61,Entitlement_Data!A$3:C$64,2,FALSE))</f>
        <v>23917</v>
      </c>
      <c r="C61" s="281">
        <f>IF(ISNA(VLOOKUP(A61,Entitlement_Data!A$3:D$64,3,FALSE)),"0",VLOOKUP(A61,Entitlement_Data!A$3:D$64,3,FALSE))</f>
        <v>19098</v>
      </c>
      <c r="D61" s="249">
        <f t="shared" si="4"/>
        <v>0.7985115190032195</v>
      </c>
      <c r="E61" s="324">
        <f>IF(ISNA(VLOOKUP(A61,'Award Adjustment_Data'!A$2:F$68,3,FALSE)),"0",VLOOKUP(A61,'Award Adjustment_Data'!A$2:F$68,3,FALSE))</f>
        <v>6824</v>
      </c>
      <c r="F61" s="324">
        <f>IF(ISNA(VLOOKUP(A61,'Award Adjustment_Data'!A$2:G$68,4,FALSE)),"0",VLOOKUP(A61,'Award Adjustment_Data'!A$2:G$68,4,FALSE))</f>
        <v>5617</v>
      </c>
      <c r="G61" s="249">
        <f t="shared" si="5"/>
        <v>0.8231242672919109</v>
      </c>
      <c r="H61" s="1">
        <f>IF(ISNA(VLOOKUP(A61,Program_Review_Data!A51:E115,2,FALSE)),"0",VLOOKUP(A61,Program_Review_Data!A51:E115,2,FALSE))</f>
        <v>1879</v>
      </c>
      <c r="I61" s="1">
        <f>IF(ISNA(VLOOKUP($A61,Program_Review_Data!A51:F115,3,FALSE)),"0",VLOOKUP($A61,Program_Review_Data!A51:F115,3,FALSE))</f>
        <v>1511</v>
      </c>
      <c r="J61" s="249">
        <f t="shared" si="6"/>
        <v>0.8041511442256519</v>
      </c>
      <c r="K61" s="248">
        <f>IF(ISNA(VLOOKUP($A61,Other_Data!A51:E115,2,FALSE)),"0",VLOOKUP($A61,Other_Data!A51:E115,2,FALSE))</f>
        <v>1245</v>
      </c>
      <c r="L61" s="1">
        <f>IF(ISNA(VLOOKUP($A61,Other_Data!A51:E115,3,FALSE)),"0",VLOOKUP($A61,Other_Data!A51:E115,3,FALSE))</f>
        <v>980</v>
      </c>
      <c r="M61" s="249">
        <f t="shared" si="7"/>
        <v>0.7871485943775101</v>
      </c>
      <c r="N61" s="1">
        <f>IF(ISNA(VLOOKUP($A61,Burial_Data!$A$2:$C$65,2,FALSE)),"0",VLOOKUP($A61,Burial_Data!$A$2:$C$65,2,FALSE))</f>
        <v>3</v>
      </c>
      <c r="O61" s="324">
        <f>IF(ISNA(VLOOKUP($A61,Accrued_Data!$A$2:$D$59,3,FALSE)),"0",VLOOKUP($A61,Accrued_Data!$A$2:$D$59,3,FALSE))</f>
        <v>5</v>
      </c>
      <c r="P61" s="290">
        <v>5975</v>
      </c>
      <c r="Q61" s="275"/>
    </row>
    <row r="62" spans="1:17" ht="12.75">
      <c r="A62" t="s">
        <v>431</v>
      </c>
      <c r="B62" s="281">
        <f>IF(ISNA(VLOOKUP(A62,Entitlement_Data!A$3:C$64,2,FALSE)),"0",VLOOKUP(A62,Entitlement_Data!A$3:C$64,2,FALSE))</f>
        <v>2095</v>
      </c>
      <c r="C62" s="281">
        <f>IF(ISNA(VLOOKUP(A62,Entitlement_Data!A$3:D$64,3,FALSE)),"0",VLOOKUP(A62,Entitlement_Data!A$3:D$64,3,FALSE))</f>
        <v>1126</v>
      </c>
      <c r="D62" s="249">
        <f t="shared" si="4"/>
        <v>0.5374701670644392</v>
      </c>
      <c r="E62" s="324">
        <f>IF(ISNA(VLOOKUP(A62,'Award Adjustment_Data'!A$2:F$68,3,FALSE)),"0",VLOOKUP(A62,'Award Adjustment_Data'!A$2:F$68,3,FALSE))</f>
        <v>1381</v>
      </c>
      <c r="F62" s="324">
        <f>IF(ISNA(VLOOKUP(A62,'Award Adjustment_Data'!A$2:G$68,4,FALSE)),"0",VLOOKUP(A62,'Award Adjustment_Data'!A$2:G$68,4,FALSE))</f>
        <v>457</v>
      </c>
      <c r="G62" s="249">
        <f t="shared" si="5"/>
        <v>0.33091962346125997</v>
      </c>
      <c r="H62" s="1">
        <f>IF(ISNA(VLOOKUP(A62,Program_Review_Data!A52:E116,2,FALSE)),"0",VLOOKUP(A62,Program_Review_Data!A52:E116,2,FALSE))</f>
        <v>215</v>
      </c>
      <c r="I62" s="1">
        <f>IF(ISNA(VLOOKUP($A62,Program_Review_Data!A52:F116,3,FALSE)),"0",VLOOKUP($A62,Program_Review_Data!A52:F116,3,FALSE))</f>
        <v>116</v>
      </c>
      <c r="J62" s="249">
        <f t="shared" si="6"/>
        <v>0.5395348837209303</v>
      </c>
      <c r="K62" s="248">
        <f>IF(ISNA(VLOOKUP($A62,Other_Data!A52:E116,2,FALSE)),"0",VLOOKUP($A62,Other_Data!A52:E116,2,FALSE))</f>
        <v>783</v>
      </c>
      <c r="L62" s="1">
        <f>IF(ISNA(VLOOKUP($A62,Other_Data!A52:E116,3,FALSE)),"0",VLOOKUP($A62,Other_Data!A52:E116,3,FALSE))</f>
        <v>590</v>
      </c>
      <c r="M62" s="249">
        <f t="shared" si="7"/>
        <v>0.7535121328224776</v>
      </c>
      <c r="N62" s="1">
        <f>IF(ISNA(VLOOKUP($A62,Burial_Data!$A$2:$C$65,2,FALSE)),"0",VLOOKUP($A62,Burial_Data!$A$2:$C$65,2,FALSE))</f>
        <v>337</v>
      </c>
      <c r="O62" s="324">
        <f>IF(ISNA(VLOOKUP($A62,Accrued_Data!$A$2:$D$59,3,FALSE)),"0",VLOOKUP($A62,Accrued_Data!$A$2:$D$59,3,FALSE))</f>
        <v>115</v>
      </c>
      <c r="P62" s="290">
        <v>1762</v>
      </c>
      <c r="Q62" s="275"/>
    </row>
    <row r="63" spans="1:17" ht="12.75">
      <c r="A63" t="s">
        <v>438</v>
      </c>
      <c r="B63" s="281">
        <f>IF(ISNA(VLOOKUP(A63,Entitlement_Data!A$3:C$64,2,FALSE)),"0",VLOOKUP(A63,Entitlement_Data!A$3:C$64,2,FALSE))</f>
        <v>30818</v>
      </c>
      <c r="C63" s="281">
        <f>IF(ISNA(VLOOKUP(A63,Entitlement_Data!A$3:D$64,3,FALSE)),"0",VLOOKUP(A63,Entitlement_Data!A$3:D$64,3,FALSE))</f>
        <v>25400</v>
      </c>
      <c r="D63" s="249">
        <f t="shared" si="4"/>
        <v>0.8241936530599001</v>
      </c>
      <c r="E63" s="324">
        <f>IF(ISNA(VLOOKUP(A63,'Award Adjustment_Data'!A$2:F$68,3,FALSE)),"0",VLOOKUP(A63,'Award Adjustment_Data'!A$2:F$68,3,FALSE))</f>
        <v>11045</v>
      </c>
      <c r="F63" s="324">
        <f>IF(ISNA(VLOOKUP(A63,'Award Adjustment_Data'!A$2:G$68,4,FALSE)),"0",VLOOKUP(A63,'Award Adjustment_Data'!A$2:G$68,4,FALSE))</f>
        <v>7838</v>
      </c>
      <c r="G63" s="249">
        <f t="shared" si="5"/>
        <v>0.7096423721140788</v>
      </c>
      <c r="H63" s="1">
        <f>IF(ISNA(VLOOKUP(A63,Program_Review_Data!A53:E117,2,FALSE)),"0",VLOOKUP(A63,Program_Review_Data!A53:E117,2,FALSE))</f>
        <v>1366</v>
      </c>
      <c r="I63" s="1">
        <f>IF(ISNA(VLOOKUP($A63,Program_Review_Data!A53:F117,3,FALSE)),"0",VLOOKUP($A63,Program_Review_Data!A53:F117,3,FALSE))</f>
        <v>755</v>
      </c>
      <c r="J63" s="249">
        <f t="shared" si="6"/>
        <v>0.5527086383601757</v>
      </c>
      <c r="K63" s="248">
        <f>IF(ISNA(VLOOKUP($A63,Other_Data!A53:E117,2,FALSE)),"0",VLOOKUP($A63,Other_Data!A53:E117,2,FALSE))</f>
        <v>5350</v>
      </c>
      <c r="L63" s="1">
        <f>IF(ISNA(VLOOKUP($A63,Other_Data!A53:E117,3,FALSE)),"0",VLOOKUP($A63,Other_Data!A53:E117,3,FALSE))</f>
        <v>4076</v>
      </c>
      <c r="M63" s="249">
        <f t="shared" si="7"/>
        <v>0.7618691588785047</v>
      </c>
      <c r="N63" s="1">
        <f>IF(ISNA(VLOOKUP($A63,Burial_Data!$A$2:$C$65,2,FALSE)),"0",VLOOKUP($A63,Burial_Data!$A$2:$C$65,2,FALSE))</f>
        <v>6</v>
      </c>
      <c r="O63" s="324">
        <f>IF(ISNA(VLOOKUP($A63,Accrued_Data!$A$2:$D$59,3,FALSE)),"0",VLOOKUP($A63,Accrued_Data!$A$2:$D$59,3,FALSE))</f>
        <v>4</v>
      </c>
      <c r="P63" s="290">
        <v>7341</v>
      </c>
      <c r="Q63" s="275"/>
    </row>
    <row r="64" spans="1:17" ht="12.75">
      <c r="A64" t="s">
        <v>440</v>
      </c>
      <c r="B64" s="281">
        <f>IF(ISNA(VLOOKUP(A64,Entitlement_Data!A$3:C$64,2,FALSE)),"0",VLOOKUP(A64,Entitlement_Data!A$3:C$64,2,FALSE))</f>
        <v>22274</v>
      </c>
      <c r="C64" s="281">
        <f>IF(ISNA(VLOOKUP(A64,Entitlement_Data!A$3:D$64,3,FALSE)),"0",VLOOKUP(A64,Entitlement_Data!A$3:D$64,3,FALSE))</f>
        <v>17845</v>
      </c>
      <c r="D64" s="249">
        <f t="shared" si="4"/>
        <v>0.8011583011583011</v>
      </c>
      <c r="E64" s="324">
        <f>IF(ISNA(VLOOKUP(A64,'Award Adjustment_Data'!A$2:F$68,3,FALSE)),"0",VLOOKUP(A64,'Award Adjustment_Data'!A$2:F$68,3,FALSE))</f>
        <v>6442</v>
      </c>
      <c r="F64" s="324">
        <f>IF(ISNA(VLOOKUP(A64,'Award Adjustment_Data'!A$2:G$68,4,FALSE)),"0",VLOOKUP(A64,'Award Adjustment_Data'!A$2:G$68,4,FALSE))</f>
        <v>4610</v>
      </c>
      <c r="G64" s="249">
        <f t="shared" si="5"/>
        <v>0.7156162682396772</v>
      </c>
      <c r="H64" s="1">
        <f>IF(ISNA(VLOOKUP(A64,Program_Review_Data!A54:E118,2,FALSE)),"0",VLOOKUP(A64,Program_Review_Data!A54:E118,2,FALSE))</f>
        <v>864</v>
      </c>
      <c r="I64" s="1">
        <f>IF(ISNA(VLOOKUP($A64,Program_Review_Data!A54:F118,3,FALSE)),"0",VLOOKUP($A64,Program_Review_Data!A54:F118,3,FALSE))</f>
        <v>555</v>
      </c>
      <c r="J64" s="249">
        <f t="shared" si="6"/>
        <v>0.6423611111111112</v>
      </c>
      <c r="K64" s="248">
        <f>IF(ISNA(VLOOKUP($A64,Other_Data!A54:E118,2,FALSE)),"0",VLOOKUP($A64,Other_Data!A54:E118,2,FALSE))</f>
        <v>1407</v>
      </c>
      <c r="L64" s="1">
        <f>IF(ISNA(VLOOKUP($A64,Other_Data!A54:E118,3,FALSE)),"0",VLOOKUP($A64,Other_Data!A54:E118,3,FALSE))</f>
        <v>1027</v>
      </c>
      <c r="M64" s="249">
        <f t="shared" si="7"/>
        <v>0.7299218194740583</v>
      </c>
      <c r="N64" s="1">
        <f>IF(ISNA(VLOOKUP($A64,Burial_Data!$A$2:$C$65,2,FALSE)),"0",VLOOKUP($A64,Burial_Data!$A$2:$C$65,2,FALSE))</f>
        <v>1</v>
      </c>
      <c r="O64" s="324">
        <f>IF(ISNA(VLOOKUP($A64,Accrued_Data!$A$2:$D$59,3,FALSE)),"0",VLOOKUP($A64,Accrued_Data!$A$2:$D$59,3,FALSE))</f>
        <v>5</v>
      </c>
      <c r="P64" s="290">
        <v>4941</v>
      </c>
      <c r="Q64" s="275"/>
    </row>
    <row r="65" spans="1:17" ht="12.75">
      <c r="A65" t="s">
        <v>442</v>
      </c>
      <c r="B65" s="281">
        <f>IF(ISNA(VLOOKUP(A65,Entitlement_Data!A$3:C$64,2,FALSE)),"0",VLOOKUP(A65,Entitlement_Data!A$3:C$64,2,FALSE))</f>
        <v>12437</v>
      </c>
      <c r="C65" s="281">
        <f>IF(ISNA(VLOOKUP(A65,Entitlement_Data!A$3:D$64,3,FALSE)),"0",VLOOKUP(A65,Entitlement_Data!A$3:D$64,3,FALSE))</f>
        <v>8155</v>
      </c>
      <c r="D65" s="249">
        <f t="shared" si="4"/>
        <v>0.6557047519498271</v>
      </c>
      <c r="E65" s="324">
        <f>IF(ISNA(VLOOKUP(A65,'Award Adjustment_Data'!A$2:F$68,3,FALSE)),"0",VLOOKUP(A65,'Award Adjustment_Data'!A$2:F$68,3,FALSE))</f>
        <v>6100</v>
      </c>
      <c r="F65" s="324">
        <f>IF(ISNA(VLOOKUP(A65,'Award Adjustment_Data'!A$2:G$68,4,FALSE)),"0",VLOOKUP(A65,'Award Adjustment_Data'!A$2:G$68,4,FALSE))</f>
        <v>4311</v>
      </c>
      <c r="G65" s="249">
        <f t="shared" si="5"/>
        <v>0.7067213114754098</v>
      </c>
      <c r="H65" s="1">
        <f>IF(ISNA(VLOOKUP(A65,Program_Review_Data!A55:E119,2,FALSE)),"0",VLOOKUP(A65,Program_Review_Data!A55:E119,2,FALSE))</f>
        <v>1962</v>
      </c>
      <c r="I65" s="1">
        <f>IF(ISNA(VLOOKUP($A65,Program_Review_Data!A55:F119,3,FALSE)),"0",VLOOKUP($A65,Program_Review_Data!A55:F119,3,FALSE))</f>
        <v>1289</v>
      </c>
      <c r="J65" s="249">
        <f t="shared" si="6"/>
        <v>0.6569826707441386</v>
      </c>
      <c r="K65" s="248">
        <f>IF(ISNA(VLOOKUP($A65,Other_Data!A55:E119,2,FALSE)),"0",VLOOKUP($A65,Other_Data!A55:E119,2,FALSE))</f>
        <v>584</v>
      </c>
      <c r="L65" s="1">
        <f>IF(ISNA(VLOOKUP($A65,Other_Data!A55:E119,3,FALSE)),"0",VLOOKUP($A65,Other_Data!A55:E119,3,FALSE))</f>
        <v>350</v>
      </c>
      <c r="M65" s="249">
        <f t="shared" si="7"/>
        <v>0.5993150684931506</v>
      </c>
      <c r="N65" s="1">
        <f>IF(ISNA(VLOOKUP($A65,Burial_Data!$A$2:$C$65,2,FALSE)),"0",VLOOKUP($A65,Burial_Data!$A$2:$C$65,2,FALSE))</f>
        <v>3</v>
      </c>
      <c r="O65" s="324">
        <f>IF(ISNA(VLOOKUP($A65,Accrued_Data!$A$2:$D$59,3,FALSE)),"0",VLOOKUP($A65,Accrued_Data!$A$2:$D$59,3,FALSE))</f>
        <v>31</v>
      </c>
      <c r="P65" s="290">
        <v>5344</v>
      </c>
      <c r="Q65" s="275"/>
    </row>
    <row r="66" spans="1:17" ht="12.75">
      <c r="A66" t="s">
        <v>444</v>
      </c>
      <c r="B66" s="281">
        <f>IF(ISNA(VLOOKUP(A66,Entitlement_Data!A$3:C$64,2,FALSE)),"0",VLOOKUP(A66,Entitlement_Data!A$3:C$64,2,FALSE))</f>
        <v>10120</v>
      </c>
      <c r="C66" s="281">
        <f>IF(ISNA(VLOOKUP(A66,Entitlement_Data!A$3:D$64,3,FALSE)),"0",VLOOKUP(A66,Entitlement_Data!A$3:D$64,3,FALSE))</f>
        <v>8281</v>
      </c>
      <c r="D66" s="249">
        <f t="shared" si="4"/>
        <v>0.8182806324110672</v>
      </c>
      <c r="E66" s="324">
        <f>IF(ISNA(VLOOKUP(A66,'Award Adjustment_Data'!A$2:F$68,3,FALSE)),"0",VLOOKUP(A66,'Award Adjustment_Data'!A$2:F$68,3,FALSE))</f>
        <v>2725</v>
      </c>
      <c r="F66" s="324">
        <f>IF(ISNA(VLOOKUP(A66,'Award Adjustment_Data'!A$2:G$68,4,FALSE)),"0",VLOOKUP(A66,'Award Adjustment_Data'!A$2:G$68,4,FALSE))</f>
        <v>1992</v>
      </c>
      <c r="G66" s="249">
        <f t="shared" si="5"/>
        <v>0.7310091743119266</v>
      </c>
      <c r="H66" s="1">
        <f>IF(ISNA(VLOOKUP(A66,Program_Review_Data!A56:E120,2,FALSE)),"0",VLOOKUP(A66,Program_Review_Data!A56:E120,2,FALSE))</f>
        <v>168</v>
      </c>
      <c r="I66" s="1">
        <f>IF(ISNA(VLOOKUP($A66,Program_Review_Data!A56:F120,3,FALSE)),"0",VLOOKUP($A66,Program_Review_Data!A56:F120,3,FALSE))</f>
        <v>108</v>
      </c>
      <c r="J66" s="249">
        <f t="shared" si="6"/>
        <v>0.6428571428571429</v>
      </c>
      <c r="K66" s="248">
        <f>IF(ISNA(VLOOKUP($A66,Other_Data!A56:E120,2,FALSE)),"0",VLOOKUP($A66,Other_Data!A56:E120,2,FALSE))</f>
        <v>694</v>
      </c>
      <c r="L66" s="1">
        <f>IF(ISNA(VLOOKUP($A66,Other_Data!A56:E120,3,FALSE)),"0",VLOOKUP($A66,Other_Data!A56:E120,3,FALSE))</f>
        <v>505</v>
      </c>
      <c r="M66" s="249">
        <f t="shared" si="7"/>
        <v>0.7276657060518732</v>
      </c>
      <c r="N66" s="1">
        <f>IF(ISNA(VLOOKUP($A66,Burial_Data!$A$2:$C$65,2,FALSE)),"0",VLOOKUP($A66,Burial_Data!$A$2:$C$65,2,FALSE))</f>
        <v>3</v>
      </c>
      <c r="O66" s="324">
        <f>IF(ISNA(VLOOKUP($A66,Accrued_Data!$A$2:$D$59,3,FALSE)),"0",VLOOKUP($A66,Accrued_Data!$A$2:$D$59,3,FALSE))</f>
        <v>2</v>
      </c>
      <c r="P66" s="290">
        <v>852</v>
      </c>
      <c r="Q66" s="275"/>
    </row>
    <row r="67" spans="1:17" ht="12.75">
      <c r="A67" t="s">
        <v>446</v>
      </c>
      <c r="B67" s="281">
        <f>IF(ISNA(VLOOKUP(A67,Entitlement_Data!A$3:C$64,2,FALSE)),"0",VLOOKUP(A67,Entitlement_Data!A$3:C$64,2,FALSE))</f>
        <v>21789</v>
      </c>
      <c r="C67" s="281">
        <f>IF(ISNA(VLOOKUP(A67,Entitlement_Data!A$3:D$64,3,FALSE)),"0",VLOOKUP(A67,Entitlement_Data!A$3:D$64,3,FALSE))</f>
        <v>16549</v>
      </c>
      <c r="D67" s="249">
        <f t="shared" si="4"/>
        <v>0.7595116802056083</v>
      </c>
      <c r="E67" s="324">
        <f>IF(ISNA(VLOOKUP(A67,'Award Adjustment_Data'!A$2:F$68,3,FALSE)),"0",VLOOKUP(A67,'Award Adjustment_Data'!A$2:F$68,3,FALSE))</f>
        <v>8981</v>
      </c>
      <c r="F67" s="324">
        <f>IF(ISNA(VLOOKUP(A67,'Award Adjustment_Data'!A$2:G$68,4,FALSE)),"0",VLOOKUP(A67,'Award Adjustment_Data'!A$2:G$68,4,FALSE))</f>
        <v>7858</v>
      </c>
      <c r="G67" s="249">
        <f t="shared" si="5"/>
        <v>0.8749582451842779</v>
      </c>
      <c r="H67" s="1">
        <f>IF(ISNA(VLOOKUP(A67,Program_Review_Data!A57:E121,2,FALSE)),"0",VLOOKUP(A67,Program_Review_Data!A57:E121,2,FALSE))</f>
        <v>579</v>
      </c>
      <c r="I67" s="1">
        <f>IF(ISNA(VLOOKUP($A67,Program_Review_Data!A57:F121,3,FALSE)),"0",VLOOKUP($A67,Program_Review_Data!A57:F121,3,FALSE))</f>
        <v>394</v>
      </c>
      <c r="J67" s="249">
        <f t="shared" si="6"/>
        <v>0.6804835924006909</v>
      </c>
      <c r="K67" s="248">
        <f>IF(ISNA(VLOOKUP($A67,Other_Data!A57:E121,2,FALSE)),"0",VLOOKUP($A67,Other_Data!A57:E121,2,FALSE))</f>
        <v>2877</v>
      </c>
      <c r="L67" s="1">
        <f>IF(ISNA(VLOOKUP($A67,Other_Data!A57:E121,3,FALSE)),"0",VLOOKUP($A67,Other_Data!A57:E121,3,FALSE))</f>
        <v>2179</v>
      </c>
      <c r="M67" s="249">
        <f t="shared" si="7"/>
        <v>0.7573861661452902</v>
      </c>
      <c r="N67" s="1">
        <f>IF(ISNA(VLOOKUP($A67,Burial_Data!$A$2:$C$65,2,FALSE)),"0",VLOOKUP($A67,Burial_Data!$A$2:$C$65,2,FALSE))</f>
        <v>0</v>
      </c>
      <c r="O67" s="324" t="str">
        <f>IF(ISNA(VLOOKUP($A67,Accrued_Data!$A$2:$D$59,3,FALSE)),"0",VLOOKUP($A67,Accrued_Data!$A$2:$D$59,3,FALSE))</f>
        <v>0</v>
      </c>
      <c r="P67" s="290">
        <v>1470</v>
      </c>
      <c r="Q67" s="275"/>
    </row>
    <row r="68" spans="1:17" ht="12.75">
      <c r="A68" t="s">
        <v>447</v>
      </c>
      <c r="B68" s="281">
        <f>IF(ISNA(VLOOKUP(A68,Entitlement_Data!A$3:C$64,2,FALSE)),"0",VLOOKUP(A68,Entitlement_Data!A$3:C$64,2,FALSE))</f>
        <v>28890</v>
      </c>
      <c r="C68" s="281">
        <f>IF(ISNA(VLOOKUP(A68,Entitlement_Data!A$3:D$64,3,FALSE)),"0",VLOOKUP(A68,Entitlement_Data!A$3:D$64,3,FALSE))</f>
        <v>20237</v>
      </c>
      <c r="D68" s="249">
        <f t="shared" si="4"/>
        <v>0.7004845967462789</v>
      </c>
      <c r="E68" s="324">
        <f>IF(ISNA(VLOOKUP(A68,'Award Adjustment_Data'!A$2:F$68,3,FALSE)),"0",VLOOKUP(A68,'Award Adjustment_Data'!A$2:F$68,3,FALSE))</f>
        <v>7247</v>
      </c>
      <c r="F68" s="324">
        <f>IF(ISNA(VLOOKUP(A68,'Award Adjustment_Data'!A$2:G$68,4,FALSE)),"0",VLOOKUP(A68,'Award Adjustment_Data'!A$2:G$68,4,FALSE))</f>
        <v>5206</v>
      </c>
      <c r="G68" s="249">
        <f t="shared" si="5"/>
        <v>0.7183662205050365</v>
      </c>
      <c r="H68" s="1">
        <f>IF(ISNA(VLOOKUP(A68,Program_Review_Data!A58:E122,2,FALSE)),"0",VLOOKUP(A68,Program_Review_Data!A58:E122,2,FALSE))</f>
        <v>1958</v>
      </c>
      <c r="I68" s="1">
        <f>IF(ISNA(VLOOKUP($A68,Program_Review_Data!A58:F122,3,FALSE)),"0",VLOOKUP($A68,Program_Review_Data!A58:F122,3,FALSE))</f>
        <v>1590</v>
      </c>
      <c r="J68" s="249">
        <f t="shared" si="6"/>
        <v>0.8120531154239019</v>
      </c>
      <c r="K68" s="248">
        <f>IF(ISNA(VLOOKUP($A68,Other_Data!A58:E122,2,FALSE)),"0",VLOOKUP($A68,Other_Data!A58:E122,2,FALSE))</f>
        <v>3888</v>
      </c>
      <c r="L68" s="1">
        <f>IF(ISNA(VLOOKUP($A68,Other_Data!A58:E122,3,FALSE)),"0",VLOOKUP($A68,Other_Data!A58:E122,3,FALSE))</f>
        <v>2516</v>
      </c>
      <c r="M68" s="249">
        <f t="shared" si="7"/>
        <v>0.647119341563786</v>
      </c>
      <c r="N68" s="1">
        <f>IF(ISNA(VLOOKUP($A68,Burial_Data!$A$2:$C$65,2,FALSE)),"0",VLOOKUP($A68,Burial_Data!$A$2:$C$65,2,FALSE))</f>
        <v>1</v>
      </c>
      <c r="O68" s="324">
        <f>IF(ISNA(VLOOKUP($A68,Accrued_Data!$A$2:$D$59,3,FALSE)),"0",VLOOKUP($A68,Accrued_Data!$A$2:$D$59,3,FALSE))</f>
        <v>3</v>
      </c>
      <c r="P68" s="290">
        <v>4034</v>
      </c>
      <c r="Q68" s="275"/>
    </row>
    <row r="69" spans="1:17" ht="12.75">
      <c r="A69" s="298" t="s">
        <v>449</v>
      </c>
      <c r="B69" s="281">
        <f>IF(ISNA(VLOOKUP(A69,Entitlement_Data!A$3:C$64,2,FALSE)),"0",VLOOKUP(A69,Entitlement_Data!A$3:C$64,2,FALSE))</f>
        <v>25358</v>
      </c>
      <c r="C69" s="281">
        <f>IF(ISNA(VLOOKUP(A69,Entitlement_Data!A$3:D$64,3,FALSE)),"0",VLOOKUP(A69,Entitlement_Data!A$3:D$64,3,FALSE))</f>
        <v>20071</v>
      </c>
      <c r="D69" s="251">
        <f t="shared" si="4"/>
        <v>0.7915056392459974</v>
      </c>
      <c r="E69" s="325">
        <f>IF(ISNA(VLOOKUP(A69,'Award Adjustment_Data'!A$2:F$68,3,FALSE)),"0",VLOOKUP(A69,'Award Adjustment_Data'!A$2:F$68,3,FALSE))</f>
        <v>14039</v>
      </c>
      <c r="F69" s="325">
        <f>IF(ISNA(VLOOKUP(A69,'Award Adjustment_Data'!A$2:G$68,4,FALSE)),"0",VLOOKUP(A69,'Award Adjustment_Data'!A$2:G$68,4,FALSE))</f>
        <v>11151</v>
      </c>
      <c r="G69" s="251">
        <f t="shared" si="5"/>
        <v>0.7942873424033051</v>
      </c>
      <c r="H69" s="1">
        <f>IF(ISNA(VLOOKUP(A69,Program_Review_Data!A59:E123,2,FALSE)),"0",VLOOKUP(A69,Program_Review_Data!A59:E123,2,FALSE))</f>
        <v>4071</v>
      </c>
      <c r="I69" s="1">
        <f>IF(ISNA(VLOOKUP($A69,Program_Review_Data!A59:F123,3,FALSE)),"0",VLOOKUP($A69,Program_Review_Data!A59:F123,3,FALSE))</f>
        <v>2869</v>
      </c>
      <c r="J69" s="251">
        <f t="shared" si="6"/>
        <v>0.7047408499140261</v>
      </c>
      <c r="K69" s="248">
        <f>IF(ISNA(VLOOKUP($A69,Other_Data!A59:E123,2,FALSE)),"0",VLOOKUP($A69,Other_Data!A59:E123,2,FALSE))</f>
        <v>2587</v>
      </c>
      <c r="L69" s="1">
        <f>IF(ISNA(VLOOKUP($A69,Other_Data!A59:E123,3,FALSE)),"0",VLOOKUP($A69,Other_Data!A59:E123,3,FALSE))</f>
        <v>1595</v>
      </c>
      <c r="M69" s="251">
        <f t="shared" si="7"/>
        <v>0.6165442597603401</v>
      </c>
      <c r="N69" s="33">
        <f>IF(ISNA(VLOOKUP($A69,Burial_Data!$A$2:$C$65,2,FALSE)),"0",VLOOKUP($A69,Burial_Data!$A$2:$C$65,2,FALSE))</f>
        <v>50</v>
      </c>
      <c r="O69" s="325">
        <f>IF(ISNA(VLOOKUP($A69,Accrued_Data!$A$2:$D$59,3,FALSE)),"0",VLOOKUP($A69,Accrued_Data!$A$2:$D$59,3,FALSE))</f>
        <v>24</v>
      </c>
      <c r="P69" s="290">
        <v>5139</v>
      </c>
      <c r="Q69" s="275"/>
    </row>
    <row r="70" spans="1:17" ht="13.5">
      <c r="A70" s="296" t="s">
        <v>265</v>
      </c>
      <c r="B70" s="300">
        <f>Ent_Formulas!B2</f>
        <v>0</v>
      </c>
      <c r="C70" s="300">
        <f>Ent_Formulas!G2</f>
        <v>0</v>
      </c>
      <c r="D70" s="306" t="str">
        <f>IF(B70=0,"-",C70/B70)</f>
        <v>-</v>
      </c>
      <c r="E70" s="33">
        <f>Award_Formulas!B2</f>
        <v>50</v>
      </c>
      <c r="F70" s="33">
        <f>Award_Formulas!G2</f>
        <v>9</v>
      </c>
      <c r="G70" s="32">
        <f t="shared" si="1"/>
        <v>0.18</v>
      </c>
      <c r="H70" s="300">
        <f>Program_Review_Formulas!B2</f>
        <v>0</v>
      </c>
      <c r="I70" s="300">
        <f>Program_Review_Formulas!C2</f>
        <v>0</v>
      </c>
      <c r="J70" s="280" t="str">
        <f>IF(I70=0,"-",I70/H70)</f>
        <v>-</v>
      </c>
      <c r="K70" s="300">
        <f>Other_Data_Formulas!B2</f>
        <v>119</v>
      </c>
      <c r="L70" s="300">
        <f>Other_Data_Formulas!C2</f>
        <v>94</v>
      </c>
      <c r="M70" s="32">
        <f t="shared" si="3"/>
        <v>0.7899159663865546</v>
      </c>
      <c r="N70" s="33">
        <f>Burial_Formulas!B2</f>
        <v>0</v>
      </c>
      <c r="O70" s="33">
        <f>Accrued_Formulas!B2</f>
        <v>8</v>
      </c>
      <c r="P70" s="291">
        <v>11371</v>
      </c>
      <c r="Q70" s="275"/>
    </row>
    <row r="71" spans="1:17" ht="12.75">
      <c r="A71" s="293"/>
      <c r="Q71" s="356"/>
    </row>
    <row r="72" spans="2:17" s="16" customFormat="1" ht="24.75" customHeight="1">
      <c r="B72" s="446" t="s">
        <v>236</v>
      </c>
      <c r="C72" s="446"/>
      <c r="D72" s="446"/>
      <c r="E72" s="446"/>
      <c r="F72" s="446"/>
      <c r="G72" s="446"/>
      <c r="H72" s="446"/>
      <c r="I72" s="446"/>
      <c r="J72" s="446"/>
      <c r="K72" s="446"/>
      <c r="L72" s="446"/>
      <c r="M72" s="446"/>
      <c r="N72" s="446"/>
      <c r="O72" s="446"/>
      <c r="P72" s="446"/>
      <c r="Q72" s="356"/>
    </row>
    <row r="73" spans="1:17" s="17" customFormat="1" ht="15">
      <c r="A73" s="4"/>
      <c r="B73" s="441" t="s">
        <v>172</v>
      </c>
      <c r="C73" s="442"/>
      <c r="D73" s="443"/>
      <c r="E73" s="441" t="s">
        <v>173</v>
      </c>
      <c r="F73" s="442"/>
      <c r="G73" s="443"/>
      <c r="H73" s="441" t="s">
        <v>174</v>
      </c>
      <c r="I73" s="442"/>
      <c r="J73" s="443"/>
      <c r="K73" s="441" t="s">
        <v>175</v>
      </c>
      <c r="L73" s="442"/>
      <c r="M73" s="443"/>
      <c r="N73" s="13" t="s">
        <v>176</v>
      </c>
      <c r="O73" s="11" t="s">
        <v>177</v>
      </c>
      <c r="P73" s="13" t="s">
        <v>178</v>
      </c>
      <c r="Q73" s="357"/>
    </row>
    <row r="74" spans="1:17" s="21" customFormat="1" ht="60" customHeight="1">
      <c r="A74" s="6"/>
      <c r="B74" s="18" t="s">
        <v>179</v>
      </c>
      <c r="C74" s="19" t="s">
        <v>32</v>
      </c>
      <c r="D74" s="20" t="s">
        <v>180</v>
      </c>
      <c r="E74" s="18" t="s">
        <v>181</v>
      </c>
      <c r="F74" s="19" t="s">
        <v>32</v>
      </c>
      <c r="G74" s="20" t="s">
        <v>33</v>
      </c>
      <c r="H74" s="18" t="s">
        <v>182</v>
      </c>
      <c r="I74" s="19" t="s">
        <v>32</v>
      </c>
      <c r="J74" s="20" t="s">
        <v>33</v>
      </c>
      <c r="K74" s="18" t="s">
        <v>181</v>
      </c>
      <c r="L74" s="19" t="s">
        <v>393</v>
      </c>
      <c r="M74" s="20" t="s">
        <v>33</v>
      </c>
      <c r="N74" s="18" t="s">
        <v>179</v>
      </c>
      <c r="O74" s="19" t="s">
        <v>179</v>
      </c>
      <c r="P74" s="20" t="s">
        <v>182</v>
      </c>
      <c r="Q74" s="358"/>
    </row>
    <row r="75" spans="2:17" s="22" customFormat="1" ht="33" customHeight="1">
      <c r="B75" s="453" t="s">
        <v>237</v>
      </c>
      <c r="C75" s="454"/>
      <c r="D75" s="455"/>
      <c r="E75" s="453" t="s">
        <v>399</v>
      </c>
      <c r="F75" s="454"/>
      <c r="G75" s="455"/>
      <c r="H75" s="456" t="s">
        <v>315</v>
      </c>
      <c r="I75" s="454"/>
      <c r="J75" s="455"/>
      <c r="K75" s="453" t="s">
        <v>379</v>
      </c>
      <c r="L75" s="454"/>
      <c r="M75" s="455"/>
      <c r="N75" s="23">
        <v>167</v>
      </c>
      <c r="O75" s="23" t="s">
        <v>28</v>
      </c>
      <c r="P75" s="24" t="s">
        <v>37</v>
      </c>
      <c r="Q75" s="359"/>
    </row>
    <row r="76" spans="1:17" ht="15">
      <c r="A76" s="14" t="s">
        <v>258</v>
      </c>
      <c r="B76" s="27">
        <f>SUM(Entitlement_Data!F3:F66)</f>
        <v>78099</v>
      </c>
      <c r="C76" s="27">
        <f>SUM(Entitlement_Data!G3:G66)</f>
        <v>43477</v>
      </c>
      <c r="D76" s="29">
        <f>C76/B76</f>
        <v>0.5566908667204445</v>
      </c>
      <c r="E76" s="202">
        <f>SUM('Award Adjustment_Data'!E3:E66)-Transformation!E35</f>
        <v>93399</v>
      </c>
      <c r="F76" s="202">
        <f>SUM('Award Adjustment_Data'!F3:F66)-Transformation!F35</f>
        <v>51289</v>
      </c>
      <c r="G76" s="29">
        <f>F76/E76</f>
        <v>0.5491386417413463</v>
      </c>
      <c r="H76" s="27">
        <f>SUM(Program_Review_Data!D3:D65)</f>
        <v>54839</v>
      </c>
      <c r="I76" s="27">
        <f>SUM(Program_Review_Data!E3:E65)</f>
        <v>24164</v>
      </c>
      <c r="J76" s="29">
        <f>I76/H76</f>
        <v>0.4406353142836303</v>
      </c>
      <c r="K76" s="27">
        <f>SUM(Other_Data!D3:D66)</f>
        <v>14629</v>
      </c>
      <c r="L76" s="27">
        <f>SUM(Other_Data!E3:E66)</f>
        <v>7669</v>
      </c>
      <c r="M76" s="29">
        <f>L76/K76</f>
        <v>0.5242326884954542</v>
      </c>
      <c r="N76" s="331">
        <f>Transformation!E97-N11</f>
        <v>22542</v>
      </c>
      <c r="O76" s="31">
        <f>SUM(O77:O79)</f>
        <v>12176</v>
      </c>
      <c r="P76" s="202">
        <f>SUM(P77:P79)</f>
        <v>2309</v>
      </c>
      <c r="Q76" s="275"/>
    </row>
    <row r="77" spans="1:17" ht="12.75">
      <c r="A77" t="s">
        <v>439</v>
      </c>
      <c r="B77" s="28">
        <f>IF(ISNA(VLOOKUP(A77,Entitlement_Data!A$3:G$64,6,FALSE)),"0",VLOOKUP(A77,Entitlement_Data!A$3:G$64,6,FALSE))</f>
        <v>39891</v>
      </c>
      <c r="C77" s="28">
        <f>IF(ISNA(VLOOKUP(A77,Entitlement_Data!A$3:G$64,7,FALSE)),"0",VLOOKUP(A77,Entitlement_Data!A$3:G$64,7,FALSE))</f>
        <v>25295</v>
      </c>
      <c r="D77" s="29">
        <f>C77/B77</f>
        <v>0.6341029304855732</v>
      </c>
      <c r="E77" s="324">
        <f>IF(ISNA(VLOOKUP(A77,'Award Adjustment_Data'!A$2:F$68,5,FALSE)),"0",VLOOKUP(A77,'Award Adjustment_Data'!A$2:F$68,5,FALSE))</f>
        <v>41886</v>
      </c>
      <c r="F77" s="324">
        <f>IF(ISNA(VLOOKUP(A77,'Award Adjustment_Data'!A$2:G$68,6,FALSE)),"0",VLOOKUP(A77,'Award Adjustment_Data'!A$2:G$68,6,FALSE))</f>
        <v>28921</v>
      </c>
      <c r="G77" s="29">
        <f>F77/E77</f>
        <v>0.690469369240319</v>
      </c>
      <c r="H77" s="27">
        <f>IF(ISNA(VLOOKUP(A77,Program_Review_Data!$A$2:$E$68,4,FALSE)),"0",VLOOKUP(A77,Program_Review_Data!$A$2:$E$68,4,FALSE))</f>
        <v>26312</v>
      </c>
      <c r="I77" s="27">
        <f>IF(ISNA(VLOOKUP(A77,Program_Review_Data!$A$2:$E$68,5,FALSE)),"0",VLOOKUP(A77,Program_Review_Data!$A$2:$E$68,5,FALSE))</f>
        <v>10276</v>
      </c>
      <c r="J77" s="29">
        <f>I77/H77</f>
        <v>0.3905442383703253</v>
      </c>
      <c r="K77" s="27">
        <f>IF(ISNA(VLOOKUP($A77,Other_Data!$A$2:$E$66,4,FALSE)),"0",VLOOKUP($A77,Other_Data!$A$2:$E$66,4,FALSE))</f>
        <v>8380</v>
      </c>
      <c r="L77" s="27">
        <f>IF(ISNA(VLOOKUP($A77,Other_Data!$A$2:$E$66,5,FALSE)),"0",VLOOKUP($A77,Other_Data!$A$2:$E$66,5,FALSE))</f>
        <v>3615</v>
      </c>
      <c r="M77" s="29">
        <f>L77/K77</f>
        <v>0.43138424821002386</v>
      </c>
      <c r="N77" s="33">
        <f>IF(ISNA(VLOOKUP($A77,Burial_Data!$A$2:$C$65,3,FALSE)),"0",VLOOKUP($A77,Burial_Data!$A$2:$C$65,3,FALSE))</f>
        <v>8755</v>
      </c>
      <c r="O77" s="324">
        <f>IF(ISNA(VLOOKUP($A77,Accrued_Data!$A$2:$D$59,3,FALSE)),"0",VLOOKUP($A77,Accrued_Data!$A$2:$D$59,3,FALSE))</f>
        <v>5238</v>
      </c>
      <c r="P77" s="202">
        <v>877</v>
      </c>
      <c r="Q77" s="275"/>
    </row>
    <row r="78" spans="1:17" ht="12.75">
      <c r="A78" t="s">
        <v>432</v>
      </c>
      <c r="B78" s="28">
        <f>IF(ISNA(VLOOKUP(A78,Entitlement_Data!A$3:G$64,6,FALSE)),"0",VLOOKUP(A78,Entitlement_Data!A$3:G$64,6,FALSE))</f>
        <v>14919</v>
      </c>
      <c r="C78" s="28">
        <f>IF(ISNA(VLOOKUP(A78,Entitlement_Data!A$3:G$64,7,FALSE)),"0",VLOOKUP(A78,Entitlement_Data!A$3:G$64,7,FALSE))</f>
        <v>4959</v>
      </c>
      <c r="D78" s="29">
        <f>C78/B78</f>
        <v>0.33239493263623565</v>
      </c>
      <c r="E78" s="324">
        <f>IF(ISNA(VLOOKUP(A78,'Award Adjustment_Data'!A$2:F$68,5,FALSE)),"0",VLOOKUP(A78,'Award Adjustment_Data'!A$2:F$68,5,FALSE))</f>
        <v>17883</v>
      </c>
      <c r="F78" s="324">
        <f>IF(ISNA(VLOOKUP(A78,'Award Adjustment_Data'!A$2:G$68,6,FALSE)),"0",VLOOKUP(A78,'Award Adjustment_Data'!A$2:G$68,6,FALSE))</f>
        <v>2483</v>
      </c>
      <c r="G78" s="29">
        <f>F78/E78</f>
        <v>0.13884694961695465</v>
      </c>
      <c r="H78" s="27">
        <f>IF(ISNA(VLOOKUP(A78,Program_Review_Data!$A$2:$E$68,4,FALSE)),"0",VLOOKUP(A78,Program_Review_Data!$A$2:$E$68,4,FALSE))</f>
        <v>9275</v>
      </c>
      <c r="I78" s="27">
        <f>IF(ISNA(VLOOKUP(A78,Program_Review_Data!$A$2:$E$68,5,FALSE)),"0",VLOOKUP(A78,Program_Review_Data!$A$2:$E$68,5,FALSE))</f>
        <v>4250</v>
      </c>
      <c r="J78" s="29">
        <f>I78/H78</f>
        <v>0.4582210242587601</v>
      </c>
      <c r="K78" s="27">
        <f>IF(ISNA(VLOOKUP(A78,Other_Data!$A$2:$E$66,4,FALSE)),"0",VLOOKUP(A78,Other_Data!$A$2:$E$66,4,FALSE))</f>
        <v>509</v>
      </c>
      <c r="L78" s="27">
        <f>IF(ISNA(VLOOKUP($A78,Other_Data!$A$2:$E$66,5,FALSE)),"0",VLOOKUP($A78,Other_Data!$A$2:$E$66,5,FALSE))</f>
        <v>262</v>
      </c>
      <c r="M78" s="29">
        <f>L78/K78</f>
        <v>0.5147347740667977</v>
      </c>
      <c r="N78" s="33">
        <f>IF(ISNA(VLOOKUP($A78,Burial_Data!$A$2:$C$65,3,FALSE)),"0",VLOOKUP($A78,Burial_Data!$A$2:$C$65,3,FALSE))</f>
        <v>2265</v>
      </c>
      <c r="O78" s="324">
        <f>IF(ISNA(VLOOKUP($A78,Accrued_Data!$A$2:$D$59,3,FALSE)),"0",VLOOKUP($A78,Accrued_Data!$A$2:$D$59,3,FALSE))</f>
        <v>1490</v>
      </c>
      <c r="P78" s="202">
        <v>694</v>
      </c>
      <c r="Q78" s="275"/>
    </row>
    <row r="79" spans="1:17" ht="12.75">
      <c r="A79" t="s">
        <v>452</v>
      </c>
      <c r="B79" s="28">
        <f>IF(ISNA(VLOOKUP(A79,Entitlement_Data!A$3:G$64,6,FALSE)),"0",VLOOKUP(A79,Entitlement_Data!A$3:G$64,6,FALSE))</f>
        <v>22883</v>
      </c>
      <c r="C79" s="28">
        <f>IF(ISNA(VLOOKUP(A79,Entitlement_Data!A$3:G$64,7,FALSE)),"0",VLOOKUP(A79,Entitlement_Data!A$3:G$64,7,FALSE))</f>
        <v>13010</v>
      </c>
      <c r="D79" s="29">
        <f>C79/B79</f>
        <v>0.5685443342219114</v>
      </c>
      <c r="E79" s="324">
        <f>IF(ISNA(VLOOKUP(A79,'Award Adjustment_Data'!A$2:F$68,5,FALSE)),"0",VLOOKUP(A79,'Award Adjustment_Data'!A$2:F$68,5,FALSE))</f>
        <v>32684</v>
      </c>
      <c r="F79" s="324">
        <f>IF(ISNA(VLOOKUP(A79,'Award Adjustment_Data'!A$2:G$68,6,FALSE)),"0",VLOOKUP(A79,'Award Adjustment_Data'!A$2:G$68,6,FALSE))</f>
        <v>19318</v>
      </c>
      <c r="G79" s="29">
        <f>F79/E79</f>
        <v>0.5910537265940521</v>
      </c>
      <c r="H79" s="27">
        <f>IF(ISNA(VLOOKUP(A79,Program_Review_Data!$A$2:$E$68,4,FALSE)),"0",VLOOKUP(A79,Program_Review_Data!$A$2:$E$68,4,FALSE))</f>
        <v>19034</v>
      </c>
      <c r="I79" s="27">
        <f>IF(ISNA(VLOOKUP(A79,Program_Review_Data!$A$2:$E$68,5,FALSE)),"0",VLOOKUP(A79,Program_Review_Data!$A$2:$E$68,5,FALSE))</f>
        <v>9484</v>
      </c>
      <c r="J79" s="29">
        <f>I79/H79</f>
        <v>0.49826626037616895</v>
      </c>
      <c r="K79" s="27">
        <f>IF(ISNA(VLOOKUP(A79,Other_Data!$A$2:$E$66,4,FALSE)),"0",VLOOKUP(A79,Other_Data!$A$2:$E$66,4,FALSE))</f>
        <v>5241</v>
      </c>
      <c r="L79" s="27">
        <f>IF(ISNA(VLOOKUP($A79,Other_Data!$A$2:$E$66,5,FALSE)),"0",VLOOKUP($A79,Other_Data!$A$2:$E$66,5,FALSE))</f>
        <v>3479</v>
      </c>
      <c r="M79" s="29">
        <f>L79/K79</f>
        <v>0.66380461743942</v>
      </c>
      <c r="N79" s="33">
        <f>IF(ISNA(VLOOKUP($A79,Burial_Data!$A$2:$C$65,3,FALSE)),"0",VLOOKUP($A79,Burial_Data!$A$2:$C$65,3,FALSE))</f>
        <v>11405</v>
      </c>
      <c r="O79" s="324">
        <f>IF(ISNA(VLOOKUP($A79,Accrued_Data!$A$2:$D$59,3,FALSE)),"0",VLOOKUP($A79,Accrued_Data!$A$2:$D$59,3,FALSE))</f>
        <v>5448</v>
      </c>
      <c r="P79" s="202">
        <v>738</v>
      </c>
      <c r="Q79" s="275"/>
    </row>
    <row r="80" spans="1:17" ht="13.5">
      <c r="A80" s="26" t="s">
        <v>471</v>
      </c>
      <c r="B80" s="28">
        <f>B76-B77-B78-B79</f>
        <v>406</v>
      </c>
      <c r="C80" s="28">
        <f>C76-C77-C78-C79</f>
        <v>213</v>
      </c>
      <c r="D80" s="29">
        <f>C80/B80</f>
        <v>0.5246305418719212</v>
      </c>
      <c r="E80" s="28">
        <f>E76-E77-E78-E79</f>
        <v>946</v>
      </c>
      <c r="F80" s="28">
        <f>F76-F77-F78-F79</f>
        <v>567</v>
      </c>
      <c r="G80" s="29">
        <f>F80/E80</f>
        <v>0.5993657505285412</v>
      </c>
      <c r="H80" s="28">
        <f>H76-H77-H78-H79</f>
        <v>218</v>
      </c>
      <c r="I80" s="28">
        <f>I76-I77-I78-I79</f>
        <v>154</v>
      </c>
      <c r="J80" s="29">
        <f>I80/H80</f>
        <v>0.7064220183486238</v>
      </c>
      <c r="K80" s="28">
        <f>K76-K77-K78-K79</f>
        <v>499</v>
      </c>
      <c r="L80" s="28">
        <f>L76-L77-L78-L79</f>
        <v>313</v>
      </c>
      <c r="M80" s="29">
        <f>L80/K80</f>
        <v>0.627254509018036</v>
      </c>
      <c r="N80" s="48">
        <f>N76-SUM(N77:N79)</f>
        <v>117</v>
      </c>
      <c r="O80" s="161" t="s">
        <v>329</v>
      </c>
      <c r="P80" s="161" t="s">
        <v>329</v>
      </c>
      <c r="Q80" s="361"/>
    </row>
    <row r="81" spans="5:14" ht="12.75">
      <c r="E81" s="1"/>
      <c r="K81" s="1"/>
      <c r="N81" s="30"/>
    </row>
    <row r="83" spans="2:9" ht="26.25">
      <c r="B83" s="429" t="s">
        <v>342</v>
      </c>
      <c r="C83" s="429"/>
      <c r="D83" s="429"/>
      <c r="E83" s="429"/>
      <c r="F83" s="429"/>
      <c r="G83" s="429"/>
      <c r="H83" s="429"/>
      <c r="I83" s="429"/>
    </row>
    <row r="84" spans="2:9" ht="15">
      <c r="B84" s="441" t="s">
        <v>333</v>
      </c>
      <c r="C84" s="442"/>
      <c r="D84" s="442"/>
      <c r="E84" s="442"/>
      <c r="F84" s="441" t="s">
        <v>340</v>
      </c>
      <c r="G84" s="442"/>
      <c r="H84" s="442"/>
      <c r="I84" s="443"/>
    </row>
    <row r="85" spans="2:17" ht="54">
      <c r="B85" s="196" t="s">
        <v>338</v>
      </c>
      <c r="C85" s="196" t="s">
        <v>339</v>
      </c>
      <c r="D85" s="196" t="s">
        <v>341</v>
      </c>
      <c r="E85" s="196" t="s">
        <v>344</v>
      </c>
      <c r="F85" s="20" t="s">
        <v>338</v>
      </c>
      <c r="G85" s="196" t="s">
        <v>339</v>
      </c>
      <c r="H85" s="196" t="s">
        <v>341</v>
      </c>
      <c r="I85" s="196" t="s">
        <v>344</v>
      </c>
      <c r="K85" s="236" t="s">
        <v>351</v>
      </c>
      <c r="L85" s="228"/>
      <c r="M85" s="228"/>
      <c r="N85" s="228"/>
      <c r="O85" s="228"/>
      <c r="P85" s="229"/>
      <c r="Q85" s="229"/>
    </row>
    <row r="86" spans="1:17" ht="15.75" thickBot="1">
      <c r="A86" s="208" t="s">
        <v>343</v>
      </c>
      <c r="B86" s="225">
        <f>SUM(B87:B90)</f>
        <v>15989</v>
      </c>
      <c r="C86" s="225">
        <f>SUM(C87:C90)</f>
        <v>15789</v>
      </c>
      <c r="D86" s="225">
        <f>B86-C86</f>
        <v>200</v>
      </c>
      <c r="E86" s="226">
        <f>D86/C86</f>
        <v>0.012667046678067008</v>
      </c>
      <c r="F86" s="225">
        <f>SUM(F87:F90)</f>
        <v>143476</v>
      </c>
      <c r="G86" s="225">
        <f>SUM(G87:G90)</f>
        <v>148466</v>
      </c>
      <c r="H86" s="225">
        <f>F86-G86</f>
        <v>-4990</v>
      </c>
      <c r="I86" s="226">
        <f>H86/G86</f>
        <v>-0.03361038891059232</v>
      </c>
      <c r="K86" s="228" t="s">
        <v>352</v>
      </c>
      <c r="L86" s="228"/>
      <c r="M86" s="228"/>
      <c r="N86" s="228"/>
      <c r="O86" s="228"/>
      <c r="P86" s="229"/>
      <c r="Q86" s="229"/>
    </row>
    <row r="87" spans="1:17" ht="15">
      <c r="A87" s="194" t="s">
        <v>334</v>
      </c>
      <c r="B87" s="348">
        <v>4413</v>
      </c>
      <c r="C87" s="339">
        <v>4692</v>
      </c>
      <c r="D87" s="340">
        <f>B87-C87</f>
        <v>-279</v>
      </c>
      <c r="E87" s="341">
        <f>D87/C87</f>
        <v>-0.05946291560102302</v>
      </c>
      <c r="F87" s="351">
        <v>21220</v>
      </c>
      <c r="G87" s="346">
        <v>22242</v>
      </c>
      <c r="H87" s="340">
        <f>F87-G87</f>
        <v>-1022</v>
      </c>
      <c r="I87" s="341">
        <f>H87/G87</f>
        <v>-0.045949105296286305</v>
      </c>
      <c r="K87" s="228" t="s">
        <v>353</v>
      </c>
      <c r="L87" s="228"/>
      <c r="M87" s="228"/>
      <c r="N87" s="228"/>
      <c r="O87" s="228"/>
      <c r="P87" s="229"/>
      <c r="Q87" s="229"/>
    </row>
    <row r="88" spans="1:17" ht="14.25">
      <c r="A88" s="273" t="s">
        <v>335</v>
      </c>
      <c r="B88" s="349">
        <v>3407</v>
      </c>
      <c r="C88" s="274">
        <v>3461</v>
      </c>
      <c r="D88" s="227">
        <f>B88-C88</f>
        <v>-54</v>
      </c>
      <c r="E88" s="342">
        <f>D88/C88</f>
        <v>-0.015602427044206876</v>
      </c>
      <c r="F88" s="352">
        <v>33975</v>
      </c>
      <c r="G88" s="237">
        <v>35801</v>
      </c>
      <c r="H88" s="227">
        <f>F88-G88</f>
        <v>-1826</v>
      </c>
      <c r="I88" s="342">
        <f>H88/G88</f>
        <v>-0.05100416189491914</v>
      </c>
      <c r="K88" s="228" t="s">
        <v>354</v>
      </c>
      <c r="L88" s="228"/>
      <c r="M88" s="228"/>
      <c r="N88" s="228"/>
      <c r="O88" s="228"/>
      <c r="P88" s="229"/>
      <c r="Q88" s="229"/>
    </row>
    <row r="89" spans="1:17" ht="15">
      <c r="A89" s="194" t="s">
        <v>336</v>
      </c>
      <c r="B89" s="349">
        <v>3104</v>
      </c>
      <c r="C89" s="274">
        <v>2673</v>
      </c>
      <c r="D89" s="227">
        <f>B89-C89</f>
        <v>431</v>
      </c>
      <c r="E89" s="342">
        <f>D89/C89</f>
        <v>0.161242050130939</v>
      </c>
      <c r="F89" s="352">
        <v>53424</v>
      </c>
      <c r="G89" s="237">
        <v>52996</v>
      </c>
      <c r="H89" s="227">
        <f>F89-G89</f>
        <v>428</v>
      </c>
      <c r="I89" s="342">
        <f>H89/G89</f>
        <v>0.008076081213676504</v>
      </c>
      <c r="K89" s="228" t="s">
        <v>360</v>
      </c>
      <c r="L89" s="228"/>
      <c r="M89" s="228"/>
      <c r="N89" s="228"/>
      <c r="O89" s="228"/>
      <c r="P89" s="229"/>
      <c r="Q89" s="229"/>
    </row>
    <row r="90" spans="1:15" ht="15.75" thickBot="1">
      <c r="A90" s="195" t="s">
        <v>337</v>
      </c>
      <c r="B90" s="350">
        <v>5065</v>
      </c>
      <c r="C90" s="343">
        <v>4963</v>
      </c>
      <c r="D90" s="344">
        <f>B90-C90</f>
        <v>102</v>
      </c>
      <c r="E90" s="345">
        <f>D90/C90</f>
        <v>0.020552085432198268</v>
      </c>
      <c r="F90" s="353">
        <v>34857</v>
      </c>
      <c r="G90" s="347">
        <v>37427</v>
      </c>
      <c r="H90" s="344">
        <f>F90-G90</f>
        <v>-2570</v>
      </c>
      <c r="I90" s="345">
        <f>H90/G90</f>
        <v>-0.06866700510326769</v>
      </c>
      <c r="K90" s="228" t="s">
        <v>361</v>
      </c>
      <c r="L90" s="209"/>
      <c r="M90" s="209"/>
      <c r="N90" s="209"/>
      <c r="O90" s="209"/>
    </row>
    <row r="91" s="209" customFormat="1" ht="12.75">
      <c r="K91" s="228"/>
    </row>
    <row r="92" spans="6:7" s="209" customFormat="1" ht="14.25">
      <c r="F92" s="209" t="s">
        <v>398</v>
      </c>
      <c r="G92" s="260"/>
    </row>
    <row r="93" spans="5:7" s="209" customFormat="1" ht="14.25">
      <c r="E93" s="292" t="s">
        <v>401</v>
      </c>
      <c r="G93" s="260"/>
    </row>
    <row r="94" spans="1:7" s="209" customFormat="1" ht="12.75" customHeight="1">
      <c r="A94" s="452" t="s">
        <v>357</v>
      </c>
      <c r="B94" s="239"/>
      <c r="G94" s="260"/>
    </row>
    <row r="95" spans="1:7" s="209" customFormat="1" ht="14.25">
      <c r="A95" s="452"/>
      <c r="B95" s="239"/>
      <c r="G95" s="260"/>
    </row>
    <row r="96" spans="1:2" s="209" customFormat="1" ht="12.75">
      <c r="A96" s="452"/>
      <c r="B96" s="239" t="s">
        <v>392</v>
      </c>
    </row>
    <row r="97" spans="1:2" s="209" customFormat="1" ht="12.75">
      <c r="A97" s="209" t="s">
        <v>358</v>
      </c>
      <c r="B97" s="240">
        <f>SUM('VOR Summary'!C6:G6,'VOR Summary'!K6,'VOR Summary'!Z6,'VOR Summary'!AA6)</f>
        <v>827512</v>
      </c>
    </row>
    <row r="98" spans="1:2" s="209" customFormat="1" ht="12.75">
      <c r="A98" s="209" t="s">
        <v>359</v>
      </c>
      <c r="B98" s="240">
        <f>SUM('VOR Summary'!AX6:BB6,'VOR Summary'!BF6,'VOR Summary'!BU6:BV6)</f>
        <v>537921</v>
      </c>
    </row>
    <row r="99" spans="1:2" s="209" customFormat="1" ht="12.75">
      <c r="A99" s="209" t="s">
        <v>362</v>
      </c>
      <c r="B99" s="241">
        <f>B98/B97</f>
        <v>0.6500461624725684</v>
      </c>
    </row>
    <row r="100" s="209" customFormat="1" ht="12.75"/>
    <row r="101" spans="3:5" s="327" customFormat="1" ht="15.75">
      <c r="C101" s="362"/>
      <c r="D101" s="363"/>
      <c r="E101" s="363"/>
    </row>
    <row r="102" spans="3:5" s="327" customFormat="1" ht="15.75">
      <c r="C102" s="362"/>
      <c r="D102" s="363"/>
      <c r="E102" s="363"/>
    </row>
    <row r="103" spans="3:5" s="327" customFormat="1" ht="15.75">
      <c r="C103" s="364"/>
      <c r="D103" s="363"/>
      <c r="E103" s="363"/>
    </row>
    <row r="104" spans="3:5" s="327" customFormat="1" ht="15.75">
      <c r="C104" s="362"/>
      <c r="D104" s="363"/>
      <c r="E104" s="363"/>
    </row>
    <row r="105" spans="3:5" s="327" customFormat="1" ht="15.75">
      <c r="C105" s="362"/>
      <c r="D105" s="363"/>
      <c r="E105" s="363"/>
    </row>
    <row r="106" s="327" customFormat="1" ht="12.75"/>
  </sheetData>
  <sheetProtection formatCells="0" insertHyperlinks="0"/>
  <mergeCells count="24">
    <mergeCell ref="H7:J7"/>
    <mergeCell ref="B75:D75"/>
    <mergeCell ref="E75:G75"/>
    <mergeCell ref="H75:J75"/>
    <mergeCell ref="B7:D7"/>
    <mergeCell ref="B73:D73"/>
    <mergeCell ref="E73:G73"/>
    <mergeCell ref="H73:J73"/>
    <mergeCell ref="K73:M73"/>
    <mergeCell ref="A94:A96"/>
    <mergeCell ref="K75:M75"/>
    <mergeCell ref="B83:I83"/>
    <mergeCell ref="B84:E84"/>
    <mergeCell ref="F84:I84"/>
    <mergeCell ref="C2:E2"/>
    <mergeCell ref="F3:P3"/>
    <mergeCell ref="B72:P72"/>
    <mergeCell ref="B6:P6"/>
    <mergeCell ref="B9:D9"/>
    <mergeCell ref="E9:G9"/>
    <mergeCell ref="H9:J9"/>
    <mergeCell ref="K9:M9"/>
    <mergeCell ref="K7:M7"/>
    <mergeCell ref="E7:G7"/>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codeName="Sheet5"/>
  <dimension ref="A1:CR131"/>
  <sheetViews>
    <sheetView zoomScaleSheetLayoutView="100" zoomScalePageLayoutView="0" workbookViewId="0" topLeftCell="A1">
      <pane xSplit="1" ySplit="5" topLeftCell="AQ6" activePane="bottomRight" state="frozen"/>
      <selection pane="topLeft" activeCell="B89" sqref="B89"/>
      <selection pane="topRight" activeCell="B89" sqref="B89"/>
      <selection pane="bottomLeft" activeCell="B89" sqref="B89"/>
      <selection pane="bottomRight" activeCell="AS5" activeCellId="4" sqref="C5:G5 K5 Z5 Z5:AA5 AS5:AV5"/>
    </sheetView>
  </sheetViews>
  <sheetFormatPr defaultColWidth="9.140625" defaultRowHeight="12.75"/>
  <cols>
    <col min="1" max="1" width="31.00390625" style="209" customWidth="1"/>
    <col min="2" max="2" width="9.28125" style="209" customWidth="1"/>
    <col min="3" max="3" width="7.57421875" style="209" customWidth="1"/>
    <col min="4" max="4" width="7.7109375" style="209" customWidth="1"/>
    <col min="5" max="5" width="7.28125" style="209" customWidth="1"/>
    <col min="6" max="6" width="8.421875" style="209" customWidth="1"/>
    <col min="7" max="7" width="7.28125" style="209" customWidth="1"/>
    <col min="8" max="8" width="14.00390625" style="209" customWidth="1"/>
    <col min="9" max="29" width="7.28125" style="209" customWidth="1"/>
    <col min="30" max="33" width="7.28125" style="210" customWidth="1"/>
    <col min="34" max="48" width="7.28125" style="209" customWidth="1"/>
    <col min="49" max="49" width="7.00390625" style="209" customWidth="1"/>
    <col min="50" max="50" width="7.57421875" style="209" customWidth="1"/>
    <col min="51" max="51" width="8.8515625" style="209" bestFit="1" customWidth="1"/>
    <col min="52" max="52" width="7.57421875" style="209" customWidth="1"/>
    <col min="53" max="53" width="8.7109375" style="209" customWidth="1"/>
    <col min="54" max="54" width="7.57421875" style="209" customWidth="1"/>
    <col min="55" max="55" width="7.8515625" style="209" bestFit="1" customWidth="1"/>
    <col min="56" max="56" width="7.57421875" style="209" customWidth="1"/>
    <col min="57" max="57" width="7.8515625" style="209" bestFit="1" customWidth="1"/>
    <col min="58" max="59" width="7.57421875" style="209" customWidth="1"/>
    <col min="60" max="60" width="7.00390625" style="209" customWidth="1"/>
    <col min="61" max="61" width="7.7109375" style="209" bestFit="1" customWidth="1"/>
    <col min="62" max="70" width="7.00390625" style="209" customWidth="1"/>
    <col min="71" max="71" width="7.7109375" style="209" bestFit="1" customWidth="1"/>
    <col min="72" max="74" width="7.00390625" style="209" customWidth="1"/>
    <col min="75" max="75" width="7.7109375" style="209" bestFit="1" customWidth="1"/>
    <col min="76" max="77" width="7.00390625" style="209" customWidth="1"/>
    <col min="78" max="78" width="7.8515625" style="209" bestFit="1" customWidth="1"/>
    <col min="79" max="79" width="8.421875" style="209" customWidth="1"/>
    <col min="80" max="81" width="7.00390625" style="209" customWidth="1"/>
    <col min="82" max="82" width="8.00390625" style="209" customWidth="1"/>
    <col min="83" max="88" width="7.00390625" style="209" customWidth="1"/>
    <col min="89" max="89" width="7.8515625" style="209" bestFit="1" customWidth="1"/>
    <col min="90" max="90" width="7.00390625" style="209" customWidth="1"/>
    <col min="91" max="91" width="7.8515625" style="209" bestFit="1" customWidth="1"/>
    <col min="92" max="93" width="7.7109375" style="209" bestFit="1" customWidth="1"/>
    <col min="94" max="16384" width="9.140625" style="209" customWidth="1"/>
  </cols>
  <sheetData>
    <row r="1" spans="1:4" ht="19.5" customHeight="1">
      <c r="A1" s="209" t="s">
        <v>396</v>
      </c>
      <c r="B1" s="242">
        <v>40964</v>
      </c>
      <c r="C1" s="244"/>
      <c r="D1" s="244"/>
    </row>
    <row r="2" spans="1:42" ht="12.75">
      <c r="A2" s="209" t="s">
        <v>10</v>
      </c>
      <c r="B2" s="209" t="s">
        <v>38</v>
      </c>
      <c r="F2" s="228"/>
      <c r="AK2" s="211"/>
      <c r="AP2" s="211">
        <f>AP6-AR6</f>
        <v>38713</v>
      </c>
    </row>
    <row r="3" spans="14:61" ht="12.75">
      <c r="N3" s="267"/>
      <c r="BI3" s="267"/>
    </row>
    <row r="4" spans="2:96" s="230" customFormat="1" ht="21.75" customHeight="1">
      <c r="B4" s="458" t="s">
        <v>39</v>
      </c>
      <c r="C4" s="458"/>
      <c r="D4" s="458"/>
      <c r="E4" s="458"/>
      <c r="F4" s="458"/>
      <c r="G4" s="458"/>
      <c r="H4" s="458"/>
      <c r="I4" s="458"/>
      <c r="J4" s="458"/>
      <c r="K4" s="458" t="s">
        <v>39</v>
      </c>
      <c r="L4" s="458"/>
      <c r="M4" s="458"/>
      <c r="N4" s="458"/>
      <c r="O4" s="458"/>
      <c r="P4" s="458"/>
      <c r="Q4" s="458"/>
      <c r="R4" s="458"/>
      <c r="S4" s="458"/>
      <c r="T4" s="458"/>
      <c r="U4" s="458"/>
      <c r="V4" s="458"/>
      <c r="W4" s="458"/>
      <c r="X4" s="458"/>
      <c r="Y4" s="458" t="s">
        <v>39</v>
      </c>
      <c r="Z4" s="458"/>
      <c r="AA4" s="458"/>
      <c r="AB4" s="458"/>
      <c r="AC4" s="458"/>
      <c r="AD4" s="458"/>
      <c r="AE4" s="458"/>
      <c r="AF4" s="458"/>
      <c r="AG4" s="458"/>
      <c r="AH4" s="458" t="s">
        <v>39</v>
      </c>
      <c r="AI4" s="458"/>
      <c r="AJ4" s="458"/>
      <c r="AK4" s="458"/>
      <c r="AL4" s="458"/>
      <c r="AM4" s="458"/>
      <c r="AN4" s="458"/>
      <c r="AO4" s="458"/>
      <c r="AP4" s="458"/>
      <c r="AQ4" s="458"/>
      <c r="AR4" s="269"/>
      <c r="AS4" s="269"/>
      <c r="AT4" s="269"/>
      <c r="AU4" s="231"/>
      <c r="AV4" s="269"/>
      <c r="AW4" s="457" t="s">
        <v>29</v>
      </c>
      <c r="AX4" s="457"/>
      <c r="AY4" s="457"/>
      <c r="AZ4" s="457"/>
      <c r="BA4" s="457"/>
      <c r="BB4" s="457"/>
      <c r="BC4" s="457"/>
      <c r="BD4" s="457"/>
      <c r="BE4" s="457"/>
      <c r="BF4" s="457"/>
      <c r="BG4" s="457" t="s">
        <v>29</v>
      </c>
      <c r="BH4" s="457"/>
      <c r="BI4" s="457"/>
      <c r="BJ4" s="457"/>
      <c r="BK4" s="457"/>
      <c r="BL4" s="457"/>
      <c r="BM4" s="457"/>
      <c r="BN4" s="457"/>
      <c r="BO4" s="457"/>
      <c r="BP4" s="457"/>
      <c r="BQ4" s="457"/>
      <c r="BR4" s="457"/>
      <c r="BS4" s="457" t="s">
        <v>29</v>
      </c>
      <c r="BT4" s="457"/>
      <c r="BU4" s="457"/>
      <c r="BV4" s="457"/>
      <c r="BW4" s="457"/>
      <c r="BX4" s="457"/>
      <c r="BY4" s="457"/>
      <c r="BZ4" s="457" t="s">
        <v>29</v>
      </c>
      <c r="CA4" s="457"/>
      <c r="CB4" s="457"/>
      <c r="CC4" s="457"/>
      <c r="CD4" s="457"/>
      <c r="CE4" s="457"/>
      <c r="CF4" s="457"/>
      <c r="CG4" s="457"/>
      <c r="CH4" s="457" t="s">
        <v>29</v>
      </c>
      <c r="CI4" s="457"/>
      <c r="CJ4" s="457"/>
      <c r="CK4" s="457"/>
      <c r="CL4" s="457"/>
      <c r="CM4" s="457"/>
      <c r="CN4" s="268"/>
      <c r="CO4" s="268"/>
      <c r="CP4" s="268"/>
      <c r="CQ4" s="268"/>
      <c r="CR4" s="284"/>
    </row>
    <row r="5" spans="2:96" s="232" customFormat="1" ht="30.75" customHeight="1">
      <c r="B5" s="256" t="s">
        <v>40</v>
      </c>
      <c r="C5" s="233" t="s">
        <v>41</v>
      </c>
      <c r="D5" s="233" t="s">
        <v>42</v>
      </c>
      <c r="E5" s="233" t="s">
        <v>43</v>
      </c>
      <c r="F5" s="233" t="s">
        <v>44</v>
      </c>
      <c r="G5" s="233" t="s">
        <v>45</v>
      </c>
      <c r="H5" s="233" t="s">
        <v>46</v>
      </c>
      <c r="I5" s="233" t="s">
        <v>47</v>
      </c>
      <c r="J5" s="233" t="s">
        <v>49</v>
      </c>
      <c r="K5" s="233" t="s">
        <v>50</v>
      </c>
      <c r="L5" s="233" t="s">
        <v>51</v>
      </c>
      <c r="M5" s="233" t="s">
        <v>52</v>
      </c>
      <c r="N5" s="261" t="s">
        <v>381</v>
      </c>
      <c r="O5" s="233" t="s">
        <v>53</v>
      </c>
      <c r="P5" s="233" t="s">
        <v>18</v>
      </c>
      <c r="Q5" s="233" t="s">
        <v>54</v>
      </c>
      <c r="R5" s="233" t="s">
        <v>55</v>
      </c>
      <c r="S5" s="233" t="s">
        <v>56</v>
      </c>
      <c r="T5" s="233" t="s">
        <v>57</v>
      </c>
      <c r="U5" s="233" t="s">
        <v>58</v>
      </c>
      <c r="V5" s="233" t="s">
        <v>59</v>
      </c>
      <c r="W5" s="233" t="s">
        <v>60</v>
      </c>
      <c r="X5" s="233" t="s">
        <v>61</v>
      </c>
      <c r="Y5" s="233" t="s">
        <v>62</v>
      </c>
      <c r="Z5" s="233" t="s">
        <v>12</v>
      </c>
      <c r="AA5" s="233" t="s">
        <v>13</v>
      </c>
      <c r="AB5" s="233" t="s">
        <v>14</v>
      </c>
      <c r="AC5" s="233" t="s">
        <v>48</v>
      </c>
      <c r="AD5" s="234" t="s">
        <v>9</v>
      </c>
      <c r="AE5" s="234" t="s">
        <v>380</v>
      </c>
      <c r="AF5" s="234" t="s">
        <v>15</v>
      </c>
      <c r="AG5" s="234" t="s">
        <v>63</v>
      </c>
      <c r="AH5" s="233" t="s">
        <v>64</v>
      </c>
      <c r="AI5" s="233" t="s">
        <v>16</v>
      </c>
      <c r="AJ5" s="233" t="s">
        <v>17</v>
      </c>
      <c r="AK5" s="233" t="s">
        <v>65</v>
      </c>
      <c r="AL5" s="233" t="s">
        <v>66</v>
      </c>
      <c r="AM5" s="233" t="s">
        <v>67</v>
      </c>
      <c r="AN5" s="233" t="s">
        <v>68</v>
      </c>
      <c r="AO5" s="233" t="s">
        <v>314</v>
      </c>
      <c r="AP5" s="233" t="s">
        <v>25</v>
      </c>
      <c r="AQ5" s="233" t="s">
        <v>26</v>
      </c>
      <c r="AR5" s="233" t="s">
        <v>4</v>
      </c>
      <c r="AS5" s="233" t="s">
        <v>382</v>
      </c>
      <c r="AT5" s="233" t="s">
        <v>383</v>
      </c>
      <c r="AU5" s="235" t="s">
        <v>385</v>
      </c>
      <c r="AV5" s="235" t="s">
        <v>391</v>
      </c>
      <c r="AW5" s="233" t="s">
        <v>40</v>
      </c>
      <c r="AX5" s="233" t="s">
        <v>41</v>
      </c>
      <c r="AY5" s="233" t="s">
        <v>42</v>
      </c>
      <c r="AZ5" s="233" t="s">
        <v>43</v>
      </c>
      <c r="BA5" s="233" t="s">
        <v>44</v>
      </c>
      <c r="BB5" s="233" t="s">
        <v>45</v>
      </c>
      <c r="BC5" s="233" t="s">
        <v>46</v>
      </c>
      <c r="BD5" s="233" t="s">
        <v>47</v>
      </c>
      <c r="BE5" s="233" t="s">
        <v>49</v>
      </c>
      <c r="BF5" s="233" t="s">
        <v>50</v>
      </c>
      <c r="BG5" s="233" t="s">
        <v>51</v>
      </c>
      <c r="BH5" s="233" t="s">
        <v>52</v>
      </c>
      <c r="BI5" s="261" t="s">
        <v>381</v>
      </c>
      <c r="BJ5" s="233" t="s">
        <v>53</v>
      </c>
      <c r="BK5" s="233" t="s">
        <v>18</v>
      </c>
      <c r="BL5" s="233" t="s">
        <v>54</v>
      </c>
      <c r="BM5" s="233" t="s">
        <v>55</v>
      </c>
      <c r="BN5" s="233" t="s">
        <v>56</v>
      </c>
      <c r="BO5" s="233" t="s">
        <v>57</v>
      </c>
      <c r="BP5" s="233" t="s">
        <v>58</v>
      </c>
      <c r="BQ5" s="233" t="s">
        <v>59</v>
      </c>
      <c r="BR5" s="233" t="s">
        <v>60</v>
      </c>
      <c r="BS5" s="233" t="s">
        <v>61</v>
      </c>
      <c r="BT5" s="233" t="s">
        <v>62</v>
      </c>
      <c r="BU5" s="233" t="s">
        <v>12</v>
      </c>
      <c r="BV5" s="233" t="s">
        <v>13</v>
      </c>
      <c r="BW5" s="233" t="s">
        <v>14</v>
      </c>
      <c r="BX5" s="233" t="s">
        <v>48</v>
      </c>
      <c r="BY5" s="233" t="s">
        <v>9</v>
      </c>
      <c r="BZ5" s="233" t="s">
        <v>380</v>
      </c>
      <c r="CA5" s="233" t="s">
        <v>15</v>
      </c>
      <c r="CB5" s="233" t="s">
        <v>63</v>
      </c>
      <c r="CC5" s="233" t="s">
        <v>64</v>
      </c>
      <c r="CD5" s="233" t="s">
        <v>16</v>
      </c>
      <c r="CE5" s="233" t="s">
        <v>17</v>
      </c>
      <c r="CF5" s="233" t="s">
        <v>65</v>
      </c>
      <c r="CG5" s="233" t="s">
        <v>66</v>
      </c>
      <c r="CH5" s="233" t="s">
        <v>67</v>
      </c>
      <c r="CI5" s="233" t="s">
        <v>68</v>
      </c>
      <c r="CJ5" s="233" t="s">
        <v>314</v>
      </c>
      <c r="CK5" s="233" t="s">
        <v>25</v>
      </c>
      <c r="CL5" s="233" t="s">
        <v>26</v>
      </c>
      <c r="CM5" s="233" t="s">
        <v>4</v>
      </c>
      <c r="CN5" s="233" t="s">
        <v>382</v>
      </c>
      <c r="CO5" s="233" t="s">
        <v>383</v>
      </c>
      <c r="CP5" s="233" t="s">
        <v>385</v>
      </c>
      <c r="CQ5" s="233" t="s">
        <v>391</v>
      </c>
      <c r="CR5" s="285"/>
    </row>
    <row r="6" spans="1:96" s="213" customFormat="1" ht="12.75">
      <c r="A6" s="212" t="s">
        <v>69</v>
      </c>
      <c r="B6" s="213">
        <v>398</v>
      </c>
      <c r="C6" s="214">
        <v>70948</v>
      </c>
      <c r="D6" s="214">
        <v>223908</v>
      </c>
      <c r="E6" s="214">
        <v>13681</v>
      </c>
      <c r="F6" s="214">
        <v>476351</v>
      </c>
      <c r="G6" s="214">
        <v>2506</v>
      </c>
      <c r="H6" s="214">
        <v>107354</v>
      </c>
      <c r="I6" s="213">
        <v>17</v>
      </c>
      <c r="J6" s="214">
        <v>69949</v>
      </c>
      <c r="K6" s="214">
        <v>13602</v>
      </c>
      <c r="L6" s="214">
        <v>51697</v>
      </c>
      <c r="M6" s="213">
        <v>1422</v>
      </c>
      <c r="N6" s="262">
        <v>52</v>
      </c>
      <c r="O6" s="213">
        <v>954</v>
      </c>
      <c r="P6" s="213">
        <v>37</v>
      </c>
      <c r="Q6" s="213">
        <v>163</v>
      </c>
      <c r="R6" s="214">
        <v>7297</v>
      </c>
      <c r="S6" s="214">
        <v>27693</v>
      </c>
      <c r="T6" s="213">
        <v>1652</v>
      </c>
      <c r="U6" s="214">
        <v>32656</v>
      </c>
      <c r="V6" s="213">
        <v>2931</v>
      </c>
      <c r="W6" s="214">
        <v>20811</v>
      </c>
      <c r="X6" s="214">
        <v>26188</v>
      </c>
      <c r="Y6" s="213">
        <v>325</v>
      </c>
      <c r="Z6" s="214">
        <v>16384</v>
      </c>
      <c r="AA6" s="214">
        <v>10132</v>
      </c>
      <c r="AB6" s="214">
        <v>48696</v>
      </c>
      <c r="AC6" s="214">
        <v>2643</v>
      </c>
      <c r="AD6" s="214">
        <v>9747</v>
      </c>
      <c r="AE6" s="214">
        <v>48171</v>
      </c>
      <c r="AF6" s="214">
        <v>17849</v>
      </c>
      <c r="AG6" s="214">
        <v>19569</v>
      </c>
      <c r="AH6" s="215">
        <v>15333</v>
      </c>
      <c r="AI6" s="215">
        <v>15681</v>
      </c>
      <c r="AJ6" s="216">
        <v>56</v>
      </c>
      <c r="AK6" s="216">
        <v>327</v>
      </c>
      <c r="AL6" s="216">
        <v>1354</v>
      </c>
      <c r="AM6" s="216">
        <v>1805</v>
      </c>
      <c r="AN6" s="215">
        <v>2756</v>
      </c>
      <c r="AO6" s="216">
        <v>22</v>
      </c>
      <c r="AP6" s="215">
        <v>64189</v>
      </c>
      <c r="AQ6" s="215">
        <v>10033</v>
      </c>
      <c r="AR6" s="215">
        <v>25476</v>
      </c>
      <c r="AS6" s="215">
        <v>928</v>
      </c>
      <c r="AT6" s="215">
        <v>9271</v>
      </c>
      <c r="AU6" s="217">
        <v>20839</v>
      </c>
      <c r="AV6" s="215">
        <v>2226</v>
      </c>
      <c r="AW6" s="213">
        <v>70</v>
      </c>
      <c r="AX6" s="214">
        <v>50875</v>
      </c>
      <c r="AY6" s="245">
        <v>148979</v>
      </c>
      <c r="AZ6" s="245">
        <v>5482</v>
      </c>
      <c r="BA6" s="245">
        <v>317313</v>
      </c>
      <c r="BB6" s="245">
        <v>922</v>
      </c>
      <c r="BC6" s="245">
        <v>51505</v>
      </c>
      <c r="BD6" s="245">
        <v>12</v>
      </c>
      <c r="BE6" s="245">
        <v>40038</v>
      </c>
      <c r="BF6" s="245">
        <v>5121</v>
      </c>
      <c r="BG6" s="245">
        <v>16745</v>
      </c>
      <c r="BH6" s="245">
        <v>1422</v>
      </c>
      <c r="BI6" s="265">
        <v>42</v>
      </c>
      <c r="BJ6" s="245">
        <v>788</v>
      </c>
      <c r="BK6" s="245">
        <v>34</v>
      </c>
      <c r="BL6" s="245">
        <v>151</v>
      </c>
      <c r="BM6" s="214">
        <v>3470</v>
      </c>
      <c r="BN6" s="213">
        <v>15463</v>
      </c>
      <c r="BO6" s="213">
        <v>1104</v>
      </c>
      <c r="BP6" s="214">
        <v>27435</v>
      </c>
      <c r="BQ6" s="213">
        <v>795</v>
      </c>
      <c r="BR6" s="214">
        <v>7287</v>
      </c>
      <c r="BS6" s="245">
        <v>21583</v>
      </c>
      <c r="BT6" s="245">
        <v>230</v>
      </c>
      <c r="BU6" s="245">
        <v>6286</v>
      </c>
      <c r="BV6" s="245">
        <v>2943</v>
      </c>
      <c r="BW6" s="245">
        <v>28518</v>
      </c>
      <c r="BX6" s="245">
        <v>1406</v>
      </c>
      <c r="BY6" s="245">
        <v>5199</v>
      </c>
      <c r="BZ6" s="245">
        <v>20957</v>
      </c>
      <c r="CA6" s="245">
        <v>6</v>
      </c>
      <c r="CB6" s="245">
        <v>8870</v>
      </c>
      <c r="CC6" s="245">
        <v>4472</v>
      </c>
      <c r="CD6" s="245">
        <v>15678</v>
      </c>
      <c r="CE6" s="245">
        <v>14</v>
      </c>
      <c r="CF6" s="245">
        <v>171</v>
      </c>
      <c r="CG6" s="245">
        <v>568</v>
      </c>
      <c r="CH6" s="245">
        <v>526</v>
      </c>
      <c r="CI6" s="245">
        <v>2212</v>
      </c>
      <c r="CJ6" s="245">
        <v>18</v>
      </c>
      <c r="CK6" s="245">
        <v>31046</v>
      </c>
      <c r="CL6" s="245">
        <v>5962</v>
      </c>
      <c r="CM6" s="245">
        <v>19052</v>
      </c>
      <c r="CN6" s="245">
        <v>691</v>
      </c>
      <c r="CO6" s="245">
        <v>8627</v>
      </c>
      <c r="CP6" s="213">
        <v>20746</v>
      </c>
      <c r="CQ6" s="213">
        <v>1468</v>
      </c>
      <c r="CR6" s="286"/>
    </row>
    <row r="7" spans="1:96" ht="12.75">
      <c r="A7" s="218" t="s">
        <v>70</v>
      </c>
      <c r="B7" s="209">
        <v>26</v>
      </c>
      <c r="C7" s="209">
        <v>1449</v>
      </c>
      <c r="D7" s="211">
        <v>4480</v>
      </c>
      <c r="E7" s="209">
        <v>2</v>
      </c>
      <c r="F7" s="211">
        <v>10770</v>
      </c>
      <c r="G7" s="209">
        <v>6</v>
      </c>
      <c r="H7" s="211">
        <v>1956</v>
      </c>
      <c r="J7" s="209">
        <v>1076</v>
      </c>
      <c r="K7" s="209">
        <v>150</v>
      </c>
      <c r="L7" s="209">
        <v>421</v>
      </c>
      <c r="M7" s="209">
        <v>2</v>
      </c>
      <c r="N7" s="263">
        <v>1</v>
      </c>
      <c r="R7" s="209">
        <v>33</v>
      </c>
      <c r="S7" s="209">
        <v>399</v>
      </c>
      <c r="U7" s="209">
        <v>286</v>
      </c>
      <c r="V7" s="209">
        <v>1</v>
      </c>
      <c r="W7" s="209">
        <v>355</v>
      </c>
      <c r="X7" s="209">
        <v>744</v>
      </c>
      <c r="Y7" s="209">
        <v>6</v>
      </c>
      <c r="Z7" s="209">
        <v>6</v>
      </c>
      <c r="AB7" s="209">
        <v>2</v>
      </c>
      <c r="AC7" s="209">
        <v>12</v>
      </c>
      <c r="AD7" s="210">
        <v>4</v>
      </c>
      <c r="AE7" s="210">
        <v>6</v>
      </c>
      <c r="AG7" s="210">
        <v>1</v>
      </c>
      <c r="AH7" s="219">
        <v>1</v>
      </c>
      <c r="AI7" s="219">
        <v>1</v>
      </c>
      <c r="AJ7" s="219"/>
      <c r="AK7" s="219"/>
      <c r="AL7" s="219">
        <v>2</v>
      </c>
      <c r="AM7" s="219"/>
      <c r="AN7" s="219"/>
      <c r="AO7" s="219"/>
      <c r="AP7" s="219">
        <v>3</v>
      </c>
      <c r="AQ7" s="219">
        <v>3</v>
      </c>
      <c r="AR7" s="219"/>
      <c r="AS7" s="219">
        <v>6</v>
      </c>
      <c r="AT7" s="219">
        <v>3</v>
      </c>
      <c r="AU7" s="218">
        <v>211</v>
      </c>
      <c r="AV7" s="219">
        <v>12</v>
      </c>
      <c r="AW7" s="209">
        <v>14</v>
      </c>
      <c r="AX7" s="211">
        <v>1122</v>
      </c>
      <c r="AY7" s="246">
        <v>3501</v>
      </c>
      <c r="AZ7" s="246">
        <v>1</v>
      </c>
      <c r="BA7" s="246">
        <v>8719</v>
      </c>
      <c r="BB7" s="246">
        <v>5</v>
      </c>
      <c r="BC7" s="246">
        <v>1024</v>
      </c>
      <c r="BD7" s="246"/>
      <c r="BE7" s="246">
        <v>848</v>
      </c>
      <c r="BF7" s="246">
        <v>105</v>
      </c>
      <c r="BG7" s="246">
        <v>261</v>
      </c>
      <c r="BH7" s="246">
        <v>2</v>
      </c>
      <c r="BI7" s="266"/>
      <c r="BJ7" s="246"/>
      <c r="BK7" s="246"/>
      <c r="BL7" s="246"/>
      <c r="BM7" s="209">
        <v>29</v>
      </c>
      <c r="BN7" s="209">
        <v>235</v>
      </c>
      <c r="BP7" s="209">
        <v>278</v>
      </c>
      <c r="BQ7" s="209">
        <v>1</v>
      </c>
      <c r="BR7" s="209">
        <v>104</v>
      </c>
      <c r="BS7" s="246">
        <v>697</v>
      </c>
      <c r="BT7" s="246">
        <v>6</v>
      </c>
      <c r="BU7" s="246">
        <v>4</v>
      </c>
      <c r="BV7" s="246"/>
      <c r="BW7" s="246">
        <v>2</v>
      </c>
      <c r="BX7" s="246">
        <v>12</v>
      </c>
      <c r="BY7" s="246">
        <v>4</v>
      </c>
      <c r="BZ7" s="246">
        <v>6</v>
      </c>
      <c r="CA7" s="246"/>
      <c r="CB7" s="246">
        <v>1</v>
      </c>
      <c r="CC7" s="246"/>
      <c r="CD7" s="246">
        <v>1</v>
      </c>
      <c r="CE7" s="246"/>
      <c r="CF7" s="246"/>
      <c r="CG7" s="246">
        <v>2</v>
      </c>
      <c r="CH7" s="246"/>
      <c r="CI7" s="246"/>
      <c r="CJ7" s="246"/>
      <c r="CK7" s="246">
        <v>1</v>
      </c>
      <c r="CL7" s="246">
        <v>2</v>
      </c>
      <c r="CM7" s="246"/>
      <c r="CN7" s="246">
        <v>1</v>
      </c>
      <c r="CO7" s="246">
        <v>2</v>
      </c>
      <c r="CP7" s="209">
        <v>210</v>
      </c>
      <c r="CQ7" s="209">
        <v>9</v>
      </c>
      <c r="CR7" s="286"/>
    </row>
    <row r="8" spans="1:96" ht="12.75">
      <c r="A8" s="218" t="s">
        <v>71</v>
      </c>
      <c r="B8" s="209">
        <v>2</v>
      </c>
      <c r="C8" s="209">
        <v>363</v>
      </c>
      <c r="D8" s="211">
        <v>3054</v>
      </c>
      <c r="F8" s="211">
        <v>5393</v>
      </c>
      <c r="G8" s="209">
        <v>45</v>
      </c>
      <c r="H8" s="209">
        <v>874</v>
      </c>
      <c r="J8" s="209">
        <v>374</v>
      </c>
      <c r="K8" s="209">
        <v>244</v>
      </c>
      <c r="L8" s="209">
        <v>484</v>
      </c>
      <c r="M8" s="209">
        <v>13</v>
      </c>
      <c r="N8" s="228"/>
      <c r="S8" s="209">
        <v>512</v>
      </c>
      <c r="T8" s="209">
        <v>123</v>
      </c>
      <c r="U8" s="209">
        <v>408</v>
      </c>
      <c r="V8" s="209">
        <v>2</v>
      </c>
      <c r="W8" s="209">
        <v>102</v>
      </c>
      <c r="X8" s="209">
        <v>373</v>
      </c>
      <c r="Z8" s="209">
        <v>2</v>
      </c>
      <c r="AB8" s="209">
        <v>2</v>
      </c>
      <c r="AC8" s="209">
        <v>1</v>
      </c>
      <c r="AD8" s="210">
        <v>2</v>
      </c>
      <c r="AE8" s="210">
        <v>4</v>
      </c>
      <c r="AF8" s="210">
        <v>1</v>
      </c>
      <c r="AG8" s="210">
        <v>1</v>
      </c>
      <c r="AH8" s="219">
        <v>1</v>
      </c>
      <c r="AI8" s="219">
        <v>1</v>
      </c>
      <c r="AJ8" s="219"/>
      <c r="AK8" s="219"/>
      <c r="AL8" s="219"/>
      <c r="AM8" s="219"/>
      <c r="AN8" s="219"/>
      <c r="AO8" s="219"/>
      <c r="AP8" s="219"/>
      <c r="AQ8" s="219"/>
      <c r="AR8" s="219"/>
      <c r="AS8" s="219"/>
      <c r="AT8" s="219"/>
      <c r="AU8" s="218">
        <v>314</v>
      </c>
      <c r="AV8" s="219">
        <v>51</v>
      </c>
      <c r="AX8" s="209">
        <v>263</v>
      </c>
      <c r="AY8" s="246">
        <v>2137</v>
      </c>
      <c r="AZ8" s="246"/>
      <c r="BA8" s="246">
        <v>3572</v>
      </c>
      <c r="BB8" s="246">
        <v>13</v>
      </c>
      <c r="BC8" s="246">
        <v>278</v>
      </c>
      <c r="BD8" s="246"/>
      <c r="BE8" s="246">
        <v>179</v>
      </c>
      <c r="BF8" s="246">
        <v>31</v>
      </c>
      <c r="BG8" s="246">
        <v>306</v>
      </c>
      <c r="BH8" s="246">
        <v>13</v>
      </c>
      <c r="BI8" s="266"/>
      <c r="BJ8" s="246"/>
      <c r="BK8" s="246"/>
      <c r="BL8" s="246"/>
      <c r="BN8" s="209">
        <v>147</v>
      </c>
      <c r="BO8" s="209">
        <v>93</v>
      </c>
      <c r="BP8" s="209">
        <v>384</v>
      </c>
      <c r="BQ8" s="209">
        <v>2</v>
      </c>
      <c r="BR8" s="209">
        <v>7</v>
      </c>
      <c r="BS8" s="246">
        <v>309</v>
      </c>
      <c r="BT8" s="246"/>
      <c r="BU8" s="246">
        <v>2</v>
      </c>
      <c r="BV8" s="246"/>
      <c r="BW8" s="246">
        <v>1</v>
      </c>
      <c r="BX8" s="246">
        <v>1</v>
      </c>
      <c r="BY8" s="246">
        <v>1</v>
      </c>
      <c r="BZ8" s="246">
        <v>4</v>
      </c>
      <c r="CA8" s="246">
        <v>1</v>
      </c>
      <c r="CB8" s="246"/>
      <c r="CC8" s="246">
        <v>1</v>
      </c>
      <c r="CD8" s="246">
        <v>1</v>
      </c>
      <c r="CE8" s="246"/>
      <c r="CF8" s="246"/>
      <c r="CG8" s="246"/>
      <c r="CH8" s="246"/>
      <c r="CI8" s="246"/>
      <c r="CJ8" s="246"/>
      <c r="CK8" s="246"/>
      <c r="CL8" s="246"/>
      <c r="CM8" s="246"/>
      <c r="CN8" s="246"/>
      <c r="CO8" s="246"/>
      <c r="CP8" s="209">
        <v>314</v>
      </c>
      <c r="CQ8" s="209">
        <v>44</v>
      </c>
      <c r="CR8" s="286"/>
    </row>
    <row r="9" spans="1:96" ht="12.75">
      <c r="A9" s="218" t="s">
        <v>72</v>
      </c>
      <c r="B9" s="209">
        <v>10</v>
      </c>
      <c r="C9" s="209">
        <v>247</v>
      </c>
      <c r="D9" s="211">
        <v>2179</v>
      </c>
      <c r="E9" s="209">
        <v>1</v>
      </c>
      <c r="F9" s="211">
        <v>4983</v>
      </c>
      <c r="H9" s="209">
        <v>821</v>
      </c>
      <c r="I9" s="209">
        <v>3</v>
      </c>
      <c r="J9" s="209">
        <v>689</v>
      </c>
      <c r="K9" s="209">
        <v>209</v>
      </c>
      <c r="L9" s="209">
        <v>1282</v>
      </c>
      <c r="N9" s="228"/>
      <c r="O9" s="209">
        <v>1</v>
      </c>
      <c r="Q9" s="209">
        <v>1</v>
      </c>
      <c r="R9" s="209">
        <v>124</v>
      </c>
      <c r="S9" s="209">
        <v>145</v>
      </c>
      <c r="U9" s="209">
        <v>229</v>
      </c>
      <c r="V9" s="209">
        <v>8</v>
      </c>
      <c r="W9" s="209">
        <v>133</v>
      </c>
      <c r="X9" s="209">
        <v>308</v>
      </c>
      <c r="Z9" s="209">
        <v>1</v>
      </c>
      <c r="AC9" s="209">
        <v>1</v>
      </c>
      <c r="AD9" s="210">
        <v>2</v>
      </c>
      <c r="AE9" s="210">
        <v>3</v>
      </c>
      <c r="AH9" s="219">
        <v>1</v>
      </c>
      <c r="AI9" s="219">
        <v>2</v>
      </c>
      <c r="AJ9" s="219"/>
      <c r="AK9" s="219"/>
      <c r="AL9" s="219">
        <v>1</v>
      </c>
      <c r="AM9" s="219"/>
      <c r="AN9" s="219">
        <v>1</v>
      </c>
      <c r="AO9" s="219"/>
      <c r="AP9" s="219">
        <v>1</v>
      </c>
      <c r="AQ9" s="219">
        <v>2</v>
      </c>
      <c r="AR9" s="219"/>
      <c r="AS9" s="219"/>
      <c r="AT9" s="219">
        <v>1</v>
      </c>
      <c r="AU9" s="218">
        <v>146</v>
      </c>
      <c r="AV9" s="219">
        <v>34</v>
      </c>
      <c r="AW9" s="209">
        <v>1</v>
      </c>
      <c r="AX9" s="209">
        <v>180</v>
      </c>
      <c r="AY9" s="246">
        <v>1352</v>
      </c>
      <c r="AZ9" s="246"/>
      <c r="BA9" s="246">
        <v>3005</v>
      </c>
      <c r="BB9" s="246"/>
      <c r="BC9" s="246">
        <v>345</v>
      </c>
      <c r="BD9" s="246">
        <v>3</v>
      </c>
      <c r="BE9" s="246">
        <v>486</v>
      </c>
      <c r="BF9" s="246">
        <v>107</v>
      </c>
      <c r="BG9" s="246">
        <v>875</v>
      </c>
      <c r="BH9" s="246"/>
      <c r="BI9" s="266"/>
      <c r="BJ9" s="246">
        <v>1</v>
      </c>
      <c r="BK9" s="246"/>
      <c r="BL9" s="246">
        <v>1</v>
      </c>
      <c r="BM9" s="209">
        <v>97</v>
      </c>
      <c r="BN9" s="209">
        <v>35</v>
      </c>
      <c r="BP9" s="209">
        <v>217</v>
      </c>
      <c r="BQ9" s="209">
        <v>2</v>
      </c>
      <c r="BR9" s="209">
        <v>2</v>
      </c>
      <c r="BS9" s="246">
        <v>243</v>
      </c>
      <c r="BT9" s="246"/>
      <c r="BU9" s="246">
        <v>1</v>
      </c>
      <c r="BV9" s="246"/>
      <c r="BW9" s="246"/>
      <c r="BX9" s="246"/>
      <c r="BY9" s="246">
        <v>2</v>
      </c>
      <c r="BZ9" s="246">
        <v>1</v>
      </c>
      <c r="CA9" s="246"/>
      <c r="CB9" s="246"/>
      <c r="CC9" s="246">
        <v>1</v>
      </c>
      <c r="CD9" s="246">
        <v>2</v>
      </c>
      <c r="CE9" s="246"/>
      <c r="CF9" s="246"/>
      <c r="CG9" s="246">
        <v>1</v>
      </c>
      <c r="CH9" s="246"/>
      <c r="CI9" s="246">
        <v>1</v>
      </c>
      <c r="CJ9" s="246"/>
      <c r="CK9" s="246"/>
      <c r="CL9" s="246"/>
      <c r="CM9" s="246"/>
      <c r="CN9" s="246"/>
      <c r="CO9" s="246">
        <v>1</v>
      </c>
      <c r="CP9" s="209">
        <v>146</v>
      </c>
      <c r="CQ9" s="209">
        <v>30</v>
      </c>
      <c r="CR9" s="286"/>
    </row>
    <row r="10" spans="1:96" ht="12.75">
      <c r="A10" s="218" t="s">
        <v>73</v>
      </c>
      <c r="B10" s="209">
        <v>21</v>
      </c>
      <c r="C10" s="209">
        <v>737</v>
      </c>
      <c r="D10" s="211">
        <v>7797</v>
      </c>
      <c r="E10" s="209">
        <v>1</v>
      </c>
      <c r="F10" s="211">
        <v>15404</v>
      </c>
      <c r="G10" s="209">
        <v>134</v>
      </c>
      <c r="H10" s="209">
        <v>2446</v>
      </c>
      <c r="J10" s="211">
        <v>827</v>
      </c>
      <c r="K10" s="209">
        <v>459</v>
      </c>
      <c r="L10" s="209">
        <v>866</v>
      </c>
      <c r="N10" s="228">
        <v>1</v>
      </c>
      <c r="Q10" s="209">
        <v>2</v>
      </c>
      <c r="R10" s="209">
        <v>51</v>
      </c>
      <c r="S10" s="209">
        <v>779</v>
      </c>
      <c r="T10" s="209">
        <v>16</v>
      </c>
      <c r="U10" s="209">
        <v>1216</v>
      </c>
      <c r="V10" s="209">
        <v>1</v>
      </c>
      <c r="W10" s="209">
        <v>947</v>
      </c>
      <c r="X10" s="209">
        <v>644</v>
      </c>
      <c r="Y10" s="209">
        <v>5</v>
      </c>
      <c r="Z10" s="209">
        <v>3</v>
      </c>
      <c r="AA10" s="209">
        <v>4</v>
      </c>
      <c r="AC10" s="209">
        <v>13</v>
      </c>
      <c r="AD10" s="210">
        <v>5</v>
      </c>
      <c r="AE10" s="210">
        <v>2</v>
      </c>
      <c r="AG10" s="210">
        <v>3</v>
      </c>
      <c r="AH10" s="219">
        <v>2</v>
      </c>
      <c r="AI10" s="219"/>
      <c r="AJ10" s="219"/>
      <c r="AK10" s="219"/>
      <c r="AL10" s="219">
        <v>1</v>
      </c>
      <c r="AM10" s="219"/>
      <c r="AN10" s="219">
        <v>3</v>
      </c>
      <c r="AO10" s="219"/>
      <c r="AP10" s="219">
        <v>9</v>
      </c>
      <c r="AQ10" s="219">
        <v>101</v>
      </c>
      <c r="AR10" s="219">
        <v>1</v>
      </c>
      <c r="AS10" s="219"/>
      <c r="AT10" s="219">
        <v>5</v>
      </c>
      <c r="AU10" s="218">
        <v>719</v>
      </c>
      <c r="AV10" s="219">
        <v>290</v>
      </c>
      <c r="AW10" s="209">
        <v>8</v>
      </c>
      <c r="AX10" s="211">
        <v>610</v>
      </c>
      <c r="AY10" s="246">
        <v>5251</v>
      </c>
      <c r="AZ10" s="246">
        <v>1</v>
      </c>
      <c r="BA10" s="246">
        <v>10740</v>
      </c>
      <c r="BB10" s="246">
        <v>68</v>
      </c>
      <c r="BC10" s="246">
        <v>915</v>
      </c>
      <c r="BD10" s="246"/>
      <c r="BE10" s="246">
        <v>428</v>
      </c>
      <c r="BF10" s="246">
        <v>193</v>
      </c>
      <c r="BG10" s="246">
        <v>282</v>
      </c>
      <c r="BH10" s="246"/>
      <c r="BI10" s="266">
        <v>1</v>
      </c>
      <c r="BJ10" s="246"/>
      <c r="BK10" s="246"/>
      <c r="BL10" s="246">
        <v>1</v>
      </c>
      <c r="BM10" s="209">
        <v>19</v>
      </c>
      <c r="BN10" s="209">
        <v>731</v>
      </c>
      <c r="BO10" s="209">
        <v>15</v>
      </c>
      <c r="BP10" s="209">
        <v>1111</v>
      </c>
      <c r="BQ10" s="209">
        <v>1</v>
      </c>
      <c r="BR10" s="209">
        <v>268</v>
      </c>
      <c r="BS10" s="246">
        <v>543</v>
      </c>
      <c r="BT10" s="246">
        <v>5</v>
      </c>
      <c r="BU10" s="246">
        <v>1</v>
      </c>
      <c r="BV10" s="246">
        <v>1</v>
      </c>
      <c r="BW10" s="246"/>
      <c r="BX10" s="246">
        <v>12</v>
      </c>
      <c r="BY10" s="246">
        <v>5</v>
      </c>
      <c r="BZ10" s="246"/>
      <c r="CA10" s="246"/>
      <c r="CB10" s="246">
        <v>2</v>
      </c>
      <c r="CC10" s="246">
        <v>2</v>
      </c>
      <c r="CD10" s="246"/>
      <c r="CE10" s="246"/>
      <c r="CF10" s="246"/>
      <c r="CG10" s="246">
        <v>1</v>
      </c>
      <c r="CH10" s="246"/>
      <c r="CI10" s="246">
        <v>3</v>
      </c>
      <c r="CJ10" s="246"/>
      <c r="CK10" s="246">
        <v>4</v>
      </c>
      <c r="CL10" s="246">
        <v>54</v>
      </c>
      <c r="CM10" s="246">
        <v>1</v>
      </c>
      <c r="CN10" s="246"/>
      <c r="CO10" s="246">
        <v>5</v>
      </c>
      <c r="CP10" s="209">
        <v>717</v>
      </c>
      <c r="CQ10" s="209">
        <v>218</v>
      </c>
      <c r="CR10" s="286"/>
    </row>
    <row r="11" spans="1:96" ht="12.75">
      <c r="A11" s="218" t="s">
        <v>74</v>
      </c>
      <c r="B11" s="209">
        <v>1</v>
      </c>
      <c r="C11" s="209">
        <v>616</v>
      </c>
      <c r="D11" s="211">
        <v>6405</v>
      </c>
      <c r="E11" s="209">
        <v>2</v>
      </c>
      <c r="F11" s="211">
        <v>11051</v>
      </c>
      <c r="H11" s="209">
        <v>2467</v>
      </c>
      <c r="J11" s="209">
        <v>1109</v>
      </c>
      <c r="K11" s="209">
        <v>179</v>
      </c>
      <c r="L11" s="209">
        <v>722</v>
      </c>
      <c r="M11" s="209">
        <v>1</v>
      </c>
      <c r="N11" s="228"/>
      <c r="R11" s="209">
        <v>174</v>
      </c>
      <c r="S11" s="209">
        <v>247</v>
      </c>
      <c r="T11" s="209">
        <v>23</v>
      </c>
      <c r="U11" s="209">
        <v>1226</v>
      </c>
      <c r="V11" s="209">
        <v>2</v>
      </c>
      <c r="W11" s="209">
        <v>672</v>
      </c>
      <c r="X11" s="209">
        <v>489</v>
      </c>
      <c r="Y11" s="209">
        <v>32</v>
      </c>
      <c r="Z11" s="209">
        <v>7</v>
      </c>
      <c r="AA11" s="209">
        <v>7</v>
      </c>
      <c r="AD11" s="210">
        <v>1</v>
      </c>
      <c r="AE11" s="210">
        <v>3</v>
      </c>
      <c r="AH11" s="219">
        <v>1</v>
      </c>
      <c r="AI11" s="219"/>
      <c r="AJ11" s="219"/>
      <c r="AK11" s="219"/>
      <c r="AL11" s="219"/>
      <c r="AM11" s="219"/>
      <c r="AN11" s="219">
        <v>3</v>
      </c>
      <c r="AO11" s="219"/>
      <c r="AP11" s="219">
        <v>7</v>
      </c>
      <c r="AQ11" s="220">
        <v>44</v>
      </c>
      <c r="AR11" s="220">
        <v>4</v>
      </c>
      <c r="AS11" s="220">
        <v>2</v>
      </c>
      <c r="AT11" s="220">
        <v>2</v>
      </c>
      <c r="AU11" s="221">
        <v>768</v>
      </c>
      <c r="AV11" s="220">
        <v>61</v>
      </c>
      <c r="AX11" s="211">
        <v>464</v>
      </c>
      <c r="AY11" s="246">
        <v>4078</v>
      </c>
      <c r="AZ11" s="246">
        <v>1</v>
      </c>
      <c r="BA11" s="246">
        <v>7193</v>
      </c>
      <c r="BB11" s="246"/>
      <c r="BC11" s="246">
        <v>1290</v>
      </c>
      <c r="BD11" s="246"/>
      <c r="BE11" s="246">
        <v>702</v>
      </c>
      <c r="BF11" s="246">
        <v>106</v>
      </c>
      <c r="BG11" s="246">
        <v>217</v>
      </c>
      <c r="BH11" s="246">
        <v>1</v>
      </c>
      <c r="BI11" s="266"/>
      <c r="BJ11" s="246"/>
      <c r="BK11" s="246"/>
      <c r="BL11" s="246"/>
      <c r="BM11" s="209">
        <v>80</v>
      </c>
      <c r="BN11" s="209">
        <v>163</v>
      </c>
      <c r="BO11" s="209">
        <v>22</v>
      </c>
      <c r="BP11" s="209">
        <v>1082</v>
      </c>
      <c r="BQ11" s="209">
        <v>1</v>
      </c>
      <c r="BR11" s="209">
        <v>464</v>
      </c>
      <c r="BS11" s="246">
        <v>454</v>
      </c>
      <c r="BT11" s="246">
        <v>23</v>
      </c>
      <c r="BU11" s="246">
        <v>1</v>
      </c>
      <c r="BV11" s="246">
        <v>3</v>
      </c>
      <c r="BW11" s="246"/>
      <c r="BX11" s="246"/>
      <c r="BY11" s="246">
        <v>1</v>
      </c>
      <c r="BZ11" s="246">
        <v>3</v>
      </c>
      <c r="CA11" s="246"/>
      <c r="CB11" s="246"/>
      <c r="CC11" s="246"/>
      <c r="CD11" s="246"/>
      <c r="CE11" s="246"/>
      <c r="CF11" s="246"/>
      <c r="CG11" s="246"/>
      <c r="CH11" s="246"/>
      <c r="CI11" s="246">
        <v>3</v>
      </c>
      <c r="CJ11" s="246"/>
      <c r="CK11" s="246">
        <v>5</v>
      </c>
      <c r="CL11" s="246">
        <v>27</v>
      </c>
      <c r="CM11" s="246">
        <v>3</v>
      </c>
      <c r="CN11" s="246">
        <v>1</v>
      </c>
      <c r="CO11" s="246">
        <v>2</v>
      </c>
      <c r="CP11" s="209">
        <v>768</v>
      </c>
      <c r="CQ11" s="209">
        <v>49</v>
      </c>
      <c r="CR11" s="286"/>
    </row>
    <row r="12" spans="1:96" ht="12.75">
      <c r="A12" s="218" t="s">
        <v>75</v>
      </c>
      <c r="C12" s="209">
        <v>130</v>
      </c>
      <c r="D12" s="209">
        <v>1117</v>
      </c>
      <c r="F12" s="209">
        <v>2449</v>
      </c>
      <c r="G12" s="209">
        <v>48</v>
      </c>
      <c r="H12" s="209">
        <v>209</v>
      </c>
      <c r="J12" s="209">
        <v>85</v>
      </c>
      <c r="K12" s="209">
        <v>356</v>
      </c>
      <c r="L12" s="209">
        <v>221</v>
      </c>
      <c r="N12" s="228"/>
      <c r="R12" s="209">
        <v>9</v>
      </c>
      <c r="S12" s="209">
        <v>149</v>
      </c>
      <c r="T12" s="209">
        <v>24</v>
      </c>
      <c r="U12" s="209">
        <v>186</v>
      </c>
      <c r="W12" s="209">
        <v>60</v>
      </c>
      <c r="X12" s="209">
        <v>75</v>
      </c>
      <c r="AE12" s="210">
        <v>1</v>
      </c>
      <c r="AH12" s="219"/>
      <c r="AI12" s="219">
        <v>2</v>
      </c>
      <c r="AJ12" s="219"/>
      <c r="AK12" s="219"/>
      <c r="AL12" s="219"/>
      <c r="AM12" s="219"/>
      <c r="AN12" s="219"/>
      <c r="AO12" s="219"/>
      <c r="AP12" s="219"/>
      <c r="AQ12" s="219">
        <v>1</v>
      </c>
      <c r="AR12" s="219"/>
      <c r="AS12" s="219">
        <v>1</v>
      </c>
      <c r="AT12" s="219">
        <v>1</v>
      </c>
      <c r="AU12" s="218">
        <v>168</v>
      </c>
      <c r="AV12" s="219">
        <v>14</v>
      </c>
      <c r="AX12" s="209">
        <v>92</v>
      </c>
      <c r="AY12" s="246">
        <v>668</v>
      </c>
      <c r="AZ12" s="246"/>
      <c r="BA12" s="246">
        <v>1542</v>
      </c>
      <c r="BB12" s="246">
        <v>27</v>
      </c>
      <c r="BC12" s="246">
        <v>38</v>
      </c>
      <c r="BD12" s="246"/>
      <c r="BE12" s="246">
        <v>25</v>
      </c>
      <c r="BF12" s="246">
        <v>161</v>
      </c>
      <c r="BG12" s="246">
        <v>56</v>
      </c>
      <c r="BH12" s="246"/>
      <c r="BI12" s="266"/>
      <c r="BJ12" s="246"/>
      <c r="BK12" s="246"/>
      <c r="BL12" s="246"/>
      <c r="BM12" s="209">
        <v>3</v>
      </c>
      <c r="BN12" s="209">
        <v>126</v>
      </c>
      <c r="BO12" s="209">
        <v>11</v>
      </c>
      <c r="BP12" s="209">
        <v>182</v>
      </c>
      <c r="BS12" s="246">
        <v>54</v>
      </c>
      <c r="BT12" s="246"/>
      <c r="BU12" s="246"/>
      <c r="BV12" s="246"/>
      <c r="BW12" s="246"/>
      <c r="BX12" s="246"/>
      <c r="BY12" s="246"/>
      <c r="BZ12" s="246"/>
      <c r="CA12" s="246"/>
      <c r="CB12" s="246"/>
      <c r="CC12" s="246"/>
      <c r="CD12" s="246">
        <v>2</v>
      </c>
      <c r="CE12" s="246"/>
      <c r="CF12" s="246"/>
      <c r="CG12" s="246"/>
      <c r="CH12" s="246"/>
      <c r="CI12" s="246"/>
      <c r="CJ12" s="246"/>
      <c r="CK12" s="246"/>
      <c r="CL12" s="246"/>
      <c r="CM12" s="246"/>
      <c r="CN12" s="246">
        <v>1</v>
      </c>
      <c r="CO12" s="246">
        <v>1</v>
      </c>
      <c r="CP12" s="209">
        <v>168</v>
      </c>
      <c r="CQ12" s="209">
        <v>14</v>
      </c>
      <c r="CR12" s="286"/>
    </row>
    <row r="13" spans="1:96" ht="12.75">
      <c r="A13" s="218" t="s">
        <v>76</v>
      </c>
      <c r="B13" s="209">
        <v>8</v>
      </c>
      <c r="C13" s="209">
        <v>833</v>
      </c>
      <c r="D13" s="211">
        <v>7853</v>
      </c>
      <c r="E13" s="209">
        <v>3</v>
      </c>
      <c r="F13" s="211">
        <v>11565</v>
      </c>
      <c r="G13" s="209">
        <v>3</v>
      </c>
      <c r="H13" s="211">
        <v>2421</v>
      </c>
      <c r="J13" s="211">
        <v>1256</v>
      </c>
      <c r="K13" s="209">
        <v>91</v>
      </c>
      <c r="L13" s="209">
        <v>176</v>
      </c>
      <c r="N13" s="228"/>
      <c r="O13" s="209">
        <v>4</v>
      </c>
      <c r="Q13" s="209">
        <v>1</v>
      </c>
      <c r="R13" s="209">
        <v>9</v>
      </c>
      <c r="S13" s="209">
        <v>317</v>
      </c>
      <c r="T13" s="209">
        <v>42</v>
      </c>
      <c r="U13" s="209">
        <v>1355</v>
      </c>
      <c r="W13" s="209">
        <v>704</v>
      </c>
      <c r="X13" s="209">
        <v>406</v>
      </c>
      <c r="Y13" s="209">
        <v>25</v>
      </c>
      <c r="Z13" s="209">
        <v>1</v>
      </c>
      <c r="AA13" s="209">
        <v>1</v>
      </c>
      <c r="AD13" s="210">
        <v>2</v>
      </c>
      <c r="AE13" s="210">
        <v>1</v>
      </c>
      <c r="AH13" s="219">
        <v>1</v>
      </c>
      <c r="AI13" s="219">
        <v>2</v>
      </c>
      <c r="AJ13" s="219"/>
      <c r="AK13" s="219"/>
      <c r="AL13" s="219">
        <v>1</v>
      </c>
      <c r="AM13" s="219"/>
      <c r="AN13" s="219">
        <v>4</v>
      </c>
      <c r="AO13" s="219"/>
      <c r="AP13" s="219">
        <v>4</v>
      </c>
      <c r="AQ13" s="220">
        <v>40</v>
      </c>
      <c r="AR13" s="220">
        <v>1</v>
      </c>
      <c r="AS13" s="220">
        <v>106</v>
      </c>
      <c r="AT13" s="220">
        <v>3</v>
      </c>
      <c r="AU13" s="221">
        <v>1010</v>
      </c>
      <c r="AV13" s="220">
        <v>10</v>
      </c>
      <c r="AW13" s="209">
        <v>1</v>
      </c>
      <c r="AX13" s="211">
        <v>713</v>
      </c>
      <c r="AY13" s="246">
        <v>6181</v>
      </c>
      <c r="AZ13" s="246">
        <v>2</v>
      </c>
      <c r="BA13" s="246">
        <v>8881</v>
      </c>
      <c r="BB13" s="246">
        <v>1</v>
      </c>
      <c r="BC13" s="246">
        <v>1626</v>
      </c>
      <c r="BD13" s="246"/>
      <c r="BE13" s="246">
        <v>963</v>
      </c>
      <c r="BF13" s="246">
        <v>33</v>
      </c>
      <c r="BG13" s="246">
        <v>8</v>
      </c>
      <c r="BH13" s="246"/>
      <c r="BI13" s="266"/>
      <c r="BJ13" s="246">
        <v>2</v>
      </c>
      <c r="BK13" s="246"/>
      <c r="BL13" s="246">
        <v>1</v>
      </c>
      <c r="BM13" s="209">
        <v>2</v>
      </c>
      <c r="BN13" s="209">
        <v>191</v>
      </c>
      <c r="BO13" s="209">
        <v>30</v>
      </c>
      <c r="BP13" s="209">
        <v>1319</v>
      </c>
      <c r="BR13" s="209">
        <v>326</v>
      </c>
      <c r="BS13" s="246">
        <v>365</v>
      </c>
      <c r="BT13" s="246">
        <v>16</v>
      </c>
      <c r="BU13" s="246">
        <v>1</v>
      </c>
      <c r="BV13" s="246">
        <v>1</v>
      </c>
      <c r="BW13" s="246"/>
      <c r="BX13" s="246"/>
      <c r="BY13" s="246">
        <v>2</v>
      </c>
      <c r="BZ13" s="246">
        <v>1</v>
      </c>
      <c r="CA13" s="246"/>
      <c r="CB13" s="246"/>
      <c r="CC13" s="246"/>
      <c r="CD13" s="246">
        <v>2</v>
      </c>
      <c r="CE13" s="246"/>
      <c r="CF13" s="246"/>
      <c r="CG13" s="246">
        <v>1</v>
      </c>
      <c r="CH13" s="246"/>
      <c r="CI13" s="246">
        <v>4</v>
      </c>
      <c r="CJ13" s="246"/>
      <c r="CK13" s="246">
        <v>2</v>
      </c>
      <c r="CL13" s="246">
        <v>25</v>
      </c>
      <c r="CM13" s="246">
        <v>1</v>
      </c>
      <c r="CN13" s="246">
        <v>5</v>
      </c>
      <c r="CO13" s="246">
        <v>3</v>
      </c>
      <c r="CP13" s="209">
        <v>1010</v>
      </c>
      <c r="CQ13" s="209">
        <v>8</v>
      </c>
      <c r="CR13" s="286"/>
    </row>
    <row r="14" spans="1:96" ht="12.75">
      <c r="A14" s="218" t="s">
        <v>77</v>
      </c>
      <c r="B14" s="209">
        <v>5</v>
      </c>
      <c r="C14" s="209">
        <v>84</v>
      </c>
      <c r="D14" s="209">
        <v>639</v>
      </c>
      <c r="F14" s="209">
        <v>1364</v>
      </c>
      <c r="G14" s="209">
        <v>11</v>
      </c>
      <c r="H14" s="209">
        <v>226</v>
      </c>
      <c r="J14" s="209">
        <v>267</v>
      </c>
      <c r="K14" s="209">
        <v>53</v>
      </c>
      <c r="L14" s="209">
        <v>151</v>
      </c>
      <c r="N14" s="228"/>
      <c r="Q14" s="209">
        <v>1</v>
      </c>
      <c r="R14" s="209">
        <v>40</v>
      </c>
      <c r="S14" s="209">
        <v>29</v>
      </c>
      <c r="U14" s="209">
        <v>75</v>
      </c>
      <c r="W14" s="209">
        <v>12</v>
      </c>
      <c r="X14" s="209">
        <v>64</v>
      </c>
      <c r="AH14" s="219"/>
      <c r="AI14" s="219"/>
      <c r="AJ14" s="219"/>
      <c r="AK14" s="219"/>
      <c r="AL14" s="219">
        <v>1</v>
      </c>
      <c r="AM14" s="219"/>
      <c r="AN14" s="219"/>
      <c r="AO14" s="219"/>
      <c r="AP14" s="219">
        <v>1</v>
      </c>
      <c r="AQ14" s="219"/>
      <c r="AR14" s="219"/>
      <c r="AS14" s="219">
        <v>1</v>
      </c>
      <c r="AT14" s="219">
        <v>1</v>
      </c>
      <c r="AU14" s="218">
        <v>50</v>
      </c>
      <c r="AV14" s="219">
        <v>1</v>
      </c>
      <c r="AX14" s="209">
        <v>62</v>
      </c>
      <c r="AY14" s="246">
        <v>373</v>
      </c>
      <c r="AZ14" s="246"/>
      <c r="BA14" s="246">
        <v>830</v>
      </c>
      <c r="BB14" s="246">
        <v>3</v>
      </c>
      <c r="BC14" s="246">
        <v>50</v>
      </c>
      <c r="BD14" s="246"/>
      <c r="BE14" s="246">
        <v>126</v>
      </c>
      <c r="BF14" s="246">
        <v>12</v>
      </c>
      <c r="BG14" s="246">
        <v>23</v>
      </c>
      <c r="BH14" s="246"/>
      <c r="BI14" s="266"/>
      <c r="BJ14" s="246"/>
      <c r="BK14" s="246"/>
      <c r="BL14" s="246">
        <v>1</v>
      </c>
      <c r="BM14" s="209">
        <v>4</v>
      </c>
      <c r="BN14" s="209">
        <v>4</v>
      </c>
      <c r="BP14" s="209">
        <v>71</v>
      </c>
      <c r="BS14" s="246">
        <v>50</v>
      </c>
      <c r="BT14" s="246"/>
      <c r="BU14" s="246"/>
      <c r="BV14" s="246"/>
      <c r="BW14" s="246"/>
      <c r="BX14" s="246"/>
      <c r="BY14" s="246"/>
      <c r="BZ14" s="246"/>
      <c r="CA14" s="246"/>
      <c r="CB14" s="246"/>
      <c r="CC14" s="246"/>
      <c r="CD14" s="246"/>
      <c r="CE14" s="246"/>
      <c r="CF14" s="246"/>
      <c r="CG14" s="246">
        <v>1</v>
      </c>
      <c r="CH14" s="246"/>
      <c r="CI14" s="246"/>
      <c r="CJ14" s="246"/>
      <c r="CK14" s="246"/>
      <c r="CL14" s="246"/>
      <c r="CM14" s="246"/>
      <c r="CN14" s="246">
        <v>1</v>
      </c>
      <c r="CO14" s="246"/>
      <c r="CP14" s="209">
        <v>50</v>
      </c>
      <c r="CQ14" s="209">
        <v>1</v>
      </c>
      <c r="CR14" s="286"/>
    </row>
    <row r="15" spans="1:96" ht="12.75">
      <c r="A15" s="218" t="s">
        <v>78</v>
      </c>
      <c r="C15" s="209">
        <v>603</v>
      </c>
      <c r="D15" s="211">
        <v>4718</v>
      </c>
      <c r="F15" s="211">
        <v>10659</v>
      </c>
      <c r="G15" s="209">
        <v>100</v>
      </c>
      <c r="H15" s="211">
        <v>1543</v>
      </c>
      <c r="I15" s="209">
        <v>1</v>
      </c>
      <c r="J15" s="209">
        <v>1506</v>
      </c>
      <c r="K15" s="209">
        <v>707</v>
      </c>
      <c r="L15" s="209">
        <v>1072</v>
      </c>
      <c r="M15" s="209">
        <v>1</v>
      </c>
      <c r="N15" s="228"/>
      <c r="O15" s="209">
        <v>1</v>
      </c>
      <c r="R15" s="209">
        <v>94</v>
      </c>
      <c r="S15" s="209">
        <v>107</v>
      </c>
      <c r="T15" s="209">
        <v>49</v>
      </c>
      <c r="U15" s="209">
        <v>102</v>
      </c>
      <c r="V15" s="209">
        <v>15</v>
      </c>
      <c r="W15" s="209">
        <v>181</v>
      </c>
      <c r="X15" s="209">
        <v>530</v>
      </c>
      <c r="Y15" s="209">
        <v>5</v>
      </c>
      <c r="Z15" s="209">
        <v>3</v>
      </c>
      <c r="AC15" s="209">
        <v>6</v>
      </c>
      <c r="AD15" s="210">
        <v>1</v>
      </c>
      <c r="AE15" s="210">
        <v>2</v>
      </c>
      <c r="AG15" s="210">
        <v>1</v>
      </c>
      <c r="AH15" s="219"/>
      <c r="AI15" s="219">
        <v>3</v>
      </c>
      <c r="AJ15" s="219"/>
      <c r="AK15" s="219"/>
      <c r="AL15" s="219">
        <v>1</v>
      </c>
      <c r="AM15" s="219">
        <v>5</v>
      </c>
      <c r="AN15" s="219"/>
      <c r="AO15" s="219"/>
      <c r="AP15" s="219">
        <v>1</v>
      </c>
      <c r="AQ15" s="219"/>
      <c r="AR15" s="219"/>
      <c r="AS15" s="219">
        <v>1</v>
      </c>
      <c r="AT15" s="219"/>
      <c r="AU15" s="218">
        <v>82</v>
      </c>
      <c r="AV15" s="219">
        <v>12</v>
      </c>
      <c r="AX15" s="211">
        <v>524</v>
      </c>
      <c r="AY15" s="246">
        <v>3605</v>
      </c>
      <c r="AZ15" s="246"/>
      <c r="BA15" s="246">
        <v>8224</v>
      </c>
      <c r="BB15" s="246">
        <v>78</v>
      </c>
      <c r="BC15" s="246">
        <v>730</v>
      </c>
      <c r="BD15" s="246"/>
      <c r="BE15" s="246">
        <v>1163</v>
      </c>
      <c r="BF15" s="246">
        <v>309</v>
      </c>
      <c r="BG15" s="246">
        <v>319</v>
      </c>
      <c r="BH15" s="246">
        <v>1</v>
      </c>
      <c r="BI15" s="266"/>
      <c r="BJ15" s="246">
        <v>1</v>
      </c>
      <c r="BK15" s="246"/>
      <c r="BL15" s="246"/>
      <c r="BM15" s="209">
        <v>45</v>
      </c>
      <c r="BN15" s="209">
        <v>24</v>
      </c>
      <c r="BO15" s="209">
        <v>41</v>
      </c>
      <c r="BP15" s="209">
        <v>94</v>
      </c>
      <c r="BQ15" s="209">
        <v>13</v>
      </c>
      <c r="BR15" s="209">
        <v>129</v>
      </c>
      <c r="BS15" s="246">
        <v>454</v>
      </c>
      <c r="BT15" s="246">
        <v>5</v>
      </c>
      <c r="BU15" s="246">
        <v>3</v>
      </c>
      <c r="BV15" s="246"/>
      <c r="BW15" s="246"/>
      <c r="BX15" s="246">
        <v>6</v>
      </c>
      <c r="BY15" s="246">
        <v>1</v>
      </c>
      <c r="BZ15" s="246">
        <v>2</v>
      </c>
      <c r="CA15" s="246"/>
      <c r="CB15" s="246"/>
      <c r="CC15" s="246"/>
      <c r="CD15" s="246">
        <v>3</v>
      </c>
      <c r="CE15" s="246"/>
      <c r="CF15" s="246"/>
      <c r="CG15" s="246">
        <v>1</v>
      </c>
      <c r="CH15" s="246">
        <v>4</v>
      </c>
      <c r="CI15" s="246"/>
      <c r="CJ15" s="246"/>
      <c r="CK15" s="246"/>
      <c r="CL15" s="246"/>
      <c r="CM15" s="246"/>
      <c r="CN15" s="246">
        <v>1</v>
      </c>
      <c r="CO15" s="246"/>
      <c r="CP15" s="209">
        <v>82</v>
      </c>
      <c r="CQ15" s="209">
        <v>6</v>
      </c>
      <c r="CR15" s="286"/>
    </row>
    <row r="16" spans="1:96" s="213" customFormat="1" ht="12.75">
      <c r="A16" s="218" t="s">
        <v>79</v>
      </c>
      <c r="B16" s="209">
        <v>2</v>
      </c>
      <c r="C16" s="209">
        <v>192</v>
      </c>
      <c r="D16" s="209">
        <v>1499</v>
      </c>
      <c r="E16" s="209"/>
      <c r="F16" s="211">
        <v>2729</v>
      </c>
      <c r="G16" s="209">
        <v>26</v>
      </c>
      <c r="H16" s="209">
        <v>600</v>
      </c>
      <c r="I16" s="209"/>
      <c r="J16" s="209">
        <v>344</v>
      </c>
      <c r="K16" s="209">
        <v>109</v>
      </c>
      <c r="L16" s="209">
        <v>194</v>
      </c>
      <c r="M16" s="209"/>
      <c r="N16" s="228"/>
      <c r="O16" s="209"/>
      <c r="P16" s="209">
        <v>4</v>
      </c>
      <c r="Q16" s="209"/>
      <c r="R16" s="209">
        <v>64</v>
      </c>
      <c r="S16" s="209">
        <v>42</v>
      </c>
      <c r="T16" s="209">
        <v>6</v>
      </c>
      <c r="U16" s="209">
        <v>219</v>
      </c>
      <c r="V16" s="209">
        <v>4</v>
      </c>
      <c r="W16" s="209">
        <v>53</v>
      </c>
      <c r="X16" s="209">
        <v>212</v>
      </c>
      <c r="Y16" s="209">
        <v>1</v>
      </c>
      <c r="Z16" s="209">
        <v>5</v>
      </c>
      <c r="AA16" s="209">
        <v>1</v>
      </c>
      <c r="AB16" s="209"/>
      <c r="AC16" s="209">
        <v>3</v>
      </c>
      <c r="AD16" s="210"/>
      <c r="AE16" s="210">
        <v>3</v>
      </c>
      <c r="AF16" s="210"/>
      <c r="AG16" s="210">
        <v>2</v>
      </c>
      <c r="AH16" s="219"/>
      <c r="AI16" s="219"/>
      <c r="AJ16" s="219"/>
      <c r="AK16" s="219"/>
      <c r="AL16" s="219"/>
      <c r="AM16" s="219"/>
      <c r="AN16" s="219">
        <v>1</v>
      </c>
      <c r="AO16" s="219"/>
      <c r="AP16" s="219"/>
      <c r="AQ16" s="219">
        <v>1</v>
      </c>
      <c r="AR16" s="219"/>
      <c r="AS16" s="219"/>
      <c r="AT16" s="219">
        <v>1</v>
      </c>
      <c r="AU16" s="218">
        <v>172</v>
      </c>
      <c r="AV16" s="219">
        <v>11</v>
      </c>
      <c r="AW16" s="209"/>
      <c r="AX16" s="209">
        <v>143</v>
      </c>
      <c r="AY16" s="246">
        <v>916</v>
      </c>
      <c r="AZ16" s="246"/>
      <c r="BA16" s="246">
        <v>1514</v>
      </c>
      <c r="BB16" s="246">
        <v>5</v>
      </c>
      <c r="BC16" s="246">
        <v>249</v>
      </c>
      <c r="BD16" s="246"/>
      <c r="BE16" s="246">
        <v>267</v>
      </c>
      <c r="BF16" s="246">
        <v>48</v>
      </c>
      <c r="BG16" s="246">
        <v>93</v>
      </c>
      <c r="BH16" s="246"/>
      <c r="BI16" s="266"/>
      <c r="BJ16" s="246"/>
      <c r="BK16" s="246">
        <v>4</v>
      </c>
      <c r="BL16" s="246"/>
      <c r="BM16" s="209">
        <v>55</v>
      </c>
      <c r="BN16" s="209">
        <v>42</v>
      </c>
      <c r="BO16" s="209">
        <v>6</v>
      </c>
      <c r="BP16" s="209">
        <v>192</v>
      </c>
      <c r="BQ16" s="209">
        <v>4</v>
      </c>
      <c r="BR16" s="209">
        <v>2</v>
      </c>
      <c r="BS16" s="246">
        <v>147</v>
      </c>
      <c r="BT16" s="246">
        <v>1</v>
      </c>
      <c r="BU16" s="246">
        <v>4</v>
      </c>
      <c r="BV16" s="246">
        <v>1</v>
      </c>
      <c r="BW16" s="246"/>
      <c r="BX16" s="246">
        <v>1</v>
      </c>
      <c r="BY16" s="246"/>
      <c r="BZ16" s="246">
        <v>3</v>
      </c>
      <c r="CA16" s="246"/>
      <c r="CB16" s="246">
        <v>2</v>
      </c>
      <c r="CC16" s="246"/>
      <c r="CD16" s="246"/>
      <c r="CE16" s="246"/>
      <c r="CF16" s="246"/>
      <c r="CG16" s="246"/>
      <c r="CH16" s="246"/>
      <c r="CI16" s="246">
        <v>1</v>
      </c>
      <c r="CJ16" s="246"/>
      <c r="CK16" s="246"/>
      <c r="CL16" s="246"/>
      <c r="CM16" s="246"/>
      <c r="CN16" s="246"/>
      <c r="CO16" s="246">
        <v>1</v>
      </c>
      <c r="CP16" s="209">
        <v>172</v>
      </c>
      <c r="CQ16" s="209">
        <v>9</v>
      </c>
      <c r="CR16" s="286"/>
    </row>
    <row r="17" spans="1:96" ht="12.75">
      <c r="A17" s="212" t="s">
        <v>80</v>
      </c>
      <c r="B17" s="213">
        <v>1</v>
      </c>
      <c r="C17" s="213">
        <v>583</v>
      </c>
      <c r="D17" s="214">
        <v>5419</v>
      </c>
      <c r="E17" s="214">
        <v>4558</v>
      </c>
      <c r="F17" s="214">
        <v>12981</v>
      </c>
      <c r="G17" s="213">
        <v>16</v>
      </c>
      <c r="H17" s="214">
        <v>6344</v>
      </c>
      <c r="I17" s="213"/>
      <c r="J17" s="214">
        <v>11348</v>
      </c>
      <c r="K17" s="213">
        <v>632</v>
      </c>
      <c r="L17" s="214">
        <v>6839</v>
      </c>
      <c r="M17" s="213">
        <v>905</v>
      </c>
      <c r="N17" s="264">
        <v>3</v>
      </c>
      <c r="O17" s="213">
        <v>29</v>
      </c>
      <c r="P17" s="213">
        <v>4</v>
      </c>
      <c r="Q17" s="213"/>
      <c r="R17" s="213">
        <v>200</v>
      </c>
      <c r="S17" s="213">
        <v>2141</v>
      </c>
      <c r="T17" s="213">
        <v>11</v>
      </c>
      <c r="U17" s="213">
        <v>1710</v>
      </c>
      <c r="V17" s="213">
        <v>1719</v>
      </c>
      <c r="W17" s="213">
        <v>149</v>
      </c>
      <c r="X17" s="213">
        <v>1488</v>
      </c>
      <c r="Y17" s="213">
        <v>26</v>
      </c>
      <c r="Z17" s="214">
        <v>7798</v>
      </c>
      <c r="AA17" s="214">
        <v>4062</v>
      </c>
      <c r="AB17" s="214">
        <v>21106</v>
      </c>
      <c r="AC17" s="213">
        <v>1657</v>
      </c>
      <c r="AD17" s="214">
        <v>4335</v>
      </c>
      <c r="AE17" s="214">
        <v>23526</v>
      </c>
      <c r="AF17" s="214">
        <v>7412</v>
      </c>
      <c r="AG17" s="214">
        <v>9849</v>
      </c>
      <c r="AH17" s="215">
        <v>5939</v>
      </c>
      <c r="AI17" s="215">
        <v>6305</v>
      </c>
      <c r="AJ17" s="216">
        <v>5</v>
      </c>
      <c r="AK17" s="216">
        <v>10</v>
      </c>
      <c r="AL17" s="216">
        <v>728</v>
      </c>
      <c r="AM17" s="216">
        <v>1686</v>
      </c>
      <c r="AN17" s="216">
        <v>457</v>
      </c>
      <c r="AO17" s="216">
        <v>11</v>
      </c>
      <c r="AP17" s="216">
        <v>22467</v>
      </c>
      <c r="AQ17" s="216">
        <v>3771</v>
      </c>
      <c r="AR17" s="216">
        <v>6528</v>
      </c>
      <c r="AS17" s="216"/>
      <c r="AT17" s="216">
        <v>718</v>
      </c>
      <c r="AU17" s="212">
        <v>390</v>
      </c>
      <c r="AV17" s="216">
        <v>25</v>
      </c>
      <c r="AW17" s="213"/>
      <c r="AX17" s="213">
        <v>448</v>
      </c>
      <c r="AY17" s="245">
        <v>3725</v>
      </c>
      <c r="AZ17" s="245">
        <v>2064</v>
      </c>
      <c r="BA17" s="245">
        <v>8818</v>
      </c>
      <c r="BB17" s="245">
        <v>15</v>
      </c>
      <c r="BC17" s="245">
        <v>3603</v>
      </c>
      <c r="BD17" s="245"/>
      <c r="BE17" s="245">
        <v>6198</v>
      </c>
      <c r="BF17" s="245">
        <v>400</v>
      </c>
      <c r="BG17" s="245">
        <v>3194</v>
      </c>
      <c r="BH17" s="245">
        <v>905</v>
      </c>
      <c r="BI17" s="265">
        <v>3</v>
      </c>
      <c r="BJ17" s="245">
        <v>5</v>
      </c>
      <c r="BK17" s="245">
        <v>4</v>
      </c>
      <c r="BL17" s="245"/>
      <c r="BM17" s="213">
        <v>107</v>
      </c>
      <c r="BN17" s="213">
        <v>893</v>
      </c>
      <c r="BO17" s="213">
        <v>11</v>
      </c>
      <c r="BP17" s="213">
        <v>1115</v>
      </c>
      <c r="BQ17" s="213">
        <v>530</v>
      </c>
      <c r="BR17" s="214">
        <v>35</v>
      </c>
      <c r="BS17" s="245">
        <v>1251</v>
      </c>
      <c r="BT17" s="245">
        <v>23</v>
      </c>
      <c r="BU17" s="245">
        <v>4126</v>
      </c>
      <c r="BV17" s="245">
        <v>1650</v>
      </c>
      <c r="BW17" s="245">
        <v>13154</v>
      </c>
      <c r="BX17" s="245">
        <v>1079</v>
      </c>
      <c r="BY17" s="245">
        <v>2593</v>
      </c>
      <c r="BZ17" s="245">
        <v>11842</v>
      </c>
      <c r="CA17" s="245"/>
      <c r="CB17" s="245">
        <v>4989</v>
      </c>
      <c r="CC17" s="245">
        <v>2589</v>
      </c>
      <c r="CD17" s="245">
        <v>6305</v>
      </c>
      <c r="CE17" s="245">
        <v>3</v>
      </c>
      <c r="CF17" s="245">
        <v>9</v>
      </c>
      <c r="CG17" s="245">
        <v>385</v>
      </c>
      <c r="CH17" s="245">
        <v>513</v>
      </c>
      <c r="CI17" s="245">
        <v>359</v>
      </c>
      <c r="CJ17" s="245">
        <v>9</v>
      </c>
      <c r="CK17" s="245">
        <v>10476</v>
      </c>
      <c r="CL17" s="245">
        <v>2419</v>
      </c>
      <c r="CM17" s="245">
        <v>4335</v>
      </c>
      <c r="CN17" s="245"/>
      <c r="CO17" s="245">
        <v>655</v>
      </c>
      <c r="CP17" s="213">
        <v>390</v>
      </c>
      <c r="CQ17" s="213">
        <v>23</v>
      </c>
      <c r="CR17" s="286"/>
    </row>
    <row r="18" spans="1:96" ht="12.75">
      <c r="A18" s="218" t="s">
        <v>81</v>
      </c>
      <c r="B18" s="209">
        <v>4</v>
      </c>
      <c r="C18" s="209">
        <v>762</v>
      </c>
      <c r="D18" s="211">
        <v>2964</v>
      </c>
      <c r="F18" s="211">
        <v>5664</v>
      </c>
      <c r="G18" s="209">
        <v>41</v>
      </c>
      <c r="H18" s="211">
        <v>1611</v>
      </c>
      <c r="J18" s="209">
        <v>933</v>
      </c>
      <c r="K18" s="209">
        <v>369</v>
      </c>
      <c r="L18" s="209">
        <v>461</v>
      </c>
      <c r="M18" s="209">
        <v>1</v>
      </c>
      <c r="N18" s="228"/>
      <c r="P18" s="209">
        <v>1</v>
      </c>
      <c r="Q18" s="209">
        <v>1</v>
      </c>
      <c r="R18" s="209">
        <v>130</v>
      </c>
      <c r="S18" s="209">
        <v>279</v>
      </c>
      <c r="T18" s="209">
        <v>2</v>
      </c>
      <c r="U18" s="209">
        <v>548</v>
      </c>
      <c r="V18" s="209">
        <v>55</v>
      </c>
      <c r="W18" s="209">
        <v>173</v>
      </c>
      <c r="X18" s="209">
        <v>399</v>
      </c>
      <c r="Y18" s="209">
        <v>1</v>
      </c>
      <c r="Z18" s="209">
        <v>3</v>
      </c>
      <c r="AC18" s="209">
        <v>2</v>
      </c>
      <c r="AE18" s="210">
        <v>2</v>
      </c>
      <c r="AG18" s="210">
        <v>3</v>
      </c>
      <c r="AH18" s="219"/>
      <c r="AI18" s="219">
        <v>2</v>
      </c>
      <c r="AJ18" s="219">
        <v>29</v>
      </c>
      <c r="AK18" s="219"/>
      <c r="AL18" s="219">
        <v>2</v>
      </c>
      <c r="AM18" s="219"/>
      <c r="AN18" s="219">
        <v>1</v>
      </c>
      <c r="AO18" s="219"/>
      <c r="AP18" s="219"/>
      <c r="AQ18" s="219">
        <v>4</v>
      </c>
      <c r="AR18" s="219"/>
      <c r="AS18" s="219"/>
      <c r="AT18" s="219">
        <v>4</v>
      </c>
      <c r="AU18" s="218">
        <v>461</v>
      </c>
      <c r="AV18" s="219">
        <v>46</v>
      </c>
      <c r="AX18" s="209">
        <v>617</v>
      </c>
      <c r="AY18" s="246">
        <v>2161</v>
      </c>
      <c r="AZ18" s="246"/>
      <c r="BA18" s="246">
        <v>3935</v>
      </c>
      <c r="BB18" s="246">
        <v>28</v>
      </c>
      <c r="BC18" s="246">
        <v>1016</v>
      </c>
      <c r="BD18" s="246"/>
      <c r="BE18" s="246">
        <v>719</v>
      </c>
      <c r="BF18" s="246">
        <v>71</v>
      </c>
      <c r="BG18" s="246">
        <v>178</v>
      </c>
      <c r="BH18" s="246">
        <v>1</v>
      </c>
      <c r="BI18" s="266"/>
      <c r="BJ18" s="246"/>
      <c r="BK18" s="246">
        <v>1</v>
      </c>
      <c r="BL18" s="246">
        <v>1</v>
      </c>
      <c r="BM18" s="209">
        <v>31</v>
      </c>
      <c r="BN18" s="209">
        <v>196</v>
      </c>
      <c r="BO18" s="209">
        <v>2</v>
      </c>
      <c r="BP18" s="209">
        <v>520</v>
      </c>
      <c r="BQ18" s="209">
        <v>3</v>
      </c>
      <c r="BS18" s="246">
        <v>368</v>
      </c>
      <c r="BT18" s="246">
        <v>1</v>
      </c>
      <c r="BU18" s="246">
        <v>3</v>
      </c>
      <c r="BV18" s="246"/>
      <c r="BW18" s="246"/>
      <c r="BX18" s="246">
        <v>2</v>
      </c>
      <c r="BY18" s="246"/>
      <c r="BZ18" s="246">
        <v>1</v>
      </c>
      <c r="CA18" s="246"/>
      <c r="CB18" s="246">
        <v>3</v>
      </c>
      <c r="CC18" s="246"/>
      <c r="CD18" s="246">
        <v>2</v>
      </c>
      <c r="CE18" s="246">
        <v>10</v>
      </c>
      <c r="CF18" s="246"/>
      <c r="CG18" s="246">
        <v>1</v>
      </c>
      <c r="CH18" s="246"/>
      <c r="CI18" s="246">
        <v>1</v>
      </c>
      <c r="CJ18" s="246"/>
      <c r="CK18" s="246"/>
      <c r="CL18" s="246">
        <v>2</v>
      </c>
      <c r="CM18" s="246"/>
      <c r="CN18" s="246"/>
      <c r="CO18" s="246">
        <v>4</v>
      </c>
      <c r="CP18" s="209">
        <v>459</v>
      </c>
      <c r="CQ18" s="209">
        <v>25</v>
      </c>
      <c r="CR18" s="286"/>
    </row>
    <row r="19" spans="1:96" ht="12.75">
      <c r="A19" s="218" t="s">
        <v>82</v>
      </c>
      <c r="B19" s="209">
        <v>20</v>
      </c>
      <c r="C19" s="209">
        <v>328</v>
      </c>
      <c r="D19" s="209">
        <v>1043</v>
      </c>
      <c r="F19" s="209">
        <v>2218</v>
      </c>
      <c r="G19" s="209">
        <v>5</v>
      </c>
      <c r="H19" s="209">
        <v>163</v>
      </c>
      <c r="J19" s="209">
        <v>231</v>
      </c>
      <c r="K19" s="209">
        <v>252</v>
      </c>
      <c r="L19" s="209">
        <v>155</v>
      </c>
      <c r="N19" s="228"/>
      <c r="R19" s="209">
        <v>11</v>
      </c>
      <c r="S19" s="209">
        <v>483</v>
      </c>
      <c r="T19" s="209">
        <v>6</v>
      </c>
      <c r="U19" s="209">
        <v>180</v>
      </c>
      <c r="W19" s="209">
        <v>23</v>
      </c>
      <c r="X19" s="209">
        <v>126</v>
      </c>
      <c r="Y19" s="209">
        <v>1</v>
      </c>
      <c r="Z19" s="209">
        <v>1</v>
      </c>
      <c r="AA19" s="209">
        <v>2</v>
      </c>
      <c r="AH19" s="219"/>
      <c r="AI19" s="219"/>
      <c r="AJ19" s="219"/>
      <c r="AK19" s="219"/>
      <c r="AL19" s="219"/>
      <c r="AM19" s="219"/>
      <c r="AN19" s="219"/>
      <c r="AO19" s="219"/>
      <c r="AP19" s="219"/>
      <c r="AQ19" s="219"/>
      <c r="AR19" s="219"/>
      <c r="AS19" s="219"/>
      <c r="AT19" s="219"/>
      <c r="AU19" s="218">
        <v>145</v>
      </c>
      <c r="AV19" s="219"/>
      <c r="AW19" s="209">
        <v>11</v>
      </c>
      <c r="AX19" s="209">
        <v>149</v>
      </c>
      <c r="AY19" s="246">
        <v>529</v>
      </c>
      <c r="AZ19" s="246"/>
      <c r="BA19" s="246">
        <v>1239</v>
      </c>
      <c r="BB19" s="246">
        <v>3</v>
      </c>
      <c r="BC19" s="246">
        <v>25</v>
      </c>
      <c r="BD19" s="246"/>
      <c r="BE19" s="246">
        <v>57</v>
      </c>
      <c r="BF19" s="246">
        <v>132</v>
      </c>
      <c r="BG19" s="246">
        <v>35</v>
      </c>
      <c r="BH19" s="246"/>
      <c r="BI19" s="266"/>
      <c r="BJ19" s="246"/>
      <c r="BK19" s="246"/>
      <c r="BL19" s="246"/>
      <c r="BM19" s="209">
        <v>3</v>
      </c>
      <c r="BN19" s="209">
        <v>217</v>
      </c>
      <c r="BO19" s="209">
        <v>5</v>
      </c>
      <c r="BP19" s="209">
        <v>168</v>
      </c>
      <c r="BR19" s="209">
        <v>4</v>
      </c>
      <c r="BS19" s="246">
        <v>72</v>
      </c>
      <c r="BT19" s="246">
        <v>1</v>
      </c>
      <c r="BU19" s="246"/>
      <c r="BV19" s="246">
        <v>1</v>
      </c>
      <c r="BW19" s="246"/>
      <c r="BX19" s="246"/>
      <c r="BY19" s="246"/>
      <c r="BZ19" s="246"/>
      <c r="CA19" s="246"/>
      <c r="CB19" s="246"/>
      <c r="CC19" s="246"/>
      <c r="CD19" s="246"/>
      <c r="CE19" s="246"/>
      <c r="CF19" s="246"/>
      <c r="CG19" s="246"/>
      <c r="CH19" s="246"/>
      <c r="CI19" s="246"/>
      <c r="CJ19" s="246"/>
      <c r="CK19" s="246"/>
      <c r="CL19" s="246"/>
      <c r="CM19" s="246"/>
      <c r="CN19" s="246"/>
      <c r="CO19" s="246"/>
      <c r="CP19" s="209">
        <v>145</v>
      </c>
      <c r="CR19" s="286"/>
    </row>
    <row r="20" spans="1:96" ht="12.75">
      <c r="A20" s="218" t="s">
        <v>83</v>
      </c>
      <c r="C20" s="209">
        <v>81</v>
      </c>
      <c r="D20" s="209">
        <v>552</v>
      </c>
      <c r="F20" s="211">
        <v>1391</v>
      </c>
      <c r="G20" s="209">
        <v>10</v>
      </c>
      <c r="H20" s="209">
        <v>714</v>
      </c>
      <c r="J20" s="209">
        <v>582</v>
      </c>
      <c r="K20" s="209">
        <v>95</v>
      </c>
      <c r="L20" s="209">
        <v>309</v>
      </c>
      <c r="N20" s="228">
        <v>1</v>
      </c>
      <c r="R20" s="209">
        <v>99</v>
      </c>
      <c r="S20" s="209">
        <v>465</v>
      </c>
      <c r="T20" s="209">
        <v>1</v>
      </c>
      <c r="U20" s="209">
        <v>78</v>
      </c>
      <c r="V20" s="209">
        <v>1</v>
      </c>
      <c r="W20" s="209">
        <v>39</v>
      </c>
      <c r="X20" s="209">
        <v>197</v>
      </c>
      <c r="Y20" s="209">
        <v>1</v>
      </c>
      <c r="AC20" s="209">
        <v>6</v>
      </c>
      <c r="AE20" s="210">
        <v>1</v>
      </c>
      <c r="AH20" s="219"/>
      <c r="AI20" s="219"/>
      <c r="AJ20" s="219"/>
      <c r="AK20" s="219"/>
      <c r="AL20" s="219"/>
      <c r="AM20" s="219"/>
      <c r="AN20" s="219"/>
      <c r="AO20" s="219"/>
      <c r="AP20" s="219">
        <v>1</v>
      </c>
      <c r="AQ20" s="219"/>
      <c r="AR20" s="219">
        <v>1</v>
      </c>
      <c r="AS20" s="219">
        <v>8</v>
      </c>
      <c r="AT20" s="219">
        <v>6</v>
      </c>
      <c r="AU20" s="218">
        <v>17</v>
      </c>
      <c r="AV20" s="219">
        <v>15</v>
      </c>
      <c r="AX20" s="209">
        <v>39</v>
      </c>
      <c r="AY20" s="246">
        <v>216</v>
      </c>
      <c r="AZ20" s="246"/>
      <c r="BA20" s="246">
        <v>623</v>
      </c>
      <c r="BB20" s="246">
        <v>5</v>
      </c>
      <c r="BC20" s="246">
        <v>346</v>
      </c>
      <c r="BD20" s="246"/>
      <c r="BE20" s="246">
        <v>437</v>
      </c>
      <c r="BF20" s="246">
        <v>13</v>
      </c>
      <c r="BG20" s="246">
        <v>18</v>
      </c>
      <c r="BH20" s="246"/>
      <c r="BI20" s="266">
        <v>1</v>
      </c>
      <c r="BJ20" s="246"/>
      <c r="BK20" s="246"/>
      <c r="BL20" s="246"/>
      <c r="BM20" s="209">
        <v>45</v>
      </c>
      <c r="BN20" s="209">
        <v>195</v>
      </c>
      <c r="BO20" s="209">
        <v>1</v>
      </c>
      <c r="BP20" s="209">
        <v>49</v>
      </c>
      <c r="BQ20" s="209">
        <v>1</v>
      </c>
      <c r="BS20" s="246">
        <v>96</v>
      </c>
      <c r="BT20" s="246"/>
      <c r="BU20" s="246"/>
      <c r="BV20" s="246"/>
      <c r="BW20" s="246"/>
      <c r="BX20" s="246">
        <v>3</v>
      </c>
      <c r="BY20" s="246"/>
      <c r="BZ20" s="246">
        <v>1</v>
      </c>
      <c r="CA20" s="246"/>
      <c r="CB20" s="246"/>
      <c r="CC20" s="246"/>
      <c r="CD20" s="246"/>
      <c r="CE20" s="246"/>
      <c r="CF20" s="246"/>
      <c r="CG20" s="246"/>
      <c r="CH20" s="246"/>
      <c r="CI20" s="246"/>
      <c r="CJ20" s="246"/>
      <c r="CK20" s="246">
        <v>1</v>
      </c>
      <c r="CL20" s="246"/>
      <c r="CM20" s="246">
        <v>1</v>
      </c>
      <c r="CN20" s="246">
        <v>3</v>
      </c>
      <c r="CO20" s="246">
        <v>2</v>
      </c>
      <c r="CP20" s="209">
        <v>17</v>
      </c>
      <c r="CQ20" s="209">
        <v>8</v>
      </c>
      <c r="CR20" s="286"/>
    </row>
    <row r="21" spans="1:96" ht="12.75">
      <c r="A21" s="218" t="s">
        <v>84</v>
      </c>
      <c r="C21" s="209">
        <v>84</v>
      </c>
      <c r="D21" s="209">
        <v>284</v>
      </c>
      <c r="E21" s="209">
        <v>1</v>
      </c>
      <c r="F21" s="209">
        <v>664</v>
      </c>
      <c r="H21" s="209">
        <v>70</v>
      </c>
      <c r="J21" s="209">
        <v>88</v>
      </c>
      <c r="K21" s="209">
        <v>29</v>
      </c>
      <c r="L21" s="209">
        <v>112</v>
      </c>
      <c r="N21" s="228"/>
      <c r="R21" s="209">
        <v>30</v>
      </c>
      <c r="S21" s="209">
        <v>22</v>
      </c>
      <c r="T21" s="209">
        <v>1</v>
      </c>
      <c r="U21" s="209">
        <v>50</v>
      </c>
      <c r="W21" s="209">
        <v>2</v>
      </c>
      <c r="X21" s="209">
        <v>48</v>
      </c>
      <c r="AD21" s="210">
        <v>1</v>
      </c>
      <c r="AH21" s="219"/>
      <c r="AI21" s="219"/>
      <c r="AJ21" s="219"/>
      <c r="AK21" s="219"/>
      <c r="AL21" s="219"/>
      <c r="AM21" s="219"/>
      <c r="AN21" s="219"/>
      <c r="AO21" s="219"/>
      <c r="AP21" s="219"/>
      <c r="AQ21" s="219"/>
      <c r="AR21" s="219"/>
      <c r="AS21" s="219"/>
      <c r="AT21" s="219"/>
      <c r="AU21" s="218">
        <v>30</v>
      </c>
      <c r="AV21" s="219">
        <v>1</v>
      </c>
      <c r="AX21" s="209">
        <v>64</v>
      </c>
      <c r="AY21" s="246">
        <v>174</v>
      </c>
      <c r="AZ21" s="246">
        <v>1</v>
      </c>
      <c r="BA21" s="246">
        <v>410</v>
      </c>
      <c r="BB21" s="246"/>
      <c r="BC21" s="246">
        <v>22</v>
      </c>
      <c r="BD21" s="246"/>
      <c r="BE21" s="246">
        <v>55</v>
      </c>
      <c r="BF21" s="246">
        <v>5</v>
      </c>
      <c r="BG21" s="246">
        <v>63</v>
      </c>
      <c r="BH21" s="246"/>
      <c r="BI21" s="266"/>
      <c r="BJ21" s="246"/>
      <c r="BK21" s="246"/>
      <c r="BL21" s="246"/>
      <c r="BM21" s="209">
        <v>4</v>
      </c>
      <c r="BN21" s="209">
        <v>7</v>
      </c>
      <c r="BO21" s="209">
        <v>1</v>
      </c>
      <c r="BP21" s="209">
        <v>45</v>
      </c>
      <c r="BS21" s="246">
        <v>43</v>
      </c>
      <c r="BT21" s="246"/>
      <c r="BU21" s="246"/>
      <c r="BV21" s="246"/>
      <c r="BW21" s="246"/>
      <c r="BX21" s="246"/>
      <c r="BY21" s="246">
        <v>1</v>
      </c>
      <c r="BZ21" s="246"/>
      <c r="CA21" s="246"/>
      <c r="CB21" s="246"/>
      <c r="CC21" s="246"/>
      <c r="CD21" s="246"/>
      <c r="CE21" s="246"/>
      <c r="CF21" s="246"/>
      <c r="CG21" s="246"/>
      <c r="CH21" s="246"/>
      <c r="CI21" s="246"/>
      <c r="CJ21" s="246"/>
      <c r="CK21" s="246"/>
      <c r="CL21" s="246"/>
      <c r="CM21" s="246"/>
      <c r="CN21" s="246"/>
      <c r="CO21" s="246"/>
      <c r="CP21" s="209">
        <v>30</v>
      </c>
      <c r="CQ21" s="209">
        <v>1</v>
      </c>
      <c r="CR21" s="286"/>
    </row>
    <row r="22" spans="1:96" ht="12.75">
      <c r="A22" s="218" t="s">
        <v>85</v>
      </c>
      <c r="C22" s="209">
        <v>90</v>
      </c>
      <c r="D22" s="209">
        <v>377</v>
      </c>
      <c r="F22" s="209">
        <v>834</v>
      </c>
      <c r="G22" s="209">
        <v>9</v>
      </c>
      <c r="H22" s="209">
        <v>144</v>
      </c>
      <c r="J22" s="209">
        <v>105</v>
      </c>
      <c r="K22" s="209">
        <v>34</v>
      </c>
      <c r="L22" s="209">
        <v>81</v>
      </c>
      <c r="N22" s="228"/>
      <c r="S22" s="209">
        <v>27</v>
      </c>
      <c r="T22" s="209">
        <v>1</v>
      </c>
      <c r="U22" s="209">
        <v>69</v>
      </c>
      <c r="V22" s="209">
        <v>3</v>
      </c>
      <c r="W22" s="209">
        <v>86</v>
      </c>
      <c r="X22" s="209">
        <v>48</v>
      </c>
      <c r="AH22" s="219"/>
      <c r="AI22" s="219"/>
      <c r="AJ22" s="219"/>
      <c r="AK22" s="219"/>
      <c r="AL22" s="219"/>
      <c r="AM22" s="219"/>
      <c r="AN22" s="219"/>
      <c r="AO22" s="219"/>
      <c r="AP22" s="219"/>
      <c r="AQ22" s="219"/>
      <c r="AR22" s="219"/>
      <c r="AS22" s="219">
        <v>1</v>
      </c>
      <c r="AT22" s="219">
        <v>1</v>
      </c>
      <c r="AU22" s="218">
        <v>54</v>
      </c>
      <c r="AV22" s="219">
        <v>1</v>
      </c>
      <c r="AX22" s="209">
        <v>62</v>
      </c>
      <c r="AY22" s="246">
        <v>224</v>
      </c>
      <c r="AZ22" s="246"/>
      <c r="BA22" s="246">
        <v>416</v>
      </c>
      <c r="BB22" s="246">
        <v>9</v>
      </c>
      <c r="BC22" s="246">
        <v>80</v>
      </c>
      <c r="BD22" s="246"/>
      <c r="BE22" s="246">
        <v>85</v>
      </c>
      <c r="BF22" s="246">
        <v>8</v>
      </c>
      <c r="BG22" s="246">
        <v>47</v>
      </c>
      <c r="BH22" s="246"/>
      <c r="BI22" s="266"/>
      <c r="BJ22" s="246"/>
      <c r="BK22" s="246"/>
      <c r="BL22" s="246"/>
      <c r="BN22" s="209">
        <v>6</v>
      </c>
      <c r="BO22" s="209">
        <v>1</v>
      </c>
      <c r="BP22" s="209">
        <v>64</v>
      </c>
      <c r="BQ22" s="209">
        <v>2</v>
      </c>
      <c r="BR22" s="209">
        <v>33</v>
      </c>
      <c r="BS22" s="246">
        <v>31</v>
      </c>
      <c r="BT22" s="246"/>
      <c r="BU22" s="246"/>
      <c r="BV22" s="246"/>
      <c r="BW22" s="246"/>
      <c r="BX22" s="246"/>
      <c r="BY22" s="246"/>
      <c r="BZ22" s="246"/>
      <c r="CA22" s="246"/>
      <c r="CB22" s="246"/>
      <c r="CC22" s="246"/>
      <c r="CD22" s="246"/>
      <c r="CE22" s="246"/>
      <c r="CF22" s="246"/>
      <c r="CG22" s="246"/>
      <c r="CH22" s="246"/>
      <c r="CI22" s="246"/>
      <c r="CJ22" s="246"/>
      <c r="CK22" s="246"/>
      <c r="CL22" s="246"/>
      <c r="CM22" s="246"/>
      <c r="CN22" s="246"/>
      <c r="CO22" s="246">
        <v>1</v>
      </c>
      <c r="CP22" s="209">
        <v>54</v>
      </c>
      <c r="CQ22" s="209">
        <v>1</v>
      </c>
      <c r="CR22" s="286"/>
    </row>
    <row r="23" spans="1:96" ht="12.75">
      <c r="A23" s="218" t="s">
        <v>86</v>
      </c>
      <c r="C23" s="211">
        <v>1358</v>
      </c>
      <c r="D23" s="211">
        <v>7485</v>
      </c>
      <c r="F23" s="211">
        <v>22300</v>
      </c>
      <c r="G23" s="209">
        <v>146</v>
      </c>
      <c r="H23" s="211">
        <v>5059</v>
      </c>
      <c r="J23" s="211">
        <v>1247</v>
      </c>
      <c r="K23" s="209">
        <v>503</v>
      </c>
      <c r="L23" s="211">
        <v>1069</v>
      </c>
      <c r="M23" s="209">
        <v>1</v>
      </c>
      <c r="N23" s="228">
        <v>7</v>
      </c>
      <c r="P23" s="209">
        <v>1</v>
      </c>
      <c r="R23" s="209">
        <v>191</v>
      </c>
      <c r="S23" s="209">
        <v>141</v>
      </c>
      <c r="T23" s="209">
        <v>40</v>
      </c>
      <c r="U23" s="209">
        <v>1742</v>
      </c>
      <c r="V23" s="209">
        <v>235</v>
      </c>
      <c r="W23" s="209">
        <v>1663</v>
      </c>
      <c r="X23" s="209">
        <v>994</v>
      </c>
      <c r="Y23" s="209">
        <v>5</v>
      </c>
      <c r="Z23" s="209">
        <v>2</v>
      </c>
      <c r="AC23" s="209">
        <v>1</v>
      </c>
      <c r="AD23" s="210">
        <v>1</v>
      </c>
      <c r="AG23" s="210">
        <v>1</v>
      </c>
      <c r="AH23" s="219">
        <v>3</v>
      </c>
      <c r="AI23" s="219">
        <v>3</v>
      </c>
      <c r="AJ23" s="219"/>
      <c r="AK23" s="219"/>
      <c r="AL23" s="219">
        <v>10</v>
      </c>
      <c r="AM23" s="219"/>
      <c r="AN23" s="219">
        <v>2</v>
      </c>
      <c r="AO23" s="219">
        <v>1</v>
      </c>
      <c r="AP23" s="219">
        <v>1</v>
      </c>
      <c r="AQ23" s="220">
        <v>1</v>
      </c>
      <c r="AR23" s="220"/>
      <c r="AS23" s="220">
        <v>1</v>
      </c>
      <c r="AT23" s="220"/>
      <c r="AU23" s="221">
        <v>943</v>
      </c>
      <c r="AV23" s="220">
        <v>26</v>
      </c>
      <c r="AX23" s="211">
        <v>1036</v>
      </c>
      <c r="AY23" s="246">
        <v>4835</v>
      </c>
      <c r="AZ23" s="246"/>
      <c r="BA23" s="246">
        <v>14327</v>
      </c>
      <c r="BB23" s="246">
        <v>25</v>
      </c>
      <c r="BC23" s="246">
        <v>2157</v>
      </c>
      <c r="BD23" s="246"/>
      <c r="BE23" s="246">
        <v>630</v>
      </c>
      <c r="BF23" s="246">
        <v>243</v>
      </c>
      <c r="BG23" s="246">
        <v>405</v>
      </c>
      <c r="BH23" s="246">
        <v>1</v>
      </c>
      <c r="BI23" s="266">
        <v>7</v>
      </c>
      <c r="BJ23" s="246"/>
      <c r="BK23" s="246"/>
      <c r="BL23" s="246"/>
      <c r="BM23" s="209">
        <v>132</v>
      </c>
      <c r="BN23" s="209">
        <v>70</v>
      </c>
      <c r="BO23" s="209">
        <v>28</v>
      </c>
      <c r="BP23" s="209">
        <v>1534</v>
      </c>
      <c r="BQ23" s="209">
        <v>2</v>
      </c>
      <c r="BR23" s="209">
        <v>293</v>
      </c>
      <c r="BS23" s="246">
        <v>893</v>
      </c>
      <c r="BT23" s="246">
        <v>5</v>
      </c>
      <c r="BU23" s="246">
        <v>2</v>
      </c>
      <c r="BV23" s="246"/>
      <c r="BW23" s="246"/>
      <c r="BX23" s="246">
        <v>1</v>
      </c>
      <c r="BY23" s="246"/>
      <c r="BZ23" s="246"/>
      <c r="CA23" s="246"/>
      <c r="CB23" s="246">
        <v>1</v>
      </c>
      <c r="CC23" s="246">
        <v>2</v>
      </c>
      <c r="CD23" s="246">
        <v>3</v>
      </c>
      <c r="CE23" s="246"/>
      <c r="CF23" s="246"/>
      <c r="CG23" s="246">
        <v>7</v>
      </c>
      <c r="CH23" s="246"/>
      <c r="CI23" s="246">
        <v>2</v>
      </c>
      <c r="CJ23" s="246">
        <v>1</v>
      </c>
      <c r="CK23" s="246">
        <v>1</v>
      </c>
      <c r="CL23" s="246">
        <v>1</v>
      </c>
      <c r="CM23" s="246"/>
      <c r="CN23" s="246">
        <v>1</v>
      </c>
      <c r="CO23" s="246"/>
      <c r="CP23" s="209">
        <v>941</v>
      </c>
      <c r="CQ23" s="209">
        <v>25</v>
      </c>
      <c r="CR23" s="286"/>
    </row>
    <row r="24" spans="1:96" ht="12.75">
      <c r="A24" s="218" t="s">
        <v>87</v>
      </c>
      <c r="C24" s="209">
        <v>1591</v>
      </c>
      <c r="D24" s="211">
        <v>6600</v>
      </c>
      <c r="E24" s="209">
        <v>1</v>
      </c>
      <c r="F24" s="211">
        <v>12574</v>
      </c>
      <c r="G24" s="209">
        <v>34</v>
      </c>
      <c r="H24" s="209">
        <v>1371</v>
      </c>
      <c r="J24" s="209">
        <v>519</v>
      </c>
      <c r="K24" s="209">
        <v>208</v>
      </c>
      <c r="L24" s="209">
        <v>1122</v>
      </c>
      <c r="N24" s="228"/>
      <c r="Q24" s="209">
        <v>1</v>
      </c>
      <c r="R24" s="209">
        <v>176</v>
      </c>
      <c r="S24" s="209">
        <v>726</v>
      </c>
      <c r="T24" s="209">
        <v>1</v>
      </c>
      <c r="U24" s="209">
        <v>206</v>
      </c>
      <c r="V24" s="209">
        <v>2</v>
      </c>
      <c r="W24" s="209">
        <v>338</v>
      </c>
      <c r="X24" s="209">
        <v>646</v>
      </c>
      <c r="Z24" s="209">
        <v>2</v>
      </c>
      <c r="AB24" s="209">
        <v>1</v>
      </c>
      <c r="AC24" s="209">
        <v>1</v>
      </c>
      <c r="AD24" s="210">
        <v>2</v>
      </c>
      <c r="AE24" s="210">
        <v>8</v>
      </c>
      <c r="AG24" s="210">
        <v>2</v>
      </c>
      <c r="AH24" s="219">
        <v>1</v>
      </c>
      <c r="AI24" s="219">
        <v>2</v>
      </c>
      <c r="AJ24" s="219"/>
      <c r="AK24" s="219"/>
      <c r="AL24" s="219">
        <v>6</v>
      </c>
      <c r="AM24" s="219">
        <v>2</v>
      </c>
      <c r="AN24" s="219">
        <v>2</v>
      </c>
      <c r="AO24" s="219"/>
      <c r="AP24" s="219">
        <v>2</v>
      </c>
      <c r="AQ24" s="219">
        <v>3</v>
      </c>
      <c r="AR24" s="219">
        <v>2</v>
      </c>
      <c r="AS24" s="219">
        <v>5</v>
      </c>
      <c r="AT24" s="219">
        <v>22</v>
      </c>
      <c r="AU24" s="218">
        <v>96</v>
      </c>
      <c r="AV24" s="219">
        <v>83</v>
      </c>
      <c r="AX24" s="209">
        <v>1204</v>
      </c>
      <c r="AY24" s="246">
        <v>4001</v>
      </c>
      <c r="AZ24" s="246">
        <v>1</v>
      </c>
      <c r="BA24" s="246">
        <v>8067</v>
      </c>
      <c r="BB24" s="246">
        <v>17</v>
      </c>
      <c r="BC24" s="246">
        <v>175</v>
      </c>
      <c r="BD24" s="246"/>
      <c r="BE24" s="246">
        <v>170</v>
      </c>
      <c r="BF24" s="246">
        <v>77</v>
      </c>
      <c r="BG24" s="246">
        <v>215</v>
      </c>
      <c r="BH24" s="246"/>
      <c r="BI24" s="266"/>
      <c r="BJ24" s="246"/>
      <c r="BK24" s="246"/>
      <c r="BL24" s="246">
        <v>1</v>
      </c>
      <c r="BM24" s="209">
        <v>25</v>
      </c>
      <c r="BN24" s="209">
        <v>59</v>
      </c>
      <c r="BO24" s="209">
        <v>1</v>
      </c>
      <c r="BP24" s="209">
        <v>138</v>
      </c>
      <c r="BQ24" s="209">
        <v>2</v>
      </c>
      <c r="BS24" s="246">
        <v>535</v>
      </c>
      <c r="BT24" s="246"/>
      <c r="BU24" s="246">
        <v>1</v>
      </c>
      <c r="BV24" s="246"/>
      <c r="BW24" s="246">
        <v>1</v>
      </c>
      <c r="BX24" s="246">
        <v>1</v>
      </c>
      <c r="BY24" s="246">
        <v>1</v>
      </c>
      <c r="BZ24" s="246">
        <v>7</v>
      </c>
      <c r="CA24" s="246"/>
      <c r="CB24" s="246">
        <v>2</v>
      </c>
      <c r="CC24" s="246">
        <v>1</v>
      </c>
      <c r="CD24" s="246">
        <v>2</v>
      </c>
      <c r="CE24" s="246"/>
      <c r="CF24" s="246"/>
      <c r="CG24" s="246">
        <v>6</v>
      </c>
      <c r="CH24" s="246">
        <v>2</v>
      </c>
      <c r="CI24" s="246">
        <v>2</v>
      </c>
      <c r="CJ24" s="246"/>
      <c r="CK24" s="246">
        <v>1</v>
      </c>
      <c r="CL24" s="246">
        <v>1</v>
      </c>
      <c r="CM24" s="246">
        <v>1</v>
      </c>
      <c r="CN24" s="246">
        <v>2</v>
      </c>
      <c r="CO24" s="246">
        <v>20</v>
      </c>
      <c r="CP24" s="209">
        <v>95</v>
      </c>
      <c r="CQ24" s="209">
        <v>27</v>
      </c>
      <c r="CR24" s="286"/>
    </row>
    <row r="25" spans="1:96" ht="12.75">
      <c r="A25" s="218" t="s">
        <v>88</v>
      </c>
      <c r="C25" s="209">
        <v>209</v>
      </c>
      <c r="D25" s="209">
        <v>1760</v>
      </c>
      <c r="E25" s="209">
        <v>1</v>
      </c>
      <c r="F25" s="211">
        <v>4329</v>
      </c>
      <c r="G25" s="209">
        <v>85</v>
      </c>
      <c r="H25" s="209">
        <v>328</v>
      </c>
      <c r="J25" s="209">
        <v>157</v>
      </c>
      <c r="K25" s="209">
        <v>96</v>
      </c>
      <c r="L25" s="209">
        <v>260</v>
      </c>
      <c r="N25" s="228"/>
      <c r="Q25" s="209">
        <v>1</v>
      </c>
      <c r="R25" s="209">
        <v>31</v>
      </c>
      <c r="S25" s="209">
        <v>114</v>
      </c>
      <c r="T25" s="209">
        <v>26</v>
      </c>
      <c r="U25" s="209">
        <v>310</v>
      </c>
      <c r="V25" s="209">
        <v>4</v>
      </c>
      <c r="W25" s="209">
        <v>58</v>
      </c>
      <c r="X25" s="209">
        <v>219</v>
      </c>
      <c r="Y25" s="209">
        <v>67</v>
      </c>
      <c r="Z25" s="209">
        <v>1</v>
      </c>
      <c r="AE25" s="210">
        <v>2</v>
      </c>
      <c r="AG25" s="210">
        <v>1</v>
      </c>
      <c r="AH25" s="219"/>
      <c r="AI25" s="219">
        <v>1</v>
      </c>
      <c r="AJ25" s="219"/>
      <c r="AK25" s="219"/>
      <c r="AL25" s="219"/>
      <c r="AM25" s="219"/>
      <c r="AN25" s="219"/>
      <c r="AO25" s="219"/>
      <c r="AP25" s="219">
        <v>2</v>
      </c>
      <c r="AQ25" s="219">
        <v>3</v>
      </c>
      <c r="AR25" s="219">
        <v>1</v>
      </c>
      <c r="AS25" s="219">
        <v>17</v>
      </c>
      <c r="AT25" s="219">
        <v>8</v>
      </c>
      <c r="AU25" s="218">
        <v>113</v>
      </c>
      <c r="AV25" s="219">
        <v>156</v>
      </c>
      <c r="AX25" s="209">
        <v>167</v>
      </c>
      <c r="AY25" s="246">
        <v>1246</v>
      </c>
      <c r="AZ25" s="246">
        <v>1</v>
      </c>
      <c r="BA25" s="246">
        <v>2864</v>
      </c>
      <c r="BB25" s="246">
        <v>10</v>
      </c>
      <c r="BC25" s="246">
        <v>41</v>
      </c>
      <c r="BD25" s="246"/>
      <c r="BE25" s="246">
        <v>53</v>
      </c>
      <c r="BF25" s="246">
        <v>12</v>
      </c>
      <c r="BG25" s="246">
        <v>49</v>
      </c>
      <c r="BH25" s="246"/>
      <c r="BI25" s="266"/>
      <c r="BJ25" s="246"/>
      <c r="BK25" s="246"/>
      <c r="BL25" s="246">
        <v>1</v>
      </c>
      <c r="BM25" s="209">
        <v>15</v>
      </c>
      <c r="BN25" s="209">
        <v>77</v>
      </c>
      <c r="BO25" s="209">
        <v>15</v>
      </c>
      <c r="BP25" s="209">
        <v>179</v>
      </c>
      <c r="BQ25" s="209">
        <v>4</v>
      </c>
      <c r="BS25" s="246">
        <v>177</v>
      </c>
      <c r="BT25" s="246">
        <v>49</v>
      </c>
      <c r="BU25" s="246"/>
      <c r="BV25" s="246"/>
      <c r="BW25" s="246"/>
      <c r="BX25" s="246"/>
      <c r="BY25" s="246"/>
      <c r="BZ25" s="246">
        <v>2</v>
      </c>
      <c r="CA25" s="246"/>
      <c r="CB25" s="246">
        <v>1</v>
      </c>
      <c r="CC25" s="246"/>
      <c r="CD25" s="246">
        <v>1</v>
      </c>
      <c r="CE25" s="246"/>
      <c r="CF25" s="246"/>
      <c r="CG25" s="246"/>
      <c r="CH25" s="246"/>
      <c r="CI25" s="246"/>
      <c r="CJ25" s="246"/>
      <c r="CK25" s="246">
        <v>1</v>
      </c>
      <c r="CL25" s="246">
        <v>1</v>
      </c>
      <c r="CM25" s="246">
        <v>1</v>
      </c>
      <c r="CN25" s="246">
        <v>3</v>
      </c>
      <c r="CO25" s="246">
        <v>3</v>
      </c>
      <c r="CP25" s="209">
        <v>112</v>
      </c>
      <c r="CQ25" s="209">
        <v>52</v>
      </c>
      <c r="CR25" s="286"/>
    </row>
    <row r="26" spans="1:96" ht="12.75">
      <c r="A26" s="218" t="s">
        <v>89</v>
      </c>
      <c r="C26" s="209">
        <v>507</v>
      </c>
      <c r="D26" s="211">
        <v>3055</v>
      </c>
      <c r="E26" s="209">
        <v>62</v>
      </c>
      <c r="F26" s="211">
        <v>6997</v>
      </c>
      <c r="G26" s="209">
        <v>45</v>
      </c>
      <c r="H26" s="209">
        <v>659</v>
      </c>
      <c r="J26" s="209">
        <v>321</v>
      </c>
      <c r="K26" s="209">
        <v>89</v>
      </c>
      <c r="L26" s="209">
        <v>515</v>
      </c>
      <c r="N26" s="228">
        <v>1</v>
      </c>
      <c r="O26" s="209">
        <v>908</v>
      </c>
      <c r="R26" s="209">
        <v>75</v>
      </c>
      <c r="S26" s="209">
        <v>101</v>
      </c>
      <c r="T26" s="209">
        <v>15</v>
      </c>
      <c r="U26" s="209">
        <v>412</v>
      </c>
      <c r="V26" s="209">
        <v>15</v>
      </c>
      <c r="W26" s="209">
        <v>29</v>
      </c>
      <c r="X26" s="209">
        <v>252</v>
      </c>
      <c r="Y26" s="209">
        <v>2</v>
      </c>
      <c r="Z26" s="209">
        <v>5</v>
      </c>
      <c r="AA26" s="209">
        <v>1</v>
      </c>
      <c r="AD26" s="210">
        <v>1</v>
      </c>
      <c r="AE26" s="210">
        <v>3</v>
      </c>
      <c r="AG26" s="210">
        <v>47</v>
      </c>
      <c r="AH26" s="219">
        <v>1</v>
      </c>
      <c r="AI26" s="219">
        <v>2</v>
      </c>
      <c r="AJ26" s="219">
        <v>10</v>
      </c>
      <c r="AK26" s="219"/>
      <c r="AL26" s="219">
        <v>20</v>
      </c>
      <c r="AM26" s="219">
        <v>2</v>
      </c>
      <c r="AN26" s="219">
        <v>2</v>
      </c>
      <c r="AO26" s="219"/>
      <c r="AP26" s="219">
        <v>24</v>
      </c>
      <c r="AQ26" s="219">
        <v>19</v>
      </c>
      <c r="AR26" s="219"/>
      <c r="AS26" s="219">
        <v>8</v>
      </c>
      <c r="AT26" s="219">
        <v>6</v>
      </c>
      <c r="AU26" s="218">
        <v>274</v>
      </c>
      <c r="AV26" s="219">
        <v>54</v>
      </c>
      <c r="AX26" s="211">
        <v>391</v>
      </c>
      <c r="AY26" s="246">
        <v>2317</v>
      </c>
      <c r="AZ26" s="246">
        <v>51</v>
      </c>
      <c r="BA26" s="246">
        <v>4803</v>
      </c>
      <c r="BB26" s="246">
        <v>9</v>
      </c>
      <c r="BC26" s="246">
        <v>90</v>
      </c>
      <c r="BD26" s="246"/>
      <c r="BE26" s="246">
        <v>102</v>
      </c>
      <c r="BF26" s="246">
        <v>50</v>
      </c>
      <c r="BG26" s="246">
        <v>181</v>
      </c>
      <c r="BH26" s="246"/>
      <c r="BI26" s="266">
        <v>1</v>
      </c>
      <c r="BJ26" s="246">
        <v>769</v>
      </c>
      <c r="BK26" s="246"/>
      <c r="BL26" s="246"/>
      <c r="BM26" s="209">
        <v>24</v>
      </c>
      <c r="BN26" s="209">
        <v>72</v>
      </c>
      <c r="BO26" s="209">
        <v>4</v>
      </c>
      <c r="BP26" s="209">
        <v>357</v>
      </c>
      <c r="BQ26" s="209">
        <v>1</v>
      </c>
      <c r="BS26" s="246">
        <v>226</v>
      </c>
      <c r="BT26" s="246">
        <v>2</v>
      </c>
      <c r="BU26" s="246">
        <v>4</v>
      </c>
      <c r="BV26" s="246">
        <v>1</v>
      </c>
      <c r="BW26" s="246"/>
      <c r="BX26" s="246"/>
      <c r="BY26" s="246"/>
      <c r="BZ26" s="246"/>
      <c r="CA26" s="246"/>
      <c r="CB26" s="246">
        <v>5</v>
      </c>
      <c r="CC26" s="246"/>
      <c r="CD26" s="246">
        <v>2</v>
      </c>
      <c r="CE26" s="246"/>
      <c r="CF26" s="246"/>
      <c r="CG26" s="246">
        <v>11</v>
      </c>
      <c r="CH26" s="246">
        <v>1</v>
      </c>
      <c r="CI26" s="246">
        <v>2</v>
      </c>
      <c r="CJ26" s="246"/>
      <c r="CK26" s="246">
        <v>21</v>
      </c>
      <c r="CL26" s="246">
        <v>13</v>
      </c>
      <c r="CM26" s="246"/>
      <c r="CN26" s="246">
        <v>7</v>
      </c>
      <c r="CO26" s="246">
        <v>2</v>
      </c>
      <c r="CP26" s="209">
        <v>274</v>
      </c>
      <c r="CQ26" s="209">
        <v>33</v>
      </c>
      <c r="CR26" s="286"/>
    </row>
    <row r="27" spans="1:96" ht="12.75">
      <c r="A27" s="218" t="s">
        <v>90</v>
      </c>
      <c r="C27" s="209">
        <v>369</v>
      </c>
      <c r="D27" s="211">
        <v>3268</v>
      </c>
      <c r="E27" s="209">
        <v>34</v>
      </c>
      <c r="F27" s="211">
        <v>6497</v>
      </c>
      <c r="G27" s="209">
        <v>42</v>
      </c>
      <c r="H27" s="209">
        <v>1834</v>
      </c>
      <c r="J27" s="209">
        <v>1024</v>
      </c>
      <c r="K27" s="209">
        <v>309</v>
      </c>
      <c r="L27" s="209">
        <v>721</v>
      </c>
      <c r="N27" s="228"/>
      <c r="Q27" s="209">
        <v>152</v>
      </c>
      <c r="R27" s="209">
        <v>170</v>
      </c>
      <c r="S27" s="209">
        <v>796</v>
      </c>
      <c r="T27" s="209">
        <v>83</v>
      </c>
      <c r="U27" s="209">
        <v>587</v>
      </c>
      <c r="V27" s="209">
        <v>1</v>
      </c>
      <c r="W27" s="209">
        <v>3</v>
      </c>
      <c r="X27" s="209">
        <v>453</v>
      </c>
      <c r="Z27" s="209">
        <v>3</v>
      </c>
      <c r="AA27" s="209">
        <v>1</v>
      </c>
      <c r="AC27" s="209">
        <v>1</v>
      </c>
      <c r="AD27" s="210">
        <v>4</v>
      </c>
      <c r="AG27" s="210">
        <v>5</v>
      </c>
      <c r="AH27" s="219"/>
      <c r="AI27" s="219">
        <v>1</v>
      </c>
      <c r="AJ27" s="219"/>
      <c r="AK27" s="219"/>
      <c r="AL27" s="219">
        <v>2</v>
      </c>
      <c r="AM27" s="219"/>
      <c r="AN27" s="219"/>
      <c r="AO27" s="219"/>
      <c r="AP27" s="219">
        <v>15</v>
      </c>
      <c r="AQ27" s="219">
        <v>16</v>
      </c>
      <c r="AR27" s="219">
        <v>7</v>
      </c>
      <c r="AS27" s="219"/>
      <c r="AT27" s="219">
        <v>3</v>
      </c>
      <c r="AU27" s="218">
        <v>319</v>
      </c>
      <c r="AV27" s="219">
        <v>108</v>
      </c>
      <c r="AX27" s="209">
        <v>239</v>
      </c>
      <c r="AY27" s="246">
        <v>2048</v>
      </c>
      <c r="AZ27" s="246">
        <v>29</v>
      </c>
      <c r="BA27" s="246">
        <v>3708</v>
      </c>
      <c r="BB27" s="246">
        <v>2</v>
      </c>
      <c r="BC27" s="246">
        <v>995</v>
      </c>
      <c r="BD27" s="246"/>
      <c r="BE27" s="246">
        <v>365</v>
      </c>
      <c r="BF27" s="246">
        <v>64</v>
      </c>
      <c r="BG27" s="246">
        <v>373</v>
      </c>
      <c r="BH27" s="246"/>
      <c r="BI27" s="266"/>
      <c r="BJ27" s="246"/>
      <c r="BK27" s="246"/>
      <c r="BL27" s="246">
        <v>142</v>
      </c>
      <c r="BM27" s="209">
        <v>68</v>
      </c>
      <c r="BN27" s="209">
        <v>451</v>
      </c>
      <c r="BO27" s="209">
        <v>57</v>
      </c>
      <c r="BP27" s="209">
        <v>414</v>
      </c>
      <c r="BQ27" s="209">
        <v>1</v>
      </c>
      <c r="BR27" s="209">
        <v>1</v>
      </c>
      <c r="BS27" s="246">
        <v>388</v>
      </c>
      <c r="BT27" s="246"/>
      <c r="BU27" s="246">
        <v>2</v>
      </c>
      <c r="BV27" s="246"/>
      <c r="BW27" s="246"/>
      <c r="BX27" s="246">
        <v>1</v>
      </c>
      <c r="BY27" s="246">
        <v>4</v>
      </c>
      <c r="BZ27" s="246"/>
      <c r="CA27" s="246"/>
      <c r="CB27" s="246"/>
      <c r="CC27" s="246"/>
      <c r="CD27" s="246">
        <v>1</v>
      </c>
      <c r="CE27" s="246"/>
      <c r="CF27" s="246"/>
      <c r="CG27" s="246">
        <v>1</v>
      </c>
      <c r="CH27" s="246"/>
      <c r="CI27" s="246"/>
      <c r="CJ27" s="246"/>
      <c r="CK27" s="246">
        <v>10</v>
      </c>
      <c r="CL27" s="246">
        <v>16</v>
      </c>
      <c r="CM27" s="246">
        <v>7</v>
      </c>
      <c r="CN27" s="246"/>
      <c r="CO27" s="246">
        <v>3</v>
      </c>
      <c r="CP27" s="209">
        <v>318</v>
      </c>
      <c r="CQ27" s="209">
        <v>53</v>
      </c>
      <c r="CR27" s="286"/>
    </row>
    <row r="28" spans="1:96" ht="12.75">
      <c r="A28" s="218" t="s">
        <v>91</v>
      </c>
      <c r="C28" s="209">
        <v>557</v>
      </c>
      <c r="D28" s="211">
        <v>3595</v>
      </c>
      <c r="F28" s="211">
        <v>10462</v>
      </c>
      <c r="G28" s="209">
        <v>50</v>
      </c>
      <c r="H28" s="211">
        <v>3124</v>
      </c>
      <c r="J28" s="211">
        <v>888</v>
      </c>
      <c r="K28" s="209">
        <v>97</v>
      </c>
      <c r="L28" s="209">
        <v>994</v>
      </c>
      <c r="N28" s="228">
        <v>1</v>
      </c>
      <c r="O28" s="209">
        <v>1</v>
      </c>
      <c r="R28" s="209">
        <v>262</v>
      </c>
      <c r="S28" s="209">
        <v>920</v>
      </c>
      <c r="T28" s="209">
        <v>46</v>
      </c>
      <c r="U28" s="209">
        <v>394</v>
      </c>
      <c r="V28" s="209">
        <v>2</v>
      </c>
      <c r="W28" s="209">
        <v>226</v>
      </c>
      <c r="X28" s="209">
        <v>482</v>
      </c>
      <c r="Y28" s="209">
        <v>1</v>
      </c>
      <c r="Z28" s="209">
        <v>4</v>
      </c>
      <c r="AA28" s="209">
        <v>1</v>
      </c>
      <c r="AC28" s="209">
        <v>1</v>
      </c>
      <c r="AD28" s="210">
        <v>2</v>
      </c>
      <c r="AE28" s="210">
        <v>3</v>
      </c>
      <c r="AG28" s="210">
        <v>2</v>
      </c>
      <c r="AH28" s="219"/>
      <c r="AI28" s="219">
        <v>2</v>
      </c>
      <c r="AJ28" s="219"/>
      <c r="AK28" s="219"/>
      <c r="AL28" s="219"/>
      <c r="AM28" s="219">
        <v>1</v>
      </c>
      <c r="AN28" s="219">
        <v>6</v>
      </c>
      <c r="AO28" s="219"/>
      <c r="AP28" s="219">
        <v>4</v>
      </c>
      <c r="AQ28" s="219">
        <v>40</v>
      </c>
      <c r="AR28" s="219"/>
      <c r="AS28" s="219">
        <v>1</v>
      </c>
      <c r="AT28" s="219">
        <v>11</v>
      </c>
      <c r="AU28" s="218">
        <v>343</v>
      </c>
      <c r="AV28" s="219">
        <v>2</v>
      </c>
      <c r="AX28" s="211">
        <v>419</v>
      </c>
      <c r="AY28" s="246">
        <v>2135</v>
      </c>
      <c r="AZ28" s="246"/>
      <c r="BA28" s="246">
        <v>5645</v>
      </c>
      <c r="BB28" s="246">
        <v>11</v>
      </c>
      <c r="BC28" s="246">
        <v>1508</v>
      </c>
      <c r="BD28" s="246"/>
      <c r="BE28" s="246">
        <v>384</v>
      </c>
      <c r="BF28" s="246">
        <v>26</v>
      </c>
      <c r="BG28" s="246">
        <v>338</v>
      </c>
      <c r="BH28" s="246"/>
      <c r="BI28" s="266">
        <v>1</v>
      </c>
      <c r="BJ28" s="246">
        <v>1</v>
      </c>
      <c r="BK28" s="246"/>
      <c r="BL28" s="246"/>
      <c r="BM28" s="209">
        <v>66</v>
      </c>
      <c r="BN28" s="209">
        <v>322</v>
      </c>
      <c r="BO28" s="209">
        <v>35</v>
      </c>
      <c r="BP28" s="209">
        <v>344</v>
      </c>
      <c r="BQ28" s="209">
        <v>1</v>
      </c>
      <c r="BS28" s="246">
        <v>439</v>
      </c>
      <c r="BT28" s="246">
        <v>1</v>
      </c>
      <c r="BU28" s="246">
        <v>2</v>
      </c>
      <c r="BV28" s="246">
        <v>1</v>
      </c>
      <c r="BW28" s="246"/>
      <c r="BX28" s="246"/>
      <c r="BY28" s="246">
        <v>2</v>
      </c>
      <c r="BZ28" s="246">
        <v>2</v>
      </c>
      <c r="CA28" s="246"/>
      <c r="CB28" s="246">
        <v>2</v>
      </c>
      <c r="CC28" s="246"/>
      <c r="CD28" s="246">
        <v>2</v>
      </c>
      <c r="CE28" s="246"/>
      <c r="CF28" s="246"/>
      <c r="CG28" s="246"/>
      <c r="CH28" s="246"/>
      <c r="CI28" s="246">
        <v>5</v>
      </c>
      <c r="CJ28" s="246"/>
      <c r="CK28" s="246">
        <v>2</v>
      </c>
      <c r="CL28" s="246">
        <v>34</v>
      </c>
      <c r="CM28" s="246"/>
      <c r="CN28" s="246">
        <v>1</v>
      </c>
      <c r="CO28" s="246">
        <v>5</v>
      </c>
      <c r="CP28" s="209">
        <v>319</v>
      </c>
      <c r="CQ28" s="209">
        <v>2</v>
      </c>
      <c r="CR28" s="286"/>
    </row>
    <row r="29" spans="1:96" ht="12.75">
      <c r="A29" s="218" t="s">
        <v>92</v>
      </c>
      <c r="C29" s="209">
        <v>470</v>
      </c>
      <c r="D29" s="211">
        <v>2976</v>
      </c>
      <c r="E29" s="209">
        <v>1</v>
      </c>
      <c r="F29" s="211">
        <v>7630</v>
      </c>
      <c r="G29" s="209">
        <v>60</v>
      </c>
      <c r="H29" s="209">
        <v>1769</v>
      </c>
      <c r="J29" s="209">
        <v>521</v>
      </c>
      <c r="K29" s="209">
        <v>209</v>
      </c>
      <c r="L29" s="209">
        <v>1263</v>
      </c>
      <c r="N29" s="228"/>
      <c r="R29" s="209">
        <v>367</v>
      </c>
      <c r="S29" s="209">
        <v>274</v>
      </c>
      <c r="T29" s="209">
        <v>106</v>
      </c>
      <c r="U29" s="209">
        <v>660</v>
      </c>
      <c r="W29" s="209">
        <v>601</v>
      </c>
      <c r="X29" s="209">
        <v>297</v>
      </c>
      <c r="Z29" s="209">
        <v>2</v>
      </c>
      <c r="AA29" s="209">
        <v>1</v>
      </c>
      <c r="AC29" s="209">
        <v>7</v>
      </c>
      <c r="AH29" s="219"/>
      <c r="AI29" s="219"/>
      <c r="AJ29" s="219"/>
      <c r="AK29" s="219"/>
      <c r="AL29" s="219"/>
      <c r="AM29" s="219"/>
      <c r="AN29" s="219">
        <v>4</v>
      </c>
      <c r="AO29" s="219"/>
      <c r="AP29" s="219">
        <v>2</v>
      </c>
      <c r="AQ29" s="219">
        <v>28</v>
      </c>
      <c r="AR29" s="219"/>
      <c r="AS29" s="219">
        <v>23</v>
      </c>
      <c r="AT29" s="219">
        <v>35</v>
      </c>
      <c r="AU29" s="218">
        <v>340</v>
      </c>
      <c r="AV29" s="219">
        <v>264</v>
      </c>
      <c r="AX29" s="209">
        <v>270</v>
      </c>
      <c r="AY29" s="246">
        <v>1377</v>
      </c>
      <c r="AZ29" s="246">
        <v>1</v>
      </c>
      <c r="BA29" s="246">
        <v>3293</v>
      </c>
      <c r="BB29" s="246">
        <v>23</v>
      </c>
      <c r="BC29" s="246">
        <v>338</v>
      </c>
      <c r="BD29" s="246"/>
      <c r="BE29" s="246">
        <v>144</v>
      </c>
      <c r="BF29" s="246">
        <v>40</v>
      </c>
      <c r="BG29" s="246">
        <v>593</v>
      </c>
      <c r="BH29" s="246"/>
      <c r="BI29" s="266"/>
      <c r="BJ29" s="246"/>
      <c r="BK29" s="246"/>
      <c r="BL29" s="246"/>
      <c r="BM29" s="209">
        <v>152</v>
      </c>
      <c r="BN29" s="209">
        <v>151</v>
      </c>
      <c r="BO29" s="209">
        <v>77</v>
      </c>
      <c r="BP29" s="209">
        <v>452</v>
      </c>
      <c r="BR29" s="209">
        <v>119</v>
      </c>
      <c r="BS29" s="246">
        <v>204</v>
      </c>
      <c r="BT29" s="246"/>
      <c r="BU29" s="246"/>
      <c r="BV29" s="246"/>
      <c r="BW29" s="246"/>
      <c r="BX29" s="246">
        <v>3</v>
      </c>
      <c r="BY29" s="246"/>
      <c r="BZ29" s="246"/>
      <c r="CA29" s="246"/>
      <c r="CB29" s="246"/>
      <c r="CC29" s="246"/>
      <c r="CD29" s="246"/>
      <c r="CE29" s="246"/>
      <c r="CF29" s="246"/>
      <c r="CG29" s="246"/>
      <c r="CH29" s="246"/>
      <c r="CI29" s="246">
        <v>4</v>
      </c>
      <c r="CJ29" s="246"/>
      <c r="CK29" s="246"/>
      <c r="CL29" s="246">
        <v>16</v>
      </c>
      <c r="CM29" s="246"/>
      <c r="CN29" s="246">
        <v>21</v>
      </c>
      <c r="CO29" s="246">
        <v>23</v>
      </c>
      <c r="CP29" s="209">
        <v>337</v>
      </c>
      <c r="CQ29" s="209">
        <v>109</v>
      </c>
      <c r="CR29" s="286"/>
    </row>
    <row r="30" spans="1:96" ht="12.75">
      <c r="A30" s="218" t="s">
        <v>93</v>
      </c>
      <c r="B30" s="209">
        <v>9</v>
      </c>
      <c r="C30" s="211">
        <v>2279</v>
      </c>
      <c r="D30" s="211">
        <v>6670</v>
      </c>
      <c r="E30" s="209">
        <v>3</v>
      </c>
      <c r="F30" s="211">
        <v>16542</v>
      </c>
      <c r="G30" s="209">
        <v>108</v>
      </c>
      <c r="H30" s="209">
        <v>4100</v>
      </c>
      <c r="J30" s="209">
        <v>1766</v>
      </c>
      <c r="K30" s="209">
        <v>451</v>
      </c>
      <c r="L30" s="211">
        <v>1073</v>
      </c>
      <c r="N30" s="228"/>
      <c r="Q30" s="209">
        <v>1</v>
      </c>
      <c r="R30" s="209">
        <v>213</v>
      </c>
      <c r="S30" s="209">
        <v>338</v>
      </c>
      <c r="T30" s="209">
        <v>23</v>
      </c>
      <c r="U30" s="209">
        <v>640</v>
      </c>
      <c r="V30" s="209">
        <v>1</v>
      </c>
      <c r="W30" s="209">
        <v>833</v>
      </c>
      <c r="X30" s="209">
        <v>376</v>
      </c>
      <c r="Y30" s="209">
        <v>3</v>
      </c>
      <c r="Z30" s="209">
        <v>2</v>
      </c>
      <c r="AB30" s="209">
        <v>1</v>
      </c>
      <c r="AC30" s="209">
        <v>1</v>
      </c>
      <c r="AD30" s="210">
        <v>6</v>
      </c>
      <c r="AE30" s="210">
        <v>5</v>
      </c>
      <c r="AG30" s="210">
        <v>1</v>
      </c>
      <c r="AH30" s="219"/>
      <c r="AI30" s="219">
        <v>1</v>
      </c>
      <c r="AJ30" s="219"/>
      <c r="AK30" s="219"/>
      <c r="AL30" s="219">
        <v>2</v>
      </c>
      <c r="AM30" s="219"/>
      <c r="AN30" s="219"/>
      <c r="AO30" s="219"/>
      <c r="AP30" s="219">
        <v>3</v>
      </c>
      <c r="AQ30" s="219">
        <v>8</v>
      </c>
      <c r="AR30" s="219"/>
      <c r="AS30" s="219"/>
      <c r="AT30" s="219"/>
      <c r="AU30" s="218">
        <v>544</v>
      </c>
      <c r="AV30" s="219">
        <v>16</v>
      </c>
      <c r="AW30" s="209">
        <v>1</v>
      </c>
      <c r="AX30" s="211">
        <v>1784</v>
      </c>
      <c r="AY30" s="246">
        <v>4673</v>
      </c>
      <c r="AZ30" s="246">
        <v>2</v>
      </c>
      <c r="BA30" s="246">
        <v>11475</v>
      </c>
      <c r="BB30" s="246">
        <v>33</v>
      </c>
      <c r="BC30" s="246">
        <v>2100</v>
      </c>
      <c r="BD30" s="246"/>
      <c r="BE30" s="246">
        <v>1233</v>
      </c>
      <c r="BF30" s="246">
        <v>124</v>
      </c>
      <c r="BG30" s="246">
        <v>157</v>
      </c>
      <c r="BH30" s="246"/>
      <c r="BI30" s="266"/>
      <c r="BJ30" s="246"/>
      <c r="BK30" s="246"/>
      <c r="BL30" s="246">
        <v>1</v>
      </c>
      <c r="BM30" s="209">
        <v>71</v>
      </c>
      <c r="BN30" s="209">
        <v>122</v>
      </c>
      <c r="BO30" s="209">
        <v>11</v>
      </c>
      <c r="BP30" s="209">
        <v>605</v>
      </c>
      <c r="BQ30" s="209">
        <v>1</v>
      </c>
      <c r="BR30" s="209">
        <v>213</v>
      </c>
      <c r="BS30" s="246">
        <v>291</v>
      </c>
      <c r="BT30" s="246">
        <v>2</v>
      </c>
      <c r="BU30" s="246">
        <v>2</v>
      </c>
      <c r="BV30" s="246"/>
      <c r="BW30" s="246"/>
      <c r="BX30" s="246"/>
      <c r="BY30" s="246">
        <v>6</v>
      </c>
      <c r="BZ30" s="246">
        <v>3</v>
      </c>
      <c r="CA30" s="246"/>
      <c r="CB30" s="246">
        <v>1</v>
      </c>
      <c r="CC30" s="246"/>
      <c r="CD30" s="246">
        <v>1</v>
      </c>
      <c r="CE30" s="246"/>
      <c r="CF30" s="246"/>
      <c r="CG30" s="246"/>
      <c r="CH30" s="246"/>
      <c r="CI30" s="246"/>
      <c r="CJ30" s="246"/>
      <c r="CK30" s="246">
        <v>1</v>
      </c>
      <c r="CL30" s="246">
        <v>7</v>
      </c>
      <c r="CM30" s="246"/>
      <c r="CN30" s="246"/>
      <c r="CO30" s="246"/>
      <c r="CP30" s="209">
        <v>544</v>
      </c>
      <c r="CQ30" s="209">
        <v>16</v>
      </c>
      <c r="CR30" s="286"/>
    </row>
    <row r="31" spans="1:96" ht="12.75">
      <c r="A31" s="218" t="s">
        <v>94</v>
      </c>
      <c r="C31" s="209">
        <v>199</v>
      </c>
      <c r="D31" s="209">
        <v>962</v>
      </c>
      <c r="F31" s="211">
        <v>4365</v>
      </c>
      <c r="G31" s="209">
        <v>1</v>
      </c>
      <c r="H31" s="209">
        <v>811</v>
      </c>
      <c r="J31" s="209">
        <v>222</v>
      </c>
      <c r="K31" s="209">
        <v>8</v>
      </c>
      <c r="L31" s="209">
        <v>664</v>
      </c>
      <c r="N31" s="228"/>
      <c r="R31" s="209">
        <v>86</v>
      </c>
      <c r="S31" s="209">
        <v>31</v>
      </c>
      <c r="T31" s="209">
        <v>12</v>
      </c>
      <c r="U31" s="209">
        <v>65</v>
      </c>
      <c r="W31" s="209">
        <v>1</v>
      </c>
      <c r="X31" s="209">
        <v>414</v>
      </c>
      <c r="Y31" s="209">
        <v>3</v>
      </c>
      <c r="AE31" s="210">
        <v>4</v>
      </c>
      <c r="AG31" s="210">
        <v>1</v>
      </c>
      <c r="AH31" s="219">
        <v>1</v>
      </c>
      <c r="AI31" s="219">
        <v>2</v>
      </c>
      <c r="AJ31" s="219"/>
      <c r="AK31" s="219"/>
      <c r="AL31" s="219">
        <v>1</v>
      </c>
      <c r="AM31" s="219"/>
      <c r="AN31" s="219">
        <v>1</v>
      </c>
      <c r="AO31" s="219"/>
      <c r="AP31" s="219"/>
      <c r="AQ31" s="219">
        <v>1</v>
      </c>
      <c r="AR31" s="219"/>
      <c r="AS31" s="219"/>
      <c r="AT31" s="219">
        <v>3</v>
      </c>
      <c r="AU31" s="218">
        <v>6</v>
      </c>
      <c r="AV31" s="219">
        <v>1</v>
      </c>
      <c r="AX31" s="209">
        <v>159</v>
      </c>
      <c r="AY31" s="246">
        <v>590</v>
      </c>
      <c r="AZ31" s="246"/>
      <c r="BA31" s="246">
        <v>2406</v>
      </c>
      <c r="BB31" s="246"/>
      <c r="BC31" s="246">
        <v>239</v>
      </c>
      <c r="BD31" s="246"/>
      <c r="BE31" s="246">
        <v>55</v>
      </c>
      <c r="BF31" s="246">
        <v>3</v>
      </c>
      <c r="BG31" s="246">
        <v>307</v>
      </c>
      <c r="BH31" s="246"/>
      <c r="BI31" s="266"/>
      <c r="BJ31" s="246"/>
      <c r="BK31" s="246"/>
      <c r="BL31" s="246"/>
      <c r="BM31" s="209">
        <v>50</v>
      </c>
      <c r="BN31" s="209">
        <v>25</v>
      </c>
      <c r="BO31" s="209">
        <v>7</v>
      </c>
      <c r="BP31" s="209">
        <v>51</v>
      </c>
      <c r="BR31" s="209">
        <v>1</v>
      </c>
      <c r="BS31" s="246">
        <v>339</v>
      </c>
      <c r="BT31" s="246">
        <v>3</v>
      </c>
      <c r="BU31" s="246"/>
      <c r="BV31" s="246"/>
      <c r="BW31" s="246"/>
      <c r="BX31" s="246"/>
      <c r="BY31" s="246"/>
      <c r="BZ31" s="246">
        <v>4</v>
      </c>
      <c r="CA31" s="246"/>
      <c r="CB31" s="246">
        <v>1</v>
      </c>
      <c r="CC31" s="246">
        <v>1</v>
      </c>
      <c r="CD31" s="246">
        <v>2</v>
      </c>
      <c r="CE31" s="246"/>
      <c r="CF31" s="246"/>
      <c r="CG31" s="246">
        <v>1</v>
      </c>
      <c r="CH31" s="246"/>
      <c r="CI31" s="246">
        <v>1</v>
      </c>
      <c r="CJ31" s="246"/>
      <c r="CK31" s="246"/>
      <c r="CL31" s="246"/>
      <c r="CM31" s="246"/>
      <c r="CN31" s="246"/>
      <c r="CO31" s="246">
        <v>3</v>
      </c>
      <c r="CP31" s="209">
        <v>6</v>
      </c>
      <c r="CQ31" s="209">
        <v>1</v>
      </c>
      <c r="CR31" s="286"/>
    </row>
    <row r="32" spans="1:96" ht="12.75">
      <c r="A32" s="218" t="s">
        <v>95</v>
      </c>
      <c r="B32" s="209">
        <v>3</v>
      </c>
      <c r="C32" s="211">
        <v>1691</v>
      </c>
      <c r="D32" s="211">
        <v>12221</v>
      </c>
      <c r="E32" s="209">
        <v>5</v>
      </c>
      <c r="F32" s="211">
        <v>31370</v>
      </c>
      <c r="G32" s="209">
        <v>41</v>
      </c>
      <c r="H32" s="211">
        <v>4771</v>
      </c>
      <c r="I32" s="209">
        <v>1</v>
      </c>
      <c r="J32" s="211">
        <v>2401</v>
      </c>
      <c r="K32" s="209">
        <v>746</v>
      </c>
      <c r="L32" s="211">
        <v>1704</v>
      </c>
      <c r="M32" s="209">
        <v>53</v>
      </c>
      <c r="N32" s="228">
        <v>2</v>
      </c>
      <c r="R32" s="209">
        <v>571</v>
      </c>
      <c r="S32" s="209">
        <v>298</v>
      </c>
      <c r="T32" s="209">
        <v>151</v>
      </c>
      <c r="U32" s="209">
        <v>2001</v>
      </c>
      <c r="V32" s="209">
        <v>9</v>
      </c>
      <c r="W32" s="211">
        <v>1253</v>
      </c>
      <c r="X32" s="209">
        <v>1111</v>
      </c>
      <c r="Y32" s="209">
        <v>5</v>
      </c>
      <c r="Z32" s="209">
        <v>5</v>
      </c>
      <c r="AA32" s="209">
        <v>10</v>
      </c>
      <c r="AC32" s="209">
        <v>13</v>
      </c>
      <c r="AD32" s="210">
        <v>2</v>
      </c>
      <c r="AE32" s="210">
        <v>1</v>
      </c>
      <c r="AF32" s="210">
        <v>1</v>
      </c>
      <c r="AG32" s="210">
        <v>1</v>
      </c>
      <c r="AH32" s="219">
        <v>2</v>
      </c>
      <c r="AI32" s="219">
        <v>6</v>
      </c>
      <c r="AJ32" s="219"/>
      <c r="AK32" s="219"/>
      <c r="AL32" s="219">
        <v>7</v>
      </c>
      <c r="AM32" s="219"/>
      <c r="AN32" s="219"/>
      <c r="AO32" s="219"/>
      <c r="AP32" s="219">
        <v>10</v>
      </c>
      <c r="AQ32" s="220">
        <v>39</v>
      </c>
      <c r="AR32" s="220"/>
      <c r="AS32" s="220">
        <v>3</v>
      </c>
      <c r="AT32" s="220">
        <v>3</v>
      </c>
      <c r="AU32" s="221">
        <v>1739</v>
      </c>
      <c r="AV32" s="220">
        <v>39</v>
      </c>
      <c r="AW32" s="209">
        <v>1</v>
      </c>
      <c r="AX32" s="211">
        <v>1280</v>
      </c>
      <c r="AY32" s="246">
        <v>7736</v>
      </c>
      <c r="AZ32" s="246">
        <v>1</v>
      </c>
      <c r="BA32" s="246">
        <v>19497</v>
      </c>
      <c r="BB32" s="246">
        <v>17</v>
      </c>
      <c r="BC32" s="246">
        <v>1532</v>
      </c>
      <c r="BD32" s="246">
        <v>1</v>
      </c>
      <c r="BE32" s="246">
        <v>983</v>
      </c>
      <c r="BF32" s="246">
        <v>241</v>
      </c>
      <c r="BG32" s="246">
        <v>375</v>
      </c>
      <c r="BH32" s="246">
        <v>53</v>
      </c>
      <c r="BI32" s="266">
        <v>1</v>
      </c>
      <c r="BJ32" s="246"/>
      <c r="BK32" s="246"/>
      <c r="BL32" s="246"/>
      <c r="BM32" s="209">
        <v>108</v>
      </c>
      <c r="BN32" s="209">
        <v>160</v>
      </c>
      <c r="BO32" s="209">
        <v>84</v>
      </c>
      <c r="BP32" s="209">
        <v>1833</v>
      </c>
      <c r="BQ32" s="209">
        <v>2</v>
      </c>
      <c r="BR32" s="209">
        <v>91</v>
      </c>
      <c r="BS32" s="246">
        <v>802</v>
      </c>
      <c r="BT32" s="246">
        <v>4</v>
      </c>
      <c r="BU32" s="246">
        <v>2</v>
      </c>
      <c r="BV32" s="246">
        <v>2</v>
      </c>
      <c r="BW32" s="246"/>
      <c r="BX32" s="246">
        <v>12</v>
      </c>
      <c r="BY32" s="246">
        <v>2</v>
      </c>
      <c r="BZ32" s="246">
        <v>1</v>
      </c>
      <c r="CA32" s="246"/>
      <c r="CB32" s="246">
        <v>1</v>
      </c>
      <c r="CC32" s="246">
        <v>2</v>
      </c>
      <c r="CD32" s="246">
        <v>6</v>
      </c>
      <c r="CE32" s="246"/>
      <c r="CF32" s="246"/>
      <c r="CG32" s="246">
        <v>5</v>
      </c>
      <c r="CH32" s="246"/>
      <c r="CI32" s="246"/>
      <c r="CJ32" s="246"/>
      <c r="CK32" s="246"/>
      <c r="CL32" s="246">
        <v>17</v>
      </c>
      <c r="CM32" s="246"/>
      <c r="CN32" s="246">
        <v>1</v>
      </c>
      <c r="CO32" s="246">
        <v>3</v>
      </c>
      <c r="CP32" s="209">
        <v>1735</v>
      </c>
      <c r="CQ32" s="209">
        <v>35</v>
      </c>
      <c r="CR32" s="286"/>
    </row>
    <row r="33" spans="1:96" ht="12.75">
      <c r="A33" s="218" t="s">
        <v>96</v>
      </c>
      <c r="B33" s="209">
        <v>31</v>
      </c>
      <c r="C33" s="209">
        <v>6</v>
      </c>
      <c r="D33" s="209">
        <v>7</v>
      </c>
      <c r="E33" s="209">
        <v>1</v>
      </c>
      <c r="F33" s="209">
        <v>12</v>
      </c>
      <c r="H33" s="209">
        <v>6</v>
      </c>
      <c r="J33" s="209">
        <v>24</v>
      </c>
      <c r="L33" s="209">
        <v>38</v>
      </c>
      <c r="N33" s="228"/>
      <c r="R33" s="209">
        <v>3</v>
      </c>
      <c r="S33" s="209">
        <v>28</v>
      </c>
      <c r="U33" s="209">
        <v>659</v>
      </c>
      <c r="V33" s="209">
        <v>3</v>
      </c>
      <c r="X33" s="209">
        <v>20</v>
      </c>
      <c r="AH33" s="219"/>
      <c r="AI33" s="219"/>
      <c r="AJ33" s="219"/>
      <c r="AK33" s="219"/>
      <c r="AL33" s="219"/>
      <c r="AM33" s="219"/>
      <c r="AN33" s="219"/>
      <c r="AO33" s="219"/>
      <c r="AP33" s="219"/>
      <c r="AQ33" s="219"/>
      <c r="AR33" s="219"/>
      <c r="AS33" s="219"/>
      <c r="AT33" s="219"/>
      <c r="AU33" s="218"/>
      <c r="AV33" s="219"/>
      <c r="AW33" s="209">
        <v>12</v>
      </c>
      <c r="AX33" s="209">
        <v>6</v>
      </c>
      <c r="AY33" s="246">
        <v>6</v>
      </c>
      <c r="AZ33" s="246">
        <v>1</v>
      </c>
      <c r="BA33" s="246">
        <v>11</v>
      </c>
      <c r="BB33" s="246"/>
      <c r="BC33" s="246">
        <v>3</v>
      </c>
      <c r="BD33" s="246"/>
      <c r="BE33" s="246">
        <v>11</v>
      </c>
      <c r="BF33" s="246"/>
      <c r="BG33" s="246">
        <v>38</v>
      </c>
      <c r="BH33" s="246"/>
      <c r="BI33" s="266"/>
      <c r="BJ33" s="246"/>
      <c r="BK33" s="246"/>
      <c r="BL33" s="246"/>
      <c r="BM33" s="209">
        <v>2</v>
      </c>
      <c r="BN33" s="209">
        <v>28</v>
      </c>
      <c r="BP33" s="209">
        <v>19</v>
      </c>
      <c r="BQ33" s="209">
        <v>3</v>
      </c>
      <c r="BS33" s="246">
        <v>19</v>
      </c>
      <c r="BT33" s="246"/>
      <c r="BU33" s="246"/>
      <c r="BV33" s="246"/>
      <c r="BW33" s="246"/>
      <c r="BX33" s="246"/>
      <c r="BY33" s="246"/>
      <c r="BZ33" s="246"/>
      <c r="CA33" s="246"/>
      <c r="CB33" s="246"/>
      <c r="CC33" s="246"/>
      <c r="CD33" s="246"/>
      <c r="CE33" s="246"/>
      <c r="CF33" s="246"/>
      <c r="CG33" s="246"/>
      <c r="CH33" s="246"/>
      <c r="CI33" s="246"/>
      <c r="CJ33" s="246"/>
      <c r="CK33" s="246"/>
      <c r="CL33" s="246"/>
      <c r="CM33" s="246"/>
      <c r="CN33" s="246"/>
      <c r="CO33" s="246"/>
      <c r="CR33" s="286"/>
    </row>
    <row r="34" spans="1:96" ht="12.75">
      <c r="A34" s="218" t="s">
        <v>97</v>
      </c>
      <c r="B34" s="209">
        <v>89</v>
      </c>
      <c r="C34" s="211">
        <v>21118</v>
      </c>
      <c r="D34" s="211">
        <v>13259</v>
      </c>
      <c r="E34" s="209">
        <v>1</v>
      </c>
      <c r="F34" s="211">
        <v>24870</v>
      </c>
      <c r="G34" s="209">
        <v>288</v>
      </c>
      <c r="H34" s="211">
        <v>9751</v>
      </c>
      <c r="I34" s="209">
        <v>7</v>
      </c>
      <c r="J34" s="211">
        <v>6865</v>
      </c>
      <c r="K34" s="209">
        <v>492</v>
      </c>
      <c r="L34" s="209">
        <v>1400</v>
      </c>
      <c r="N34" s="228"/>
      <c r="O34" s="209">
        <v>1</v>
      </c>
      <c r="P34" s="209">
        <v>9</v>
      </c>
      <c r="R34" s="209">
        <v>643</v>
      </c>
      <c r="S34" s="209">
        <v>4719</v>
      </c>
      <c r="T34" s="209">
        <v>36</v>
      </c>
      <c r="U34" s="209">
        <v>1985</v>
      </c>
      <c r="V34" s="209">
        <v>1</v>
      </c>
      <c r="W34" s="209">
        <v>664</v>
      </c>
      <c r="X34" s="209">
        <v>864</v>
      </c>
      <c r="Y34" s="209">
        <v>3</v>
      </c>
      <c r="Z34" s="209">
        <v>4</v>
      </c>
      <c r="AA34" s="209">
        <v>2</v>
      </c>
      <c r="AC34" s="209">
        <v>30</v>
      </c>
      <c r="AD34" s="210">
        <v>9</v>
      </c>
      <c r="AE34" s="210">
        <v>9</v>
      </c>
      <c r="AG34" s="210">
        <v>73</v>
      </c>
      <c r="AH34" s="219">
        <v>31</v>
      </c>
      <c r="AI34" s="219"/>
      <c r="AJ34" s="219"/>
      <c r="AK34" s="219"/>
      <c r="AL34" s="219">
        <v>68</v>
      </c>
      <c r="AM34" s="219">
        <v>1</v>
      </c>
      <c r="AN34" s="219">
        <v>16</v>
      </c>
      <c r="AO34" s="219"/>
      <c r="AP34" s="219">
        <v>6</v>
      </c>
      <c r="AQ34" s="219">
        <v>7</v>
      </c>
      <c r="AR34" s="219">
        <v>2</v>
      </c>
      <c r="AS34" s="219"/>
      <c r="AT34" s="219"/>
      <c r="AU34" s="218">
        <v>1074</v>
      </c>
      <c r="AV34" s="219">
        <v>29</v>
      </c>
      <c r="AW34" s="209">
        <v>14</v>
      </c>
      <c r="AX34" s="211">
        <v>14898</v>
      </c>
      <c r="AY34" s="246">
        <v>8693</v>
      </c>
      <c r="AZ34" s="246"/>
      <c r="BA34" s="246">
        <v>17054</v>
      </c>
      <c r="BB34" s="246">
        <v>105</v>
      </c>
      <c r="BC34" s="246">
        <v>6475</v>
      </c>
      <c r="BD34" s="246">
        <v>7</v>
      </c>
      <c r="BE34" s="246">
        <v>5894</v>
      </c>
      <c r="BF34" s="246">
        <v>130</v>
      </c>
      <c r="BG34" s="246">
        <v>166</v>
      </c>
      <c r="BH34" s="246"/>
      <c r="BI34" s="266"/>
      <c r="BJ34" s="246">
        <v>1</v>
      </c>
      <c r="BK34" s="246">
        <v>8</v>
      </c>
      <c r="BL34" s="246"/>
      <c r="BM34" s="209">
        <v>395</v>
      </c>
      <c r="BN34" s="209">
        <v>3421</v>
      </c>
      <c r="BO34" s="209">
        <v>19</v>
      </c>
      <c r="BP34" s="209">
        <v>1836</v>
      </c>
      <c r="BQ34" s="209">
        <v>1</v>
      </c>
      <c r="BS34" s="246">
        <v>715</v>
      </c>
      <c r="BT34" s="246">
        <v>2</v>
      </c>
      <c r="BU34" s="246">
        <v>2</v>
      </c>
      <c r="BV34" s="246"/>
      <c r="BW34" s="246"/>
      <c r="BX34" s="246">
        <v>21</v>
      </c>
      <c r="BY34" s="246">
        <v>6</v>
      </c>
      <c r="BZ34" s="246">
        <v>8</v>
      </c>
      <c r="CA34" s="246"/>
      <c r="CB34" s="246">
        <v>47</v>
      </c>
      <c r="CC34" s="246">
        <v>1</v>
      </c>
      <c r="CD34" s="246"/>
      <c r="CE34" s="246"/>
      <c r="CF34" s="246"/>
      <c r="CG34" s="246">
        <v>46</v>
      </c>
      <c r="CH34" s="246">
        <v>1</v>
      </c>
      <c r="CI34" s="246">
        <v>15</v>
      </c>
      <c r="CJ34" s="246"/>
      <c r="CK34" s="246">
        <v>4</v>
      </c>
      <c r="CL34" s="246">
        <v>4</v>
      </c>
      <c r="CM34" s="246">
        <v>2</v>
      </c>
      <c r="CN34" s="246"/>
      <c r="CO34" s="246"/>
      <c r="CP34" s="209">
        <v>1069</v>
      </c>
      <c r="CQ34" s="209">
        <v>18</v>
      </c>
      <c r="CR34" s="286"/>
    </row>
    <row r="35" spans="1:96" ht="12.75">
      <c r="A35" s="218" t="s">
        <v>98</v>
      </c>
      <c r="C35" s="209">
        <v>821</v>
      </c>
      <c r="D35" s="211">
        <v>6749</v>
      </c>
      <c r="E35" s="209">
        <v>5</v>
      </c>
      <c r="F35" s="211">
        <v>12060</v>
      </c>
      <c r="G35" s="209">
        <v>76</v>
      </c>
      <c r="H35" s="211">
        <v>1728</v>
      </c>
      <c r="J35" s="209">
        <v>1926</v>
      </c>
      <c r="K35" s="209">
        <v>320</v>
      </c>
      <c r="L35" s="209">
        <v>572</v>
      </c>
      <c r="M35" s="209">
        <v>1</v>
      </c>
      <c r="N35" s="228">
        <v>3</v>
      </c>
      <c r="P35" s="209">
        <v>5</v>
      </c>
      <c r="R35" s="209">
        <v>196</v>
      </c>
      <c r="S35" s="209">
        <v>546</v>
      </c>
      <c r="T35" s="209">
        <v>27</v>
      </c>
      <c r="U35" s="209">
        <v>1631</v>
      </c>
      <c r="V35" s="209">
        <v>2</v>
      </c>
      <c r="W35" s="209">
        <v>504</v>
      </c>
      <c r="X35" s="209">
        <v>524</v>
      </c>
      <c r="Y35" s="209">
        <v>1</v>
      </c>
      <c r="Z35" s="209">
        <v>3</v>
      </c>
      <c r="AA35" s="209">
        <v>2</v>
      </c>
      <c r="AB35" s="209">
        <v>1</v>
      </c>
      <c r="AC35" s="209">
        <v>8</v>
      </c>
      <c r="AD35" s="210">
        <v>4</v>
      </c>
      <c r="AE35" s="210">
        <v>6</v>
      </c>
      <c r="AG35" s="210">
        <v>5</v>
      </c>
      <c r="AH35" s="219">
        <v>3</v>
      </c>
      <c r="AI35" s="219"/>
      <c r="AJ35" s="219"/>
      <c r="AK35" s="219"/>
      <c r="AL35" s="219"/>
      <c r="AM35" s="219"/>
      <c r="AN35" s="219">
        <v>2</v>
      </c>
      <c r="AO35" s="219"/>
      <c r="AP35" s="219">
        <v>9</v>
      </c>
      <c r="AQ35" s="219">
        <v>61</v>
      </c>
      <c r="AR35" s="219">
        <v>3</v>
      </c>
      <c r="AS35" s="219"/>
      <c r="AT35" s="219"/>
      <c r="AU35" s="218">
        <v>1614</v>
      </c>
      <c r="AV35" s="219">
        <v>9</v>
      </c>
      <c r="AX35" s="211">
        <v>654</v>
      </c>
      <c r="AY35" s="246">
        <v>5230</v>
      </c>
      <c r="AZ35" s="246">
        <v>5</v>
      </c>
      <c r="BA35" s="246">
        <v>9560</v>
      </c>
      <c r="BB35" s="246">
        <v>46</v>
      </c>
      <c r="BC35" s="246">
        <v>1161</v>
      </c>
      <c r="BD35" s="246"/>
      <c r="BE35" s="246">
        <v>1140</v>
      </c>
      <c r="BF35" s="246">
        <v>228</v>
      </c>
      <c r="BG35" s="246">
        <v>300</v>
      </c>
      <c r="BH35" s="246">
        <v>1</v>
      </c>
      <c r="BI35" s="266">
        <v>3</v>
      </c>
      <c r="BJ35" s="246"/>
      <c r="BK35" s="246">
        <v>5</v>
      </c>
      <c r="BL35" s="246"/>
      <c r="BM35" s="209">
        <v>164</v>
      </c>
      <c r="BN35" s="209">
        <v>435</v>
      </c>
      <c r="BO35" s="209">
        <v>21</v>
      </c>
      <c r="BP35" s="209">
        <v>1631</v>
      </c>
      <c r="BQ35" s="209">
        <v>1</v>
      </c>
      <c r="BR35" s="209">
        <v>495</v>
      </c>
      <c r="BS35" s="246">
        <v>468</v>
      </c>
      <c r="BT35" s="246"/>
      <c r="BU35" s="246">
        <v>1</v>
      </c>
      <c r="BV35" s="246">
        <v>2</v>
      </c>
      <c r="BW35" s="246">
        <v>1</v>
      </c>
      <c r="BX35" s="246">
        <v>3</v>
      </c>
      <c r="BY35" s="246">
        <v>4</v>
      </c>
      <c r="BZ35" s="246">
        <v>4</v>
      </c>
      <c r="CA35" s="246"/>
      <c r="CB35" s="246">
        <v>5</v>
      </c>
      <c r="CC35" s="246">
        <v>3</v>
      </c>
      <c r="CD35" s="246"/>
      <c r="CE35" s="246"/>
      <c r="CF35" s="246"/>
      <c r="CG35" s="246"/>
      <c r="CH35" s="246"/>
      <c r="CI35" s="246">
        <v>2</v>
      </c>
      <c r="CJ35" s="246"/>
      <c r="CK35" s="246">
        <v>6</v>
      </c>
      <c r="CL35" s="246">
        <v>54</v>
      </c>
      <c r="CM35" s="246">
        <v>3</v>
      </c>
      <c r="CN35" s="246"/>
      <c r="CO35" s="246"/>
      <c r="CP35" s="209">
        <v>1614</v>
      </c>
      <c r="CQ35" s="209">
        <v>9</v>
      </c>
      <c r="CR35" s="286"/>
    </row>
    <row r="36" spans="1:96" ht="12.75">
      <c r="A36" s="218" t="s">
        <v>99</v>
      </c>
      <c r="C36" s="209">
        <v>253</v>
      </c>
      <c r="D36" s="211">
        <v>3276</v>
      </c>
      <c r="F36" s="211">
        <v>3456</v>
      </c>
      <c r="G36" s="209">
        <v>18</v>
      </c>
      <c r="H36" s="209">
        <v>657</v>
      </c>
      <c r="J36" s="209">
        <v>812</v>
      </c>
      <c r="K36" s="209">
        <v>69</v>
      </c>
      <c r="L36" s="209">
        <v>629</v>
      </c>
      <c r="N36" s="228"/>
      <c r="R36" s="209">
        <v>70</v>
      </c>
      <c r="S36" s="209">
        <v>116</v>
      </c>
      <c r="T36" s="209">
        <v>10</v>
      </c>
      <c r="U36" s="209">
        <v>392</v>
      </c>
      <c r="V36" s="209">
        <v>5</v>
      </c>
      <c r="W36" s="209">
        <v>88</v>
      </c>
      <c r="X36" s="209">
        <v>165</v>
      </c>
      <c r="AC36" s="209">
        <v>6</v>
      </c>
      <c r="AD36" s="210">
        <v>1</v>
      </c>
      <c r="AE36" s="210">
        <v>1</v>
      </c>
      <c r="AG36" s="210">
        <v>4</v>
      </c>
      <c r="AH36" s="219"/>
      <c r="AI36" s="219"/>
      <c r="AJ36" s="219"/>
      <c r="AK36" s="219"/>
      <c r="AL36" s="219"/>
      <c r="AM36" s="219"/>
      <c r="AN36" s="219">
        <v>1</v>
      </c>
      <c r="AO36" s="219"/>
      <c r="AP36" s="219"/>
      <c r="AQ36" s="219"/>
      <c r="AR36" s="219"/>
      <c r="AS36" s="219">
        <v>1</v>
      </c>
      <c r="AT36" s="219">
        <v>1</v>
      </c>
      <c r="AU36" s="218">
        <v>371</v>
      </c>
      <c r="AV36" s="219">
        <v>1</v>
      </c>
      <c r="AX36" s="209">
        <v>155</v>
      </c>
      <c r="AY36" s="246">
        <v>1776</v>
      </c>
      <c r="AZ36" s="246"/>
      <c r="BA36" s="246">
        <v>1964</v>
      </c>
      <c r="BB36" s="246">
        <v>6</v>
      </c>
      <c r="BC36" s="246">
        <v>236</v>
      </c>
      <c r="BD36" s="246"/>
      <c r="BE36" s="246">
        <v>635</v>
      </c>
      <c r="BF36" s="246">
        <v>13</v>
      </c>
      <c r="BG36" s="246">
        <v>183</v>
      </c>
      <c r="BH36" s="246"/>
      <c r="BI36" s="266"/>
      <c r="BJ36" s="246"/>
      <c r="BK36" s="246"/>
      <c r="BL36" s="246"/>
      <c r="BM36" s="209">
        <v>14</v>
      </c>
      <c r="BN36" s="209">
        <v>91</v>
      </c>
      <c r="BO36" s="209">
        <v>6</v>
      </c>
      <c r="BP36" s="209">
        <v>386</v>
      </c>
      <c r="BQ36" s="209">
        <v>5</v>
      </c>
      <c r="BR36" s="209">
        <v>1</v>
      </c>
      <c r="BS36" s="246">
        <v>135</v>
      </c>
      <c r="BT36" s="246"/>
      <c r="BU36" s="246"/>
      <c r="BV36" s="246"/>
      <c r="BW36" s="246"/>
      <c r="BX36" s="246">
        <v>1</v>
      </c>
      <c r="BY36" s="246"/>
      <c r="BZ36" s="246">
        <v>1</v>
      </c>
      <c r="CA36" s="246"/>
      <c r="CB36" s="246">
        <v>3</v>
      </c>
      <c r="CC36" s="246"/>
      <c r="CD36" s="246"/>
      <c r="CE36" s="246"/>
      <c r="CF36" s="246"/>
      <c r="CG36" s="246"/>
      <c r="CH36" s="246"/>
      <c r="CI36" s="246">
        <v>1</v>
      </c>
      <c r="CJ36" s="246"/>
      <c r="CK36" s="246"/>
      <c r="CL36" s="246"/>
      <c r="CM36" s="246"/>
      <c r="CN36" s="246">
        <v>1</v>
      </c>
      <c r="CO36" s="246">
        <v>1</v>
      </c>
      <c r="CP36" s="209">
        <v>371</v>
      </c>
      <c r="CQ36" s="209">
        <v>1</v>
      </c>
      <c r="CR36" s="286"/>
    </row>
    <row r="37" spans="1:96" ht="12.75">
      <c r="A37" s="218" t="s">
        <v>100</v>
      </c>
      <c r="C37" s="209">
        <v>43</v>
      </c>
      <c r="D37" s="209">
        <v>432</v>
      </c>
      <c r="F37" s="209">
        <v>785</v>
      </c>
      <c r="G37" s="209">
        <v>26</v>
      </c>
      <c r="H37" s="209">
        <v>56</v>
      </c>
      <c r="J37" s="209">
        <v>37</v>
      </c>
      <c r="K37" s="209">
        <v>57</v>
      </c>
      <c r="L37" s="209">
        <v>65</v>
      </c>
      <c r="N37" s="228"/>
      <c r="R37" s="209">
        <v>16</v>
      </c>
      <c r="S37" s="209">
        <v>31</v>
      </c>
      <c r="U37" s="209">
        <v>56</v>
      </c>
      <c r="W37" s="209">
        <v>48</v>
      </c>
      <c r="X37" s="209">
        <v>28</v>
      </c>
      <c r="Y37" s="209">
        <v>1</v>
      </c>
      <c r="AH37" s="219"/>
      <c r="AI37" s="219"/>
      <c r="AJ37" s="219"/>
      <c r="AK37" s="219"/>
      <c r="AL37" s="219"/>
      <c r="AM37" s="219"/>
      <c r="AN37" s="219"/>
      <c r="AO37" s="219"/>
      <c r="AP37" s="219"/>
      <c r="AQ37" s="219"/>
      <c r="AR37" s="219"/>
      <c r="AS37" s="219">
        <v>3</v>
      </c>
      <c r="AT37" s="219"/>
      <c r="AU37" s="218">
        <v>47</v>
      </c>
      <c r="AV37" s="219">
        <v>6</v>
      </c>
      <c r="AX37" s="209">
        <v>23</v>
      </c>
      <c r="AY37" s="246">
        <v>170</v>
      </c>
      <c r="AZ37" s="246"/>
      <c r="BA37" s="246">
        <v>276</v>
      </c>
      <c r="BB37" s="246"/>
      <c r="BC37" s="246">
        <v>5</v>
      </c>
      <c r="BD37" s="246"/>
      <c r="BE37" s="246">
        <v>7</v>
      </c>
      <c r="BF37" s="246">
        <v>12</v>
      </c>
      <c r="BG37" s="246">
        <v>10</v>
      </c>
      <c r="BH37" s="246"/>
      <c r="BI37" s="266"/>
      <c r="BJ37" s="246"/>
      <c r="BK37" s="246"/>
      <c r="BL37" s="246"/>
      <c r="BN37" s="209">
        <v>9</v>
      </c>
      <c r="BP37" s="209">
        <v>52</v>
      </c>
      <c r="BR37" s="209">
        <v>12</v>
      </c>
      <c r="BS37" s="246">
        <v>23</v>
      </c>
      <c r="BT37" s="246">
        <v>1</v>
      </c>
      <c r="BU37" s="246"/>
      <c r="BV37" s="246"/>
      <c r="BW37" s="246"/>
      <c r="BX37" s="246"/>
      <c r="BY37" s="246"/>
      <c r="BZ37" s="246"/>
      <c r="CA37" s="246"/>
      <c r="CB37" s="246"/>
      <c r="CC37" s="246"/>
      <c r="CD37" s="246"/>
      <c r="CE37" s="246"/>
      <c r="CF37" s="246"/>
      <c r="CG37" s="246"/>
      <c r="CH37" s="246"/>
      <c r="CI37" s="246"/>
      <c r="CJ37" s="246"/>
      <c r="CK37" s="246"/>
      <c r="CL37" s="246"/>
      <c r="CM37" s="246"/>
      <c r="CN37" s="246"/>
      <c r="CO37" s="246"/>
      <c r="CP37" s="209">
        <v>46</v>
      </c>
      <c r="CQ37" s="209">
        <v>6</v>
      </c>
      <c r="CR37" s="286"/>
    </row>
    <row r="38" spans="1:96" ht="12.75">
      <c r="A38" s="218" t="s">
        <v>101</v>
      </c>
      <c r="B38" s="209">
        <v>10</v>
      </c>
      <c r="C38" s="211">
        <v>2944</v>
      </c>
      <c r="D38" s="211">
        <v>9941</v>
      </c>
      <c r="E38" s="209">
        <v>5</v>
      </c>
      <c r="F38" s="211">
        <v>22757</v>
      </c>
      <c r="G38" s="209">
        <v>7</v>
      </c>
      <c r="H38" s="211">
        <v>6988</v>
      </c>
      <c r="J38" s="211">
        <v>3197</v>
      </c>
      <c r="K38" s="209">
        <v>519</v>
      </c>
      <c r="L38" s="211">
        <v>2933</v>
      </c>
      <c r="M38" s="209">
        <v>1</v>
      </c>
      <c r="N38" s="228">
        <v>2</v>
      </c>
      <c r="O38" s="209">
        <v>1</v>
      </c>
      <c r="P38" s="209">
        <v>2</v>
      </c>
      <c r="R38" s="209">
        <v>371</v>
      </c>
      <c r="S38" s="209">
        <v>573</v>
      </c>
      <c r="T38" s="209">
        <v>119</v>
      </c>
      <c r="U38" s="209">
        <v>884</v>
      </c>
      <c r="V38" s="209">
        <v>2</v>
      </c>
      <c r="W38" s="209">
        <v>1234</v>
      </c>
      <c r="X38" s="209">
        <v>1814</v>
      </c>
      <c r="Y38" s="209">
        <v>8</v>
      </c>
      <c r="Z38" s="209">
        <v>8</v>
      </c>
      <c r="AA38" s="209">
        <v>3</v>
      </c>
      <c r="AB38" s="209">
        <v>1</v>
      </c>
      <c r="AC38" s="209">
        <v>18</v>
      </c>
      <c r="AD38" s="210">
        <v>4</v>
      </c>
      <c r="AE38" s="210">
        <v>10</v>
      </c>
      <c r="AF38" s="210">
        <v>2</v>
      </c>
      <c r="AG38" s="210">
        <v>7</v>
      </c>
      <c r="AH38" s="219">
        <v>2</v>
      </c>
      <c r="AI38" s="219">
        <v>1</v>
      </c>
      <c r="AJ38" s="219"/>
      <c r="AK38" s="219"/>
      <c r="AL38" s="219">
        <v>16</v>
      </c>
      <c r="AM38" s="219"/>
      <c r="AN38" s="219">
        <v>2</v>
      </c>
      <c r="AO38" s="219"/>
      <c r="AP38" s="219">
        <v>4</v>
      </c>
      <c r="AQ38" s="219">
        <v>3</v>
      </c>
      <c r="AR38" s="219">
        <v>2</v>
      </c>
      <c r="AS38" s="219">
        <v>27</v>
      </c>
      <c r="AT38" s="219">
        <v>5</v>
      </c>
      <c r="AU38" s="218">
        <v>470</v>
      </c>
      <c r="AV38" s="219">
        <v>75</v>
      </c>
      <c r="AX38" s="211">
        <v>2434</v>
      </c>
      <c r="AY38" s="246">
        <v>7319</v>
      </c>
      <c r="AZ38" s="246">
        <v>5</v>
      </c>
      <c r="BA38" s="246">
        <v>16272</v>
      </c>
      <c r="BB38" s="246">
        <v>2</v>
      </c>
      <c r="BC38" s="246">
        <v>4625</v>
      </c>
      <c r="BD38" s="246"/>
      <c r="BE38" s="246">
        <v>2197</v>
      </c>
      <c r="BF38" s="246">
        <v>211</v>
      </c>
      <c r="BG38" s="246">
        <v>962</v>
      </c>
      <c r="BH38" s="246">
        <v>1</v>
      </c>
      <c r="BI38" s="266">
        <v>2</v>
      </c>
      <c r="BJ38" s="246">
        <v>1</v>
      </c>
      <c r="BK38" s="246">
        <v>2</v>
      </c>
      <c r="BL38" s="246"/>
      <c r="BM38" s="209">
        <v>215</v>
      </c>
      <c r="BN38" s="209">
        <v>384</v>
      </c>
      <c r="BO38" s="209">
        <v>113</v>
      </c>
      <c r="BP38" s="209">
        <v>699</v>
      </c>
      <c r="BQ38" s="209">
        <v>2</v>
      </c>
      <c r="BR38" s="209">
        <v>526</v>
      </c>
      <c r="BS38" s="246">
        <v>1650</v>
      </c>
      <c r="BT38" s="246">
        <v>8</v>
      </c>
      <c r="BU38" s="246">
        <v>8</v>
      </c>
      <c r="BV38" s="246">
        <v>3</v>
      </c>
      <c r="BW38" s="246">
        <v>1</v>
      </c>
      <c r="BX38" s="246">
        <v>18</v>
      </c>
      <c r="BY38" s="246">
        <v>4</v>
      </c>
      <c r="BZ38" s="246">
        <v>10</v>
      </c>
      <c r="CA38" s="246">
        <v>2</v>
      </c>
      <c r="CB38" s="246">
        <v>5</v>
      </c>
      <c r="CC38" s="246">
        <v>2</v>
      </c>
      <c r="CD38" s="246">
        <v>1</v>
      </c>
      <c r="CE38" s="246"/>
      <c r="CF38" s="246"/>
      <c r="CG38" s="246">
        <v>11</v>
      </c>
      <c r="CH38" s="246"/>
      <c r="CI38" s="246">
        <v>2</v>
      </c>
      <c r="CJ38" s="246"/>
      <c r="CK38" s="246">
        <v>4</v>
      </c>
      <c r="CL38" s="246">
        <v>3</v>
      </c>
      <c r="CM38" s="246">
        <v>2</v>
      </c>
      <c r="CN38" s="246">
        <v>4</v>
      </c>
      <c r="CO38" s="246">
        <v>5</v>
      </c>
      <c r="CP38" s="209">
        <v>462</v>
      </c>
      <c r="CQ38" s="209">
        <v>60</v>
      </c>
      <c r="CR38" s="286"/>
    </row>
    <row r="39" spans="1:96" ht="12.75">
      <c r="A39" s="218" t="s">
        <v>102</v>
      </c>
      <c r="C39" s="209">
        <v>93</v>
      </c>
      <c r="D39" s="209">
        <v>991</v>
      </c>
      <c r="F39" s="211">
        <v>1905</v>
      </c>
      <c r="G39" s="209">
        <v>47</v>
      </c>
      <c r="H39" s="209">
        <v>159</v>
      </c>
      <c r="J39" s="209">
        <v>72</v>
      </c>
      <c r="K39" s="209">
        <v>71</v>
      </c>
      <c r="L39" s="209">
        <v>152</v>
      </c>
      <c r="N39" s="228"/>
      <c r="R39" s="209">
        <v>53</v>
      </c>
      <c r="S39" s="209">
        <v>137</v>
      </c>
      <c r="T39" s="209">
        <v>10</v>
      </c>
      <c r="U39" s="209">
        <v>39</v>
      </c>
      <c r="W39" s="209">
        <v>272</v>
      </c>
      <c r="X39" s="209">
        <v>237</v>
      </c>
      <c r="AC39" s="209">
        <v>4</v>
      </c>
      <c r="AD39" s="210">
        <v>1</v>
      </c>
      <c r="AH39" s="219"/>
      <c r="AI39" s="219"/>
      <c r="AJ39" s="219"/>
      <c r="AK39" s="219"/>
      <c r="AL39" s="219"/>
      <c r="AM39" s="219"/>
      <c r="AN39" s="219">
        <v>1</v>
      </c>
      <c r="AO39" s="219"/>
      <c r="AP39" s="219"/>
      <c r="AQ39" s="219"/>
      <c r="AR39" s="219"/>
      <c r="AS39" s="219">
        <v>3</v>
      </c>
      <c r="AT39" s="219">
        <v>9</v>
      </c>
      <c r="AU39" s="218">
        <v>27</v>
      </c>
      <c r="AV39" s="219">
        <v>2</v>
      </c>
      <c r="AX39" s="209">
        <v>24</v>
      </c>
      <c r="AY39" s="246">
        <v>178</v>
      </c>
      <c r="AZ39" s="246"/>
      <c r="BA39" s="246">
        <v>412</v>
      </c>
      <c r="BB39" s="246">
        <v>3</v>
      </c>
      <c r="BC39" s="246">
        <v>5</v>
      </c>
      <c r="BD39" s="246"/>
      <c r="BE39" s="246">
        <v>8</v>
      </c>
      <c r="BF39" s="246">
        <v>3</v>
      </c>
      <c r="BG39" s="246">
        <v>5</v>
      </c>
      <c r="BH39" s="246"/>
      <c r="BI39" s="266"/>
      <c r="BJ39" s="246"/>
      <c r="BK39" s="246"/>
      <c r="BL39" s="246"/>
      <c r="BM39" s="209">
        <v>10</v>
      </c>
      <c r="BN39" s="209">
        <v>40</v>
      </c>
      <c r="BO39" s="209">
        <v>3</v>
      </c>
      <c r="BP39" s="209">
        <v>29</v>
      </c>
      <c r="BR39" s="209">
        <v>6</v>
      </c>
      <c r="BS39" s="246">
        <v>106</v>
      </c>
      <c r="BT39" s="246"/>
      <c r="BU39" s="246"/>
      <c r="BV39" s="246"/>
      <c r="BW39" s="246"/>
      <c r="BX39" s="246"/>
      <c r="BY39" s="246"/>
      <c r="BZ39" s="246"/>
      <c r="CA39" s="246"/>
      <c r="CB39" s="246"/>
      <c r="CC39" s="246"/>
      <c r="CD39" s="246"/>
      <c r="CE39" s="246"/>
      <c r="CF39" s="246"/>
      <c r="CG39" s="246"/>
      <c r="CH39" s="246"/>
      <c r="CI39" s="246">
        <v>1</v>
      </c>
      <c r="CJ39" s="246"/>
      <c r="CK39" s="246"/>
      <c r="CL39" s="246"/>
      <c r="CM39" s="246"/>
      <c r="CN39" s="246"/>
      <c r="CO39" s="246">
        <v>7</v>
      </c>
      <c r="CP39" s="209">
        <v>27</v>
      </c>
      <c r="CQ39" s="209">
        <v>2</v>
      </c>
      <c r="CR39" s="286"/>
    </row>
    <row r="40" spans="1:96" s="213" customFormat="1" ht="12.75">
      <c r="A40" s="218" t="s">
        <v>103</v>
      </c>
      <c r="B40" s="209"/>
      <c r="C40" s="209">
        <v>455</v>
      </c>
      <c r="D40" s="211">
        <v>1961</v>
      </c>
      <c r="E40" s="209">
        <v>3</v>
      </c>
      <c r="F40" s="211">
        <v>5469</v>
      </c>
      <c r="G40" s="209">
        <v>53</v>
      </c>
      <c r="H40" s="209">
        <v>1215</v>
      </c>
      <c r="I40" s="209"/>
      <c r="J40" s="209">
        <v>557</v>
      </c>
      <c r="K40" s="209">
        <v>198</v>
      </c>
      <c r="L40" s="209">
        <v>1194</v>
      </c>
      <c r="M40" s="209"/>
      <c r="N40" s="228"/>
      <c r="O40" s="209"/>
      <c r="P40" s="209"/>
      <c r="Q40" s="209"/>
      <c r="R40" s="209">
        <v>835</v>
      </c>
      <c r="S40" s="209">
        <v>476</v>
      </c>
      <c r="T40" s="209">
        <v>42</v>
      </c>
      <c r="U40" s="209">
        <v>201</v>
      </c>
      <c r="V40" s="209"/>
      <c r="W40" s="209">
        <v>783</v>
      </c>
      <c r="X40" s="209">
        <v>454</v>
      </c>
      <c r="Y40" s="209"/>
      <c r="Z40" s="209">
        <v>3</v>
      </c>
      <c r="AA40" s="209"/>
      <c r="AB40" s="209"/>
      <c r="AC40" s="209"/>
      <c r="AD40" s="210">
        <v>1</v>
      </c>
      <c r="AE40" s="210">
        <v>1</v>
      </c>
      <c r="AF40" s="210"/>
      <c r="AG40" s="210">
        <v>1</v>
      </c>
      <c r="AH40" s="219">
        <v>1</v>
      </c>
      <c r="AI40" s="219">
        <v>2</v>
      </c>
      <c r="AJ40" s="219"/>
      <c r="AK40" s="219"/>
      <c r="AL40" s="219"/>
      <c r="AM40" s="219"/>
      <c r="AN40" s="219">
        <v>1</v>
      </c>
      <c r="AO40" s="219"/>
      <c r="AP40" s="219">
        <v>4</v>
      </c>
      <c r="AQ40" s="219">
        <v>20</v>
      </c>
      <c r="AR40" s="219">
        <v>2</v>
      </c>
      <c r="AS40" s="219">
        <v>7</v>
      </c>
      <c r="AT40" s="219">
        <v>5</v>
      </c>
      <c r="AU40" s="218">
        <v>142</v>
      </c>
      <c r="AV40" s="219">
        <v>24</v>
      </c>
      <c r="AW40" s="209"/>
      <c r="AX40" s="209">
        <v>349</v>
      </c>
      <c r="AY40" s="246">
        <v>1242</v>
      </c>
      <c r="AZ40" s="246">
        <v>1</v>
      </c>
      <c r="BA40" s="246">
        <v>3277</v>
      </c>
      <c r="BB40" s="246">
        <v>28</v>
      </c>
      <c r="BC40" s="246">
        <v>505</v>
      </c>
      <c r="BD40" s="246"/>
      <c r="BE40" s="246">
        <v>336</v>
      </c>
      <c r="BF40" s="246">
        <v>38</v>
      </c>
      <c r="BG40" s="246">
        <v>771</v>
      </c>
      <c r="BH40" s="246"/>
      <c r="BI40" s="266"/>
      <c r="BJ40" s="246"/>
      <c r="BK40" s="246"/>
      <c r="BL40" s="246"/>
      <c r="BM40" s="209">
        <v>606</v>
      </c>
      <c r="BN40" s="209">
        <v>282</v>
      </c>
      <c r="BO40" s="209">
        <v>29</v>
      </c>
      <c r="BP40" s="209">
        <v>176</v>
      </c>
      <c r="BQ40" s="209"/>
      <c r="BR40" s="209">
        <v>413</v>
      </c>
      <c r="BS40" s="246">
        <v>420</v>
      </c>
      <c r="BT40" s="246"/>
      <c r="BU40" s="246">
        <v>3</v>
      </c>
      <c r="BV40" s="246"/>
      <c r="BW40" s="246"/>
      <c r="BX40" s="246"/>
      <c r="BY40" s="246"/>
      <c r="BZ40" s="246">
        <v>1</v>
      </c>
      <c r="CA40" s="246"/>
      <c r="CB40" s="246"/>
      <c r="CC40" s="246"/>
      <c r="CD40" s="246">
        <v>2</v>
      </c>
      <c r="CE40" s="246"/>
      <c r="CF40" s="246"/>
      <c r="CG40" s="246"/>
      <c r="CH40" s="246"/>
      <c r="CI40" s="246">
        <v>1</v>
      </c>
      <c r="CJ40" s="246"/>
      <c r="CK40" s="246">
        <v>2</v>
      </c>
      <c r="CL40" s="246">
        <v>17</v>
      </c>
      <c r="CM40" s="246">
        <v>2</v>
      </c>
      <c r="CN40" s="246">
        <v>3</v>
      </c>
      <c r="CO40" s="246">
        <v>5</v>
      </c>
      <c r="CP40" s="209">
        <v>141</v>
      </c>
      <c r="CQ40" s="209">
        <v>17</v>
      </c>
      <c r="CR40" s="286"/>
    </row>
    <row r="41" spans="1:96" ht="12.75">
      <c r="A41" s="212" t="s">
        <v>104</v>
      </c>
      <c r="B41" s="213">
        <v>1</v>
      </c>
      <c r="C41" s="213">
        <v>205</v>
      </c>
      <c r="D41" s="214">
        <v>1725</v>
      </c>
      <c r="E41" s="214">
        <v>3742</v>
      </c>
      <c r="F41" s="214">
        <v>5263</v>
      </c>
      <c r="G41" s="213">
        <v>113</v>
      </c>
      <c r="H41" s="214">
        <v>3076</v>
      </c>
      <c r="I41" s="213"/>
      <c r="J41" s="214">
        <v>4727</v>
      </c>
      <c r="K41" s="213">
        <v>188</v>
      </c>
      <c r="L41" s="214">
        <v>3849</v>
      </c>
      <c r="M41" s="213">
        <v>71</v>
      </c>
      <c r="N41" s="264"/>
      <c r="O41" s="213"/>
      <c r="P41" s="213"/>
      <c r="Q41" s="213"/>
      <c r="R41" s="213">
        <v>35</v>
      </c>
      <c r="S41" s="213">
        <v>103</v>
      </c>
      <c r="T41" s="213">
        <v>39</v>
      </c>
      <c r="U41" s="213">
        <v>329</v>
      </c>
      <c r="V41" s="213">
        <v>112</v>
      </c>
      <c r="W41" s="213">
        <v>156</v>
      </c>
      <c r="X41" s="213">
        <v>542</v>
      </c>
      <c r="Y41" s="213">
        <v>2</v>
      </c>
      <c r="Z41" s="214">
        <v>4482</v>
      </c>
      <c r="AA41" s="214">
        <v>3512</v>
      </c>
      <c r="AB41" s="214">
        <v>11372</v>
      </c>
      <c r="AC41" s="213">
        <v>464</v>
      </c>
      <c r="AD41" s="214">
        <v>2199</v>
      </c>
      <c r="AE41" s="214">
        <v>10784</v>
      </c>
      <c r="AF41" s="213">
        <v>2508</v>
      </c>
      <c r="AG41" s="214">
        <v>3959</v>
      </c>
      <c r="AH41" s="215">
        <v>3402</v>
      </c>
      <c r="AI41" s="215">
        <v>3384</v>
      </c>
      <c r="AJ41" s="216">
        <v>4</v>
      </c>
      <c r="AK41" s="216">
        <v>4</v>
      </c>
      <c r="AL41" s="216">
        <v>46</v>
      </c>
      <c r="AM41" s="216">
        <v>108</v>
      </c>
      <c r="AN41" s="216">
        <v>413</v>
      </c>
      <c r="AO41" s="216">
        <v>2</v>
      </c>
      <c r="AP41" s="216">
        <v>12948</v>
      </c>
      <c r="AQ41" s="216">
        <v>1677</v>
      </c>
      <c r="AR41" s="216">
        <v>1627</v>
      </c>
      <c r="AS41" s="216"/>
      <c r="AT41" s="216"/>
      <c r="AU41" s="212">
        <v>181</v>
      </c>
      <c r="AV41" s="216">
        <v>1</v>
      </c>
      <c r="AW41" s="213"/>
      <c r="AX41" s="213">
        <v>126</v>
      </c>
      <c r="AY41" s="245">
        <v>622</v>
      </c>
      <c r="AZ41" s="245">
        <v>1509</v>
      </c>
      <c r="BA41" s="245">
        <v>2147</v>
      </c>
      <c r="BB41" s="245">
        <v>20</v>
      </c>
      <c r="BC41" s="245">
        <v>571</v>
      </c>
      <c r="BD41" s="245"/>
      <c r="BE41" s="245">
        <v>1945</v>
      </c>
      <c r="BF41" s="245">
        <v>42</v>
      </c>
      <c r="BG41" s="245">
        <v>141</v>
      </c>
      <c r="BH41" s="245">
        <v>71</v>
      </c>
      <c r="BI41" s="265"/>
      <c r="BJ41" s="245"/>
      <c r="BK41" s="245"/>
      <c r="BL41" s="245"/>
      <c r="BM41" s="213">
        <v>17</v>
      </c>
      <c r="BN41" s="213">
        <v>14</v>
      </c>
      <c r="BO41" s="213">
        <v>10</v>
      </c>
      <c r="BP41" s="213">
        <v>196</v>
      </c>
      <c r="BQ41" s="213">
        <v>5</v>
      </c>
      <c r="BR41" s="213">
        <v>27</v>
      </c>
      <c r="BS41" s="245">
        <v>311</v>
      </c>
      <c r="BT41" s="245">
        <v>2</v>
      </c>
      <c r="BU41" s="245">
        <v>1295</v>
      </c>
      <c r="BV41" s="245">
        <v>914</v>
      </c>
      <c r="BW41" s="245">
        <v>5458</v>
      </c>
      <c r="BX41" s="245">
        <v>28</v>
      </c>
      <c r="BY41" s="245">
        <v>505</v>
      </c>
      <c r="BZ41" s="245">
        <v>1029</v>
      </c>
      <c r="CA41" s="245"/>
      <c r="CB41" s="245">
        <v>1445</v>
      </c>
      <c r="CC41" s="245">
        <v>125</v>
      </c>
      <c r="CD41" s="245">
        <v>3381</v>
      </c>
      <c r="CE41" s="245"/>
      <c r="CF41" s="245">
        <v>2</v>
      </c>
      <c r="CG41" s="245">
        <v>12</v>
      </c>
      <c r="CH41" s="245">
        <v>5</v>
      </c>
      <c r="CI41" s="245">
        <v>253</v>
      </c>
      <c r="CJ41" s="245">
        <v>2</v>
      </c>
      <c r="CK41" s="245">
        <v>4316</v>
      </c>
      <c r="CL41" s="245">
        <v>944</v>
      </c>
      <c r="CM41" s="245">
        <v>789</v>
      </c>
      <c r="CN41" s="245"/>
      <c r="CO41" s="245"/>
      <c r="CP41" s="213">
        <v>180</v>
      </c>
      <c r="CQ41" s="213">
        <v>1</v>
      </c>
      <c r="CR41" s="286"/>
    </row>
    <row r="42" spans="1:96" ht="12.75">
      <c r="A42" s="218" t="s">
        <v>105</v>
      </c>
      <c r="B42" s="209">
        <v>2</v>
      </c>
      <c r="C42" s="209">
        <v>861</v>
      </c>
      <c r="D42" s="211">
        <v>3151</v>
      </c>
      <c r="E42" s="209">
        <v>7</v>
      </c>
      <c r="F42" s="211">
        <v>8777</v>
      </c>
      <c r="G42" s="209">
        <v>7</v>
      </c>
      <c r="H42" s="209">
        <v>1334</v>
      </c>
      <c r="J42" s="209">
        <v>656</v>
      </c>
      <c r="K42" s="209">
        <v>272</v>
      </c>
      <c r="L42" s="209">
        <v>673</v>
      </c>
      <c r="N42" s="228">
        <v>1</v>
      </c>
      <c r="R42" s="209">
        <v>247</v>
      </c>
      <c r="S42" s="209">
        <v>939</v>
      </c>
      <c r="T42" s="209">
        <v>30</v>
      </c>
      <c r="U42" s="209">
        <v>570</v>
      </c>
      <c r="V42" s="209">
        <v>2</v>
      </c>
      <c r="W42" s="209">
        <v>76</v>
      </c>
      <c r="X42" s="209">
        <v>336</v>
      </c>
      <c r="Z42" s="209">
        <v>2</v>
      </c>
      <c r="AD42" s="210">
        <v>1</v>
      </c>
      <c r="AE42" s="210">
        <v>3</v>
      </c>
      <c r="AH42" s="219"/>
      <c r="AI42" s="219">
        <v>3</v>
      </c>
      <c r="AJ42" s="219"/>
      <c r="AK42" s="219"/>
      <c r="AL42" s="219"/>
      <c r="AM42" s="219"/>
      <c r="AN42" s="219">
        <v>2</v>
      </c>
      <c r="AO42" s="219"/>
      <c r="AP42" s="219">
        <v>9</v>
      </c>
      <c r="AQ42" s="219">
        <v>7</v>
      </c>
      <c r="AR42" s="219">
        <v>2</v>
      </c>
      <c r="AS42" s="219">
        <v>4</v>
      </c>
      <c r="AT42" s="219">
        <v>132</v>
      </c>
      <c r="AU42" s="218">
        <v>514</v>
      </c>
      <c r="AV42" s="219">
        <v>33</v>
      </c>
      <c r="AX42" s="209">
        <v>620</v>
      </c>
      <c r="AY42" s="246">
        <v>1561</v>
      </c>
      <c r="AZ42" s="246">
        <v>5</v>
      </c>
      <c r="BA42" s="246">
        <v>4906</v>
      </c>
      <c r="BB42" s="246">
        <v>5</v>
      </c>
      <c r="BC42" s="246">
        <v>343</v>
      </c>
      <c r="BD42" s="246"/>
      <c r="BE42" s="246">
        <v>208</v>
      </c>
      <c r="BF42" s="246">
        <v>58</v>
      </c>
      <c r="BG42" s="246">
        <v>81</v>
      </c>
      <c r="BH42" s="246"/>
      <c r="BI42" s="266"/>
      <c r="BJ42" s="246"/>
      <c r="BK42" s="246"/>
      <c r="BL42" s="246"/>
      <c r="BM42" s="209">
        <v>82</v>
      </c>
      <c r="BN42" s="209">
        <v>242</v>
      </c>
      <c r="BO42" s="209">
        <v>10</v>
      </c>
      <c r="BP42" s="209">
        <v>545</v>
      </c>
      <c r="BQ42" s="209">
        <v>2</v>
      </c>
      <c r="BR42" s="209">
        <v>2</v>
      </c>
      <c r="BS42" s="246">
        <v>307</v>
      </c>
      <c r="BT42" s="246"/>
      <c r="BU42" s="246">
        <v>1</v>
      </c>
      <c r="BV42" s="246"/>
      <c r="BW42" s="246"/>
      <c r="BX42" s="246"/>
      <c r="BY42" s="246">
        <v>1</v>
      </c>
      <c r="BZ42" s="246">
        <v>2</v>
      </c>
      <c r="CA42" s="246"/>
      <c r="CB42" s="246"/>
      <c r="CC42" s="246"/>
      <c r="CD42" s="246">
        <v>3</v>
      </c>
      <c r="CE42" s="246"/>
      <c r="CF42" s="246"/>
      <c r="CG42" s="246"/>
      <c r="CH42" s="246"/>
      <c r="CI42" s="246">
        <v>2</v>
      </c>
      <c r="CJ42" s="246"/>
      <c r="CK42" s="246">
        <v>9</v>
      </c>
      <c r="CL42" s="246">
        <v>5</v>
      </c>
      <c r="CM42" s="246">
        <v>2</v>
      </c>
      <c r="CN42" s="246">
        <v>2</v>
      </c>
      <c r="CO42" s="246">
        <v>130</v>
      </c>
      <c r="CP42" s="209">
        <v>514</v>
      </c>
      <c r="CQ42" s="209">
        <v>28</v>
      </c>
      <c r="CR42" s="286"/>
    </row>
    <row r="43" spans="1:96" ht="12.75">
      <c r="A43" s="218" t="s">
        <v>106</v>
      </c>
      <c r="C43" s="209">
        <v>539</v>
      </c>
      <c r="D43" s="211">
        <v>2884</v>
      </c>
      <c r="E43" s="209">
        <v>2</v>
      </c>
      <c r="F43" s="211">
        <v>7787</v>
      </c>
      <c r="G43" s="209">
        <v>71</v>
      </c>
      <c r="H43" s="209">
        <v>1860</v>
      </c>
      <c r="J43" s="209">
        <v>783</v>
      </c>
      <c r="K43" s="209">
        <v>283</v>
      </c>
      <c r="L43" s="209">
        <v>490</v>
      </c>
      <c r="N43" s="228">
        <v>1</v>
      </c>
      <c r="R43" s="209">
        <v>68</v>
      </c>
      <c r="S43" s="209">
        <v>360</v>
      </c>
      <c r="U43" s="209">
        <v>800</v>
      </c>
      <c r="V43" s="209">
        <v>2</v>
      </c>
      <c r="W43" s="209">
        <v>248</v>
      </c>
      <c r="X43" s="209">
        <v>346</v>
      </c>
      <c r="Y43" s="209">
        <v>36</v>
      </c>
      <c r="Z43" s="209">
        <v>3</v>
      </c>
      <c r="AA43" s="209">
        <v>1</v>
      </c>
      <c r="AC43" s="209">
        <v>16</v>
      </c>
      <c r="AD43" s="210">
        <v>5</v>
      </c>
      <c r="AE43" s="210">
        <v>12</v>
      </c>
      <c r="AG43" s="210">
        <v>2</v>
      </c>
      <c r="AH43" s="219">
        <v>3</v>
      </c>
      <c r="AI43" s="219">
        <v>3</v>
      </c>
      <c r="AJ43" s="219"/>
      <c r="AK43" s="219"/>
      <c r="AL43" s="219">
        <v>1</v>
      </c>
      <c r="AM43" s="219"/>
      <c r="AN43" s="219">
        <v>3</v>
      </c>
      <c r="AO43" s="219"/>
      <c r="AP43" s="219">
        <v>8</v>
      </c>
      <c r="AQ43" s="219">
        <v>42</v>
      </c>
      <c r="AR43" s="219">
        <v>5</v>
      </c>
      <c r="AS43" s="219"/>
      <c r="AT43" s="219">
        <v>6</v>
      </c>
      <c r="AU43" s="218">
        <v>672</v>
      </c>
      <c r="AV43" s="219">
        <v>102</v>
      </c>
      <c r="AX43" s="209">
        <v>366</v>
      </c>
      <c r="AY43" s="246">
        <v>1901</v>
      </c>
      <c r="AZ43" s="246">
        <v>1</v>
      </c>
      <c r="BA43" s="246">
        <v>5098</v>
      </c>
      <c r="BB43" s="246">
        <v>34</v>
      </c>
      <c r="BC43" s="246">
        <v>1010</v>
      </c>
      <c r="BD43" s="246"/>
      <c r="BE43" s="246">
        <v>498</v>
      </c>
      <c r="BF43" s="246">
        <v>109</v>
      </c>
      <c r="BG43" s="246">
        <v>274</v>
      </c>
      <c r="BH43" s="246"/>
      <c r="BI43" s="266">
        <v>1</v>
      </c>
      <c r="BJ43" s="246"/>
      <c r="BK43" s="246"/>
      <c r="BL43" s="246"/>
      <c r="BM43" s="209">
        <v>50</v>
      </c>
      <c r="BN43" s="209">
        <v>116</v>
      </c>
      <c r="BP43" s="209">
        <v>746</v>
      </c>
      <c r="BQ43" s="209">
        <v>2</v>
      </c>
      <c r="BR43" s="209">
        <v>25</v>
      </c>
      <c r="BS43" s="246">
        <v>288</v>
      </c>
      <c r="BT43" s="246">
        <v>28</v>
      </c>
      <c r="BU43" s="246">
        <v>2</v>
      </c>
      <c r="BV43" s="246">
        <v>1</v>
      </c>
      <c r="BW43" s="246"/>
      <c r="BX43" s="246">
        <v>9</v>
      </c>
      <c r="BY43" s="246">
        <v>5</v>
      </c>
      <c r="BZ43" s="246">
        <v>10</v>
      </c>
      <c r="CA43" s="246"/>
      <c r="CB43" s="246">
        <v>1</v>
      </c>
      <c r="CC43" s="246">
        <v>2</v>
      </c>
      <c r="CD43" s="246">
        <v>3</v>
      </c>
      <c r="CE43" s="246"/>
      <c r="CF43" s="246"/>
      <c r="CG43" s="246">
        <v>1</v>
      </c>
      <c r="CH43" s="246"/>
      <c r="CI43" s="246">
        <v>3</v>
      </c>
      <c r="CJ43" s="246"/>
      <c r="CK43" s="246">
        <v>4</v>
      </c>
      <c r="CL43" s="246">
        <v>29</v>
      </c>
      <c r="CM43" s="246">
        <v>4</v>
      </c>
      <c r="CN43" s="246"/>
      <c r="CO43" s="246">
        <v>3</v>
      </c>
      <c r="CP43" s="209">
        <v>671</v>
      </c>
      <c r="CQ43" s="209">
        <v>59</v>
      </c>
      <c r="CR43" s="286"/>
    </row>
    <row r="44" spans="1:96" ht="12.75">
      <c r="A44" s="218" t="s">
        <v>107</v>
      </c>
      <c r="B44" s="209">
        <v>1</v>
      </c>
      <c r="C44" s="209">
        <v>56</v>
      </c>
      <c r="D44" s="209">
        <v>359</v>
      </c>
      <c r="F44" s="209">
        <v>702</v>
      </c>
      <c r="G44" s="209">
        <v>22</v>
      </c>
      <c r="H44" s="209">
        <v>75</v>
      </c>
      <c r="J44" s="209">
        <v>64</v>
      </c>
      <c r="K44" s="209">
        <v>57</v>
      </c>
      <c r="L44" s="209">
        <v>77</v>
      </c>
      <c r="N44" s="228"/>
      <c r="R44" s="209">
        <v>6</v>
      </c>
      <c r="S44" s="209">
        <v>197</v>
      </c>
      <c r="U44" s="209">
        <v>18</v>
      </c>
      <c r="W44" s="209">
        <v>80</v>
      </c>
      <c r="X44" s="209">
        <v>28</v>
      </c>
      <c r="AH44" s="219"/>
      <c r="AI44" s="219"/>
      <c r="AJ44" s="219"/>
      <c r="AK44" s="219"/>
      <c r="AL44" s="219"/>
      <c r="AM44" s="219"/>
      <c r="AN44" s="219"/>
      <c r="AO44" s="219"/>
      <c r="AP44" s="219"/>
      <c r="AQ44" s="219">
        <v>2</v>
      </c>
      <c r="AR44" s="219"/>
      <c r="AS44" s="219"/>
      <c r="AT44" s="219"/>
      <c r="AU44" s="218">
        <v>10</v>
      </c>
      <c r="AV44" s="219"/>
      <c r="AX44" s="209">
        <v>27</v>
      </c>
      <c r="AY44" s="246">
        <v>126</v>
      </c>
      <c r="AZ44" s="246"/>
      <c r="BA44" s="246">
        <v>174</v>
      </c>
      <c r="BB44" s="246"/>
      <c r="BC44" s="246">
        <v>13</v>
      </c>
      <c r="BD44" s="246"/>
      <c r="BE44" s="246">
        <v>7</v>
      </c>
      <c r="BF44" s="246">
        <v>5</v>
      </c>
      <c r="BG44" s="246">
        <v>6</v>
      </c>
      <c r="BH44" s="246"/>
      <c r="BI44" s="266"/>
      <c r="BJ44" s="246"/>
      <c r="BK44" s="246"/>
      <c r="BL44" s="246"/>
      <c r="BN44" s="209">
        <v>53</v>
      </c>
      <c r="BP44" s="209">
        <v>11</v>
      </c>
      <c r="BR44" s="209">
        <v>21</v>
      </c>
      <c r="BS44" s="246">
        <v>17</v>
      </c>
      <c r="BT44" s="246"/>
      <c r="BU44" s="246"/>
      <c r="BV44" s="246"/>
      <c r="BW44" s="246"/>
      <c r="BX44" s="246"/>
      <c r="BY44" s="246"/>
      <c r="BZ44" s="246"/>
      <c r="CA44" s="246"/>
      <c r="CB44" s="246"/>
      <c r="CC44" s="246"/>
      <c r="CD44" s="246"/>
      <c r="CE44" s="246"/>
      <c r="CF44" s="246"/>
      <c r="CG44" s="246"/>
      <c r="CH44" s="246"/>
      <c r="CI44" s="246"/>
      <c r="CJ44" s="246"/>
      <c r="CK44" s="246"/>
      <c r="CL44" s="246">
        <v>2</v>
      </c>
      <c r="CM44" s="246"/>
      <c r="CN44" s="246"/>
      <c r="CO44" s="246"/>
      <c r="CP44" s="209">
        <v>10</v>
      </c>
      <c r="CR44" s="286"/>
    </row>
    <row r="45" spans="1:96" s="213" customFormat="1" ht="12.75">
      <c r="A45" s="218" t="s">
        <v>108</v>
      </c>
      <c r="B45" s="209"/>
      <c r="C45" s="209">
        <v>364</v>
      </c>
      <c r="D45" s="211">
        <v>5486</v>
      </c>
      <c r="E45" s="209">
        <v>2</v>
      </c>
      <c r="F45" s="211">
        <v>10597</v>
      </c>
      <c r="G45" s="209">
        <v>47</v>
      </c>
      <c r="H45" s="209">
        <v>1788</v>
      </c>
      <c r="I45" s="209"/>
      <c r="J45" s="209">
        <v>716</v>
      </c>
      <c r="K45" s="209">
        <v>192</v>
      </c>
      <c r="L45" s="209">
        <v>664</v>
      </c>
      <c r="M45" s="209">
        <v>1</v>
      </c>
      <c r="N45" s="228"/>
      <c r="O45" s="209"/>
      <c r="P45" s="209">
        <v>5</v>
      </c>
      <c r="Q45" s="209"/>
      <c r="R45" s="209">
        <v>120</v>
      </c>
      <c r="S45" s="209">
        <v>309</v>
      </c>
      <c r="T45" s="209">
        <v>1</v>
      </c>
      <c r="U45" s="209">
        <v>479</v>
      </c>
      <c r="V45" s="209">
        <v>2</v>
      </c>
      <c r="W45" s="209">
        <v>179</v>
      </c>
      <c r="X45" s="209">
        <v>733</v>
      </c>
      <c r="Y45" s="209">
        <v>5</v>
      </c>
      <c r="Z45" s="209">
        <v>2</v>
      </c>
      <c r="AA45" s="209"/>
      <c r="AB45" s="209"/>
      <c r="AC45" s="209"/>
      <c r="AD45" s="210">
        <v>1</v>
      </c>
      <c r="AE45" s="210">
        <v>2</v>
      </c>
      <c r="AF45" s="210"/>
      <c r="AG45" s="210">
        <v>1</v>
      </c>
      <c r="AH45" s="219"/>
      <c r="AI45" s="219"/>
      <c r="AJ45" s="219"/>
      <c r="AK45" s="219"/>
      <c r="AL45" s="219"/>
      <c r="AM45" s="219"/>
      <c r="AN45" s="219">
        <v>2</v>
      </c>
      <c r="AO45" s="219"/>
      <c r="AP45" s="219">
        <v>3</v>
      </c>
      <c r="AQ45" s="219">
        <v>33</v>
      </c>
      <c r="AR45" s="219">
        <v>1</v>
      </c>
      <c r="AS45" s="219">
        <v>1</v>
      </c>
      <c r="AT45" s="219">
        <v>1</v>
      </c>
      <c r="AU45" s="218">
        <v>267</v>
      </c>
      <c r="AV45" s="219">
        <v>208</v>
      </c>
      <c r="AW45" s="209"/>
      <c r="AX45" s="211">
        <v>278</v>
      </c>
      <c r="AY45" s="246">
        <v>3742</v>
      </c>
      <c r="AZ45" s="246">
        <v>2</v>
      </c>
      <c r="BA45" s="246">
        <v>7229</v>
      </c>
      <c r="BB45" s="246">
        <v>39</v>
      </c>
      <c r="BC45" s="246">
        <v>846</v>
      </c>
      <c r="BD45" s="246"/>
      <c r="BE45" s="246">
        <v>393</v>
      </c>
      <c r="BF45" s="246">
        <v>122</v>
      </c>
      <c r="BG45" s="246">
        <v>238</v>
      </c>
      <c r="BH45" s="246">
        <v>1</v>
      </c>
      <c r="BI45" s="266"/>
      <c r="BJ45" s="246"/>
      <c r="BK45" s="246">
        <v>5</v>
      </c>
      <c r="BL45" s="246"/>
      <c r="BM45" s="209">
        <v>84</v>
      </c>
      <c r="BN45" s="209">
        <v>200</v>
      </c>
      <c r="BO45" s="209">
        <v>1</v>
      </c>
      <c r="BP45" s="209">
        <v>355</v>
      </c>
      <c r="BQ45" s="209">
        <v>2</v>
      </c>
      <c r="BR45" s="209">
        <v>5</v>
      </c>
      <c r="BS45" s="246">
        <v>647</v>
      </c>
      <c r="BT45" s="246">
        <v>4</v>
      </c>
      <c r="BU45" s="246"/>
      <c r="BV45" s="246"/>
      <c r="BW45" s="246"/>
      <c r="BX45" s="246"/>
      <c r="BY45" s="246">
        <v>1</v>
      </c>
      <c r="BZ45" s="246">
        <v>1</v>
      </c>
      <c r="CA45" s="246"/>
      <c r="CB45" s="246">
        <v>1</v>
      </c>
      <c r="CC45" s="246"/>
      <c r="CD45" s="246"/>
      <c r="CE45" s="246"/>
      <c r="CF45" s="246"/>
      <c r="CG45" s="246"/>
      <c r="CH45" s="246"/>
      <c r="CI45" s="246">
        <v>2</v>
      </c>
      <c r="CJ45" s="246"/>
      <c r="CK45" s="246">
        <v>1</v>
      </c>
      <c r="CL45" s="246">
        <v>30</v>
      </c>
      <c r="CM45" s="246">
        <v>1</v>
      </c>
      <c r="CN45" s="246">
        <v>1</v>
      </c>
      <c r="CO45" s="246"/>
      <c r="CP45" s="209">
        <v>263</v>
      </c>
      <c r="CQ45" s="209">
        <v>88</v>
      </c>
      <c r="CR45" s="286"/>
    </row>
    <row r="46" spans="1:96" ht="12.75">
      <c r="A46" s="212" t="s">
        <v>109</v>
      </c>
      <c r="B46" s="213"/>
      <c r="C46" s="213">
        <v>114</v>
      </c>
      <c r="D46" s="214">
        <v>2366</v>
      </c>
      <c r="E46" s="214">
        <v>4821</v>
      </c>
      <c r="F46" s="214">
        <v>4108</v>
      </c>
      <c r="G46" s="213">
        <v>43</v>
      </c>
      <c r="H46" s="214">
        <v>3927</v>
      </c>
      <c r="I46" s="213">
        <v>2</v>
      </c>
      <c r="J46" s="214">
        <v>5769</v>
      </c>
      <c r="K46" s="213">
        <v>186</v>
      </c>
      <c r="L46" s="214">
        <v>6397</v>
      </c>
      <c r="M46" s="213">
        <v>369</v>
      </c>
      <c r="N46" s="264"/>
      <c r="O46" s="213"/>
      <c r="P46" s="213"/>
      <c r="Q46" s="213"/>
      <c r="R46" s="213">
        <v>55</v>
      </c>
      <c r="S46" s="213">
        <v>670</v>
      </c>
      <c r="T46" s="213">
        <v>93</v>
      </c>
      <c r="U46" s="213">
        <v>489</v>
      </c>
      <c r="V46" s="213">
        <v>2</v>
      </c>
      <c r="W46" s="213">
        <v>121</v>
      </c>
      <c r="X46" s="213">
        <v>2083</v>
      </c>
      <c r="Y46" s="213">
        <v>9</v>
      </c>
      <c r="Z46" s="214">
        <v>3909</v>
      </c>
      <c r="AA46" s="214">
        <v>2496</v>
      </c>
      <c r="AB46" s="214">
        <v>16109</v>
      </c>
      <c r="AC46" s="213">
        <v>354</v>
      </c>
      <c r="AD46" s="214">
        <v>3134</v>
      </c>
      <c r="AE46" s="214">
        <v>13552</v>
      </c>
      <c r="AF46" s="214">
        <v>6343</v>
      </c>
      <c r="AG46" s="214">
        <v>5555</v>
      </c>
      <c r="AH46" s="215">
        <v>5933</v>
      </c>
      <c r="AI46" s="215">
        <v>5926</v>
      </c>
      <c r="AJ46" s="216"/>
      <c r="AK46" s="216">
        <v>310</v>
      </c>
      <c r="AL46" s="216">
        <v>431</v>
      </c>
      <c r="AM46" s="216"/>
      <c r="AN46" s="216">
        <v>1816</v>
      </c>
      <c r="AO46" s="216">
        <v>8</v>
      </c>
      <c r="AP46" s="216">
        <v>27643</v>
      </c>
      <c r="AQ46" s="216">
        <v>2706</v>
      </c>
      <c r="AR46" s="216">
        <v>17225</v>
      </c>
      <c r="AS46" s="216">
        <v>10</v>
      </c>
      <c r="AT46" s="216">
        <v>1</v>
      </c>
      <c r="AU46" s="212">
        <v>42</v>
      </c>
      <c r="AV46" s="216">
        <v>13</v>
      </c>
      <c r="AW46" s="213"/>
      <c r="AX46" s="213">
        <v>45</v>
      </c>
      <c r="AY46" s="245">
        <v>373</v>
      </c>
      <c r="AZ46" s="245">
        <v>1641</v>
      </c>
      <c r="BA46" s="245">
        <v>909</v>
      </c>
      <c r="BB46" s="245"/>
      <c r="BC46" s="245">
        <v>2084</v>
      </c>
      <c r="BD46" s="245"/>
      <c r="BE46" s="245">
        <v>2376</v>
      </c>
      <c r="BF46" s="245">
        <v>2</v>
      </c>
      <c r="BG46" s="245">
        <v>1818</v>
      </c>
      <c r="BH46" s="245">
        <v>369</v>
      </c>
      <c r="BI46" s="265"/>
      <c r="BJ46" s="245"/>
      <c r="BK46" s="245"/>
      <c r="BL46" s="245"/>
      <c r="BM46" s="213">
        <v>27</v>
      </c>
      <c r="BN46" s="213">
        <v>168</v>
      </c>
      <c r="BO46" s="213">
        <v>49</v>
      </c>
      <c r="BP46" s="213">
        <v>125</v>
      </c>
      <c r="BQ46" s="213">
        <v>1</v>
      </c>
      <c r="BR46" s="213">
        <v>3</v>
      </c>
      <c r="BS46" s="245">
        <v>1725</v>
      </c>
      <c r="BT46" s="245">
        <v>7</v>
      </c>
      <c r="BU46" s="245">
        <v>780</v>
      </c>
      <c r="BV46" s="245">
        <v>355</v>
      </c>
      <c r="BW46" s="245">
        <v>9884</v>
      </c>
      <c r="BX46" s="245">
        <v>181</v>
      </c>
      <c r="BY46" s="245">
        <v>2035</v>
      </c>
      <c r="BZ46" s="245">
        <v>7951</v>
      </c>
      <c r="CA46" s="245">
        <v>1</v>
      </c>
      <c r="CB46" s="245">
        <v>2336</v>
      </c>
      <c r="CC46" s="245">
        <v>1739</v>
      </c>
      <c r="CD46" s="245">
        <v>5926</v>
      </c>
      <c r="CE46" s="245"/>
      <c r="CF46" s="245">
        <v>158</v>
      </c>
      <c r="CG46" s="245">
        <v>70</v>
      </c>
      <c r="CH46" s="245"/>
      <c r="CI46" s="245">
        <v>1534</v>
      </c>
      <c r="CJ46" s="245">
        <v>6</v>
      </c>
      <c r="CK46" s="245">
        <v>15748</v>
      </c>
      <c r="CL46" s="245">
        <v>1984</v>
      </c>
      <c r="CM46" s="245">
        <v>13837</v>
      </c>
      <c r="CN46" s="245"/>
      <c r="CO46" s="245">
        <v>1</v>
      </c>
      <c r="CP46" s="213">
        <v>41</v>
      </c>
      <c r="CQ46" s="213">
        <v>13</v>
      </c>
      <c r="CR46" s="286"/>
    </row>
    <row r="47" spans="1:96" ht="12.75">
      <c r="A47" s="218" t="s">
        <v>110</v>
      </c>
      <c r="B47" s="209">
        <v>13</v>
      </c>
      <c r="C47" s="211">
        <v>2629</v>
      </c>
      <c r="D47" s="211">
        <v>11913</v>
      </c>
      <c r="E47" s="209">
        <v>17</v>
      </c>
      <c r="F47" s="211">
        <v>32238</v>
      </c>
      <c r="G47" s="209">
        <v>46</v>
      </c>
      <c r="H47" s="211">
        <v>3913</v>
      </c>
      <c r="J47" s="209">
        <v>1215</v>
      </c>
      <c r="K47" s="209">
        <v>532</v>
      </c>
      <c r="L47" s="211">
        <v>1345</v>
      </c>
      <c r="N47" s="228">
        <v>7</v>
      </c>
      <c r="Q47" s="209">
        <v>1</v>
      </c>
      <c r="R47" s="209">
        <v>287</v>
      </c>
      <c r="S47" s="209">
        <v>324</v>
      </c>
      <c r="T47" s="209">
        <v>98</v>
      </c>
      <c r="U47" s="209">
        <v>1721</v>
      </c>
      <c r="V47" s="209">
        <v>1</v>
      </c>
      <c r="W47" s="209">
        <v>1153</v>
      </c>
      <c r="X47" s="209">
        <v>1340</v>
      </c>
      <c r="Z47" s="209">
        <v>5</v>
      </c>
      <c r="AA47" s="209">
        <v>1</v>
      </c>
      <c r="AB47" s="209">
        <v>1</v>
      </c>
      <c r="AC47" s="209">
        <v>1</v>
      </c>
      <c r="AD47" s="210">
        <v>2</v>
      </c>
      <c r="AE47" s="210">
        <v>3</v>
      </c>
      <c r="AG47" s="210">
        <v>2</v>
      </c>
      <c r="AH47" s="219">
        <v>1</v>
      </c>
      <c r="AI47" s="219">
        <v>2</v>
      </c>
      <c r="AJ47" s="219"/>
      <c r="AK47" s="219"/>
      <c r="AL47" s="219">
        <v>1</v>
      </c>
      <c r="AM47" s="219"/>
      <c r="AN47" s="219">
        <v>4</v>
      </c>
      <c r="AO47" s="219"/>
      <c r="AP47" s="219">
        <v>233</v>
      </c>
      <c r="AQ47" s="219">
        <v>405</v>
      </c>
      <c r="AR47" s="219">
        <v>39</v>
      </c>
      <c r="AS47" s="219">
        <v>124</v>
      </c>
      <c r="AT47" s="219">
        <v>2336</v>
      </c>
      <c r="AU47" s="218">
        <v>1605</v>
      </c>
      <c r="AV47" s="219">
        <v>30</v>
      </c>
      <c r="AX47" s="211">
        <v>1992</v>
      </c>
      <c r="AY47" s="246">
        <v>9071</v>
      </c>
      <c r="AZ47" s="246">
        <v>13</v>
      </c>
      <c r="BA47" s="246">
        <v>24752</v>
      </c>
      <c r="BB47" s="246">
        <v>27</v>
      </c>
      <c r="BC47" s="246">
        <v>1206</v>
      </c>
      <c r="BD47" s="246"/>
      <c r="BE47" s="246">
        <v>427</v>
      </c>
      <c r="BF47" s="246">
        <v>295</v>
      </c>
      <c r="BG47" s="246">
        <v>508</v>
      </c>
      <c r="BH47" s="246"/>
      <c r="BI47" s="266">
        <v>4</v>
      </c>
      <c r="BJ47" s="246"/>
      <c r="BK47" s="246"/>
      <c r="BL47" s="246">
        <v>1</v>
      </c>
      <c r="BM47" s="209">
        <v>125</v>
      </c>
      <c r="BN47" s="209">
        <v>107</v>
      </c>
      <c r="BO47" s="209">
        <v>70</v>
      </c>
      <c r="BP47" s="209">
        <v>1660</v>
      </c>
      <c r="BQ47" s="209">
        <v>1</v>
      </c>
      <c r="BR47" s="209">
        <v>444</v>
      </c>
      <c r="BS47" s="246">
        <v>951</v>
      </c>
      <c r="BT47" s="246"/>
      <c r="BU47" s="246">
        <v>3</v>
      </c>
      <c r="BV47" s="246"/>
      <c r="BW47" s="246">
        <v>1</v>
      </c>
      <c r="BX47" s="246"/>
      <c r="BY47" s="246">
        <v>1</v>
      </c>
      <c r="BZ47" s="246">
        <v>2</v>
      </c>
      <c r="CA47" s="246"/>
      <c r="CB47" s="246">
        <v>1</v>
      </c>
      <c r="CC47" s="246">
        <v>1</v>
      </c>
      <c r="CD47" s="246">
        <v>2</v>
      </c>
      <c r="CE47" s="246"/>
      <c r="CF47" s="246"/>
      <c r="CG47" s="246"/>
      <c r="CH47" s="246"/>
      <c r="CI47" s="246">
        <v>3</v>
      </c>
      <c r="CJ47" s="246"/>
      <c r="CK47" s="246">
        <v>124</v>
      </c>
      <c r="CL47" s="246">
        <v>73</v>
      </c>
      <c r="CM47" s="246">
        <v>39</v>
      </c>
      <c r="CN47" s="246">
        <v>104</v>
      </c>
      <c r="CO47" s="246">
        <v>2192</v>
      </c>
      <c r="CP47" s="209">
        <v>1598</v>
      </c>
      <c r="CQ47" s="209">
        <v>28</v>
      </c>
      <c r="CR47" s="286"/>
    </row>
    <row r="48" spans="1:96" ht="12.75">
      <c r="A48" s="218" t="s">
        <v>111</v>
      </c>
      <c r="B48" s="209">
        <v>1</v>
      </c>
      <c r="C48" s="209">
        <v>235</v>
      </c>
      <c r="D48" s="209">
        <v>1427</v>
      </c>
      <c r="F48" s="211">
        <v>3328</v>
      </c>
      <c r="G48" s="209">
        <v>44</v>
      </c>
      <c r="H48" s="209">
        <v>485</v>
      </c>
      <c r="J48" s="209">
        <v>187</v>
      </c>
      <c r="K48" s="209">
        <v>122</v>
      </c>
      <c r="L48" s="209">
        <v>366</v>
      </c>
      <c r="N48" s="228"/>
      <c r="O48" s="209">
        <v>1</v>
      </c>
      <c r="R48" s="209">
        <v>12</v>
      </c>
      <c r="S48" s="209">
        <v>38</v>
      </c>
      <c r="U48" s="209">
        <v>242</v>
      </c>
      <c r="V48" s="209">
        <v>6</v>
      </c>
      <c r="W48" s="209">
        <v>160</v>
      </c>
      <c r="X48" s="209">
        <v>84</v>
      </c>
      <c r="Y48" s="209">
        <v>1</v>
      </c>
      <c r="Z48" s="209">
        <v>1</v>
      </c>
      <c r="AD48" s="210">
        <v>1</v>
      </c>
      <c r="AH48" s="219"/>
      <c r="AI48" s="219">
        <v>1</v>
      </c>
      <c r="AJ48" s="219"/>
      <c r="AK48" s="219"/>
      <c r="AL48" s="219">
        <v>1</v>
      </c>
      <c r="AM48" s="219"/>
      <c r="AN48" s="219"/>
      <c r="AO48" s="219"/>
      <c r="AP48" s="219"/>
      <c r="AQ48" s="219"/>
      <c r="AR48" s="219"/>
      <c r="AS48" s="219"/>
      <c r="AT48" s="219">
        <v>3</v>
      </c>
      <c r="AU48" s="218">
        <v>163</v>
      </c>
      <c r="AV48" s="219">
        <v>9</v>
      </c>
      <c r="AX48" s="209">
        <v>141</v>
      </c>
      <c r="AY48" s="246">
        <v>828</v>
      </c>
      <c r="AZ48" s="246"/>
      <c r="BA48" s="246">
        <v>1930</v>
      </c>
      <c r="BB48" s="246">
        <v>22</v>
      </c>
      <c r="BC48" s="246">
        <v>55</v>
      </c>
      <c r="BD48" s="246"/>
      <c r="BE48" s="246">
        <v>56</v>
      </c>
      <c r="BF48" s="246">
        <v>52</v>
      </c>
      <c r="BG48" s="246">
        <v>70</v>
      </c>
      <c r="BH48" s="246"/>
      <c r="BI48" s="266"/>
      <c r="BJ48" s="246">
        <v>1</v>
      </c>
      <c r="BK48" s="246"/>
      <c r="BL48" s="246"/>
      <c r="BM48" s="209">
        <v>1</v>
      </c>
      <c r="BN48" s="209">
        <v>5</v>
      </c>
      <c r="BP48" s="209">
        <v>219</v>
      </c>
      <c r="BQ48" s="209">
        <v>6</v>
      </c>
      <c r="BR48" s="209">
        <v>57</v>
      </c>
      <c r="BS48" s="246">
        <v>65</v>
      </c>
      <c r="BT48" s="246">
        <v>1</v>
      </c>
      <c r="BU48" s="246">
        <v>1</v>
      </c>
      <c r="BV48" s="246"/>
      <c r="BW48" s="246"/>
      <c r="BX48" s="246"/>
      <c r="BY48" s="246">
        <v>1</v>
      </c>
      <c r="BZ48" s="246"/>
      <c r="CA48" s="246"/>
      <c r="CB48" s="246"/>
      <c r="CC48" s="246"/>
      <c r="CD48" s="246">
        <v>1</v>
      </c>
      <c r="CE48" s="246"/>
      <c r="CF48" s="246"/>
      <c r="CG48" s="246">
        <v>1</v>
      </c>
      <c r="CH48" s="246"/>
      <c r="CI48" s="246"/>
      <c r="CJ48" s="246"/>
      <c r="CK48" s="246"/>
      <c r="CL48" s="246"/>
      <c r="CM48" s="246"/>
      <c r="CN48" s="246"/>
      <c r="CO48" s="246">
        <v>2</v>
      </c>
      <c r="CP48" s="209">
        <v>163</v>
      </c>
      <c r="CQ48" s="209">
        <v>8</v>
      </c>
      <c r="CR48" s="286"/>
    </row>
    <row r="49" spans="1:96" ht="12.75">
      <c r="A49" s="218" t="s">
        <v>112</v>
      </c>
      <c r="C49" s="209">
        <v>288</v>
      </c>
      <c r="D49" s="209">
        <v>1138</v>
      </c>
      <c r="F49" s="211">
        <v>3458</v>
      </c>
      <c r="G49" s="209">
        <v>42</v>
      </c>
      <c r="H49" s="209">
        <v>683</v>
      </c>
      <c r="J49" s="209">
        <v>187</v>
      </c>
      <c r="K49" s="209">
        <v>43</v>
      </c>
      <c r="L49" s="209">
        <v>317</v>
      </c>
      <c r="N49" s="228"/>
      <c r="R49" s="209">
        <v>12</v>
      </c>
      <c r="S49" s="209">
        <v>68</v>
      </c>
      <c r="T49" s="209">
        <v>14</v>
      </c>
      <c r="U49" s="209">
        <v>139</v>
      </c>
      <c r="V49" s="209">
        <v>1</v>
      </c>
      <c r="W49" s="209">
        <v>181</v>
      </c>
      <c r="X49" s="209">
        <v>121</v>
      </c>
      <c r="AC49" s="209">
        <v>3</v>
      </c>
      <c r="AE49" s="210">
        <v>1</v>
      </c>
      <c r="AH49" s="219"/>
      <c r="AI49" s="219"/>
      <c r="AJ49" s="219"/>
      <c r="AK49" s="219"/>
      <c r="AL49" s="219">
        <v>1</v>
      </c>
      <c r="AM49" s="219"/>
      <c r="AN49" s="219"/>
      <c r="AO49" s="219"/>
      <c r="AP49" s="219"/>
      <c r="AQ49" s="219"/>
      <c r="AR49" s="219"/>
      <c r="AS49" s="219"/>
      <c r="AT49" s="219"/>
      <c r="AU49" s="218">
        <v>84</v>
      </c>
      <c r="AV49" s="219">
        <v>35</v>
      </c>
      <c r="AX49" s="209">
        <v>203</v>
      </c>
      <c r="AY49" s="246">
        <v>665</v>
      </c>
      <c r="AZ49" s="246"/>
      <c r="BA49" s="246">
        <v>1849</v>
      </c>
      <c r="BB49" s="246">
        <v>7</v>
      </c>
      <c r="BC49" s="246">
        <v>200</v>
      </c>
      <c r="BD49" s="246"/>
      <c r="BE49" s="246">
        <v>84</v>
      </c>
      <c r="BF49" s="246">
        <v>10</v>
      </c>
      <c r="BG49" s="246">
        <v>72</v>
      </c>
      <c r="BH49" s="246"/>
      <c r="BI49" s="266"/>
      <c r="BJ49" s="246"/>
      <c r="BK49" s="246"/>
      <c r="BL49" s="246"/>
      <c r="BM49" s="209">
        <v>7</v>
      </c>
      <c r="BN49" s="209">
        <v>25</v>
      </c>
      <c r="BO49" s="209">
        <v>9</v>
      </c>
      <c r="BP49" s="209">
        <v>124</v>
      </c>
      <c r="BQ49" s="209">
        <v>1</v>
      </c>
      <c r="BR49" s="209">
        <v>77</v>
      </c>
      <c r="BS49" s="246">
        <v>91</v>
      </c>
      <c r="BT49" s="246"/>
      <c r="BU49" s="246"/>
      <c r="BV49" s="246"/>
      <c r="BW49" s="246"/>
      <c r="BX49" s="246">
        <v>3</v>
      </c>
      <c r="BY49" s="246"/>
      <c r="BZ49" s="246"/>
      <c r="CA49" s="246"/>
      <c r="CB49" s="246"/>
      <c r="CC49" s="246"/>
      <c r="CD49" s="246"/>
      <c r="CE49" s="246"/>
      <c r="CF49" s="246"/>
      <c r="CG49" s="246">
        <v>1</v>
      </c>
      <c r="CH49" s="246"/>
      <c r="CI49" s="246"/>
      <c r="CJ49" s="246"/>
      <c r="CK49" s="246"/>
      <c r="CL49" s="246"/>
      <c r="CM49" s="246"/>
      <c r="CN49" s="246"/>
      <c r="CO49" s="246"/>
      <c r="CP49" s="209">
        <v>84</v>
      </c>
      <c r="CQ49" s="209">
        <v>32</v>
      </c>
      <c r="CR49" s="286"/>
    </row>
    <row r="50" spans="1:96" ht="12.75">
      <c r="A50" s="218" t="s">
        <v>113</v>
      </c>
      <c r="B50" s="209">
        <v>5</v>
      </c>
      <c r="C50" s="209">
        <v>198</v>
      </c>
      <c r="D50" s="209">
        <v>571</v>
      </c>
      <c r="F50" s="209">
        <v>1014</v>
      </c>
      <c r="H50" s="209">
        <v>645</v>
      </c>
      <c r="J50" s="209">
        <v>632</v>
      </c>
      <c r="K50" s="209">
        <v>78</v>
      </c>
      <c r="L50" s="209">
        <v>203</v>
      </c>
      <c r="N50" s="228"/>
      <c r="R50" s="209">
        <v>66</v>
      </c>
      <c r="S50" s="209">
        <v>549</v>
      </c>
      <c r="T50" s="209">
        <v>18</v>
      </c>
      <c r="U50" s="209">
        <v>25</v>
      </c>
      <c r="V50" s="209">
        <v>13</v>
      </c>
      <c r="W50" s="209">
        <v>147</v>
      </c>
      <c r="X50" s="209">
        <v>94</v>
      </c>
      <c r="Y50" s="209">
        <v>1</v>
      </c>
      <c r="AH50" s="219"/>
      <c r="AI50" s="219"/>
      <c r="AJ50" s="219"/>
      <c r="AK50" s="219"/>
      <c r="AL50" s="219"/>
      <c r="AM50" s="219"/>
      <c r="AN50" s="219"/>
      <c r="AO50" s="219"/>
      <c r="AP50" s="219"/>
      <c r="AQ50" s="219"/>
      <c r="AR50" s="219"/>
      <c r="AS50" s="219"/>
      <c r="AT50" s="219"/>
      <c r="AU50" s="218">
        <v>17</v>
      </c>
      <c r="AV50" s="219">
        <v>1</v>
      </c>
      <c r="AX50" s="209">
        <v>125</v>
      </c>
      <c r="AY50" s="246">
        <v>293</v>
      </c>
      <c r="AZ50" s="246"/>
      <c r="BA50" s="246">
        <v>468</v>
      </c>
      <c r="BB50" s="246"/>
      <c r="BC50" s="246">
        <v>397</v>
      </c>
      <c r="BD50" s="246"/>
      <c r="BE50" s="246">
        <v>363</v>
      </c>
      <c r="BF50" s="246">
        <v>7</v>
      </c>
      <c r="BG50" s="246">
        <v>88</v>
      </c>
      <c r="BH50" s="246"/>
      <c r="BI50" s="266"/>
      <c r="BJ50" s="246"/>
      <c r="BK50" s="246"/>
      <c r="BL50" s="246"/>
      <c r="BM50" s="209">
        <v>28</v>
      </c>
      <c r="BN50" s="209">
        <v>335</v>
      </c>
      <c r="BO50" s="209">
        <v>13</v>
      </c>
      <c r="BP50" s="209">
        <v>21</v>
      </c>
      <c r="BQ50" s="209">
        <v>5</v>
      </c>
      <c r="BR50" s="209">
        <v>97</v>
      </c>
      <c r="BS50" s="246">
        <v>89</v>
      </c>
      <c r="BT50" s="246">
        <v>1</v>
      </c>
      <c r="BU50" s="246"/>
      <c r="BV50" s="246"/>
      <c r="BW50" s="246"/>
      <c r="BX50" s="246"/>
      <c r="BY50" s="246"/>
      <c r="BZ50" s="246"/>
      <c r="CA50" s="246"/>
      <c r="CB50" s="246"/>
      <c r="CC50" s="246"/>
      <c r="CD50" s="246"/>
      <c r="CE50" s="246"/>
      <c r="CF50" s="246"/>
      <c r="CG50" s="246"/>
      <c r="CH50" s="246"/>
      <c r="CI50" s="246"/>
      <c r="CJ50" s="246"/>
      <c r="CK50" s="246"/>
      <c r="CL50" s="246"/>
      <c r="CM50" s="246"/>
      <c r="CN50" s="246"/>
      <c r="CO50" s="246"/>
      <c r="CP50" s="209">
        <v>17</v>
      </c>
      <c r="CQ50" s="209">
        <v>1</v>
      </c>
      <c r="CR50" s="286"/>
    </row>
    <row r="51" spans="1:96" ht="12.75">
      <c r="A51" s="218" t="s">
        <v>114</v>
      </c>
      <c r="B51" s="209">
        <v>1</v>
      </c>
      <c r="C51" s="209">
        <v>119</v>
      </c>
      <c r="D51" s="209">
        <v>607</v>
      </c>
      <c r="E51" s="209">
        <v>1</v>
      </c>
      <c r="F51" s="209">
        <v>1574</v>
      </c>
      <c r="H51" s="209">
        <v>415</v>
      </c>
      <c r="I51" s="209">
        <v>1</v>
      </c>
      <c r="J51" s="209">
        <v>104</v>
      </c>
      <c r="K51" s="209">
        <v>97</v>
      </c>
      <c r="L51" s="209">
        <v>296</v>
      </c>
      <c r="N51" s="228"/>
      <c r="R51" s="209">
        <v>36</v>
      </c>
      <c r="S51" s="209">
        <v>140</v>
      </c>
      <c r="T51" s="209">
        <v>11</v>
      </c>
      <c r="U51" s="209">
        <v>179</v>
      </c>
      <c r="V51" s="209">
        <v>6</v>
      </c>
      <c r="W51" s="209">
        <v>93</v>
      </c>
      <c r="X51" s="209">
        <v>84</v>
      </c>
      <c r="Z51" s="209">
        <v>1</v>
      </c>
      <c r="AD51" s="210">
        <v>1</v>
      </c>
      <c r="AH51" s="219"/>
      <c r="AI51" s="219"/>
      <c r="AJ51" s="219"/>
      <c r="AK51" s="219"/>
      <c r="AL51" s="219"/>
      <c r="AM51" s="219"/>
      <c r="AN51" s="219"/>
      <c r="AO51" s="219"/>
      <c r="AP51" s="219"/>
      <c r="AQ51" s="219">
        <v>1</v>
      </c>
      <c r="AR51" s="219"/>
      <c r="AS51" s="219">
        <v>1</v>
      </c>
      <c r="AT51" s="219">
        <v>3</v>
      </c>
      <c r="AU51" s="218">
        <v>46</v>
      </c>
      <c r="AV51" s="219">
        <v>15</v>
      </c>
      <c r="AX51" s="209">
        <v>76</v>
      </c>
      <c r="AY51" s="246">
        <v>239</v>
      </c>
      <c r="AZ51" s="246">
        <v>1</v>
      </c>
      <c r="BA51" s="246">
        <v>663</v>
      </c>
      <c r="BB51" s="246"/>
      <c r="BC51" s="246">
        <v>107</v>
      </c>
      <c r="BD51" s="246"/>
      <c r="BE51" s="246">
        <v>27</v>
      </c>
      <c r="BF51" s="246">
        <v>34</v>
      </c>
      <c r="BG51" s="246">
        <v>84</v>
      </c>
      <c r="BH51" s="246"/>
      <c r="BI51" s="266"/>
      <c r="BJ51" s="246"/>
      <c r="BK51" s="246"/>
      <c r="BL51" s="246"/>
      <c r="BM51" s="209">
        <v>11</v>
      </c>
      <c r="BN51" s="209">
        <v>17</v>
      </c>
      <c r="BO51" s="209">
        <v>9</v>
      </c>
      <c r="BP51" s="209">
        <v>111</v>
      </c>
      <c r="BQ51" s="209">
        <v>6</v>
      </c>
      <c r="BR51" s="209">
        <v>31</v>
      </c>
      <c r="BS51" s="246">
        <v>58</v>
      </c>
      <c r="BT51" s="246"/>
      <c r="BU51" s="246">
        <v>1</v>
      </c>
      <c r="BV51" s="246"/>
      <c r="BW51" s="246"/>
      <c r="BX51" s="246"/>
      <c r="BY51" s="246"/>
      <c r="BZ51" s="246"/>
      <c r="CA51" s="246"/>
      <c r="CB51" s="246"/>
      <c r="CC51" s="246"/>
      <c r="CD51" s="246"/>
      <c r="CE51" s="246"/>
      <c r="CF51" s="246"/>
      <c r="CG51" s="246"/>
      <c r="CH51" s="246"/>
      <c r="CI51" s="246"/>
      <c r="CJ51" s="246"/>
      <c r="CK51" s="246"/>
      <c r="CL51" s="246"/>
      <c r="CM51" s="246"/>
      <c r="CN51" s="246">
        <v>1</v>
      </c>
      <c r="CO51" s="246">
        <v>1</v>
      </c>
      <c r="CP51" s="209">
        <v>46</v>
      </c>
      <c r="CQ51" s="209">
        <v>14</v>
      </c>
      <c r="CR51" s="286"/>
    </row>
    <row r="52" spans="1:96" ht="12.75">
      <c r="A52" s="218" t="s">
        <v>115</v>
      </c>
      <c r="B52" s="209">
        <v>2</v>
      </c>
      <c r="C52" s="209">
        <v>739</v>
      </c>
      <c r="D52" s="209">
        <v>3812</v>
      </c>
      <c r="E52" s="209">
        <v>1</v>
      </c>
      <c r="F52" s="209">
        <v>7340</v>
      </c>
      <c r="G52" s="209">
        <v>26</v>
      </c>
      <c r="H52" s="209">
        <v>2082</v>
      </c>
      <c r="I52" s="209">
        <v>0</v>
      </c>
      <c r="J52" s="209">
        <v>943</v>
      </c>
      <c r="K52" s="209">
        <v>293</v>
      </c>
      <c r="L52" s="209">
        <v>573</v>
      </c>
      <c r="M52" s="209">
        <v>0</v>
      </c>
      <c r="N52" s="209">
        <v>0</v>
      </c>
      <c r="O52" s="209">
        <v>0</v>
      </c>
      <c r="P52" s="209">
        <v>1</v>
      </c>
      <c r="Q52" s="209">
        <v>1</v>
      </c>
      <c r="R52" s="209">
        <v>116</v>
      </c>
      <c r="S52" s="209">
        <v>578</v>
      </c>
      <c r="T52" s="209">
        <v>2</v>
      </c>
      <c r="U52" s="209">
        <v>375</v>
      </c>
      <c r="V52" s="209">
        <v>8</v>
      </c>
      <c r="W52" s="209">
        <v>339</v>
      </c>
      <c r="X52" s="209">
        <v>347</v>
      </c>
      <c r="Y52" s="209">
        <v>1</v>
      </c>
      <c r="Z52" s="209">
        <v>3</v>
      </c>
      <c r="AA52" s="209">
        <v>2</v>
      </c>
      <c r="AB52" s="209">
        <v>1</v>
      </c>
      <c r="AC52" s="209">
        <v>3</v>
      </c>
      <c r="AD52" s="209">
        <v>0</v>
      </c>
      <c r="AE52" s="209">
        <v>4</v>
      </c>
      <c r="AF52" s="209">
        <v>0</v>
      </c>
      <c r="AG52" s="209">
        <v>1</v>
      </c>
      <c r="AH52" s="209">
        <v>1</v>
      </c>
      <c r="AI52" s="209">
        <v>1</v>
      </c>
      <c r="AJ52" s="209">
        <v>0</v>
      </c>
      <c r="AK52" s="209">
        <v>0</v>
      </c>
      <c r="AL52" s="209">
        <v>1</v>
      </c>
      <c r="AM52" s="209">
        <v>0</v>
      </c>
      <c r="AN52" s="209">
        <v>0</v>
      </c>
      <c r="AO52" s="209">
        <v>0</v>
      </c>
      <c r="AP52" s="209">
        <v>5</v>
      </c>
      <c r="AQ52" s="209">
        <v>4</v>
      </c>
      <c r="AR52" s="209">
        <v>3</v>
      </c>
      <c r="AS52" s="209">
        <v>1</v>
      </c>
      <c r="AT52" s="209">
        <v>2</v>
      </c>
      <c r="AU52" s="209">
        <v>255</v>
      </c>
      <c r="AV52" s="209">
        <v>33</v>
      </c>
      <c r="AW52" s="209">
        <v>0</v>
      </c>
      <c r="AX52" s="209">
        <v>468</v>
      </c>
      <c r="AY52" s="209">
        <v>2107</v>
      </c>
      <c r="AZ52" s="209">
        <v>0</v>
      </c>
      <c r="BA52" s="209">
        <v>3870</v>
      </c>
      <c r="BB52" s="209">
        <v>11</v>
      </c>
      <c r="BC52" s="209">
        <v>819</v>
      </c>
      <c r="BD52" s="209">
        <v>0</v>
      </c>
      <c r="BE52" s="209">
        <v>446</v>
      </c>
      <c r="BF52" s="209">
        <v>102</v>
      </c>
      <c r="BG52" s="209">
        <v>147</v>
      </c>
      <c r="BH52" s="209">
        <v>0</v>
      </c>
      <c r="BI52" s="209">
        <v>0</v>
      </c>
      <c r="BJ52" s="209">
        <v>0</v>
      </c>
      <c r="BK52" s="209">
        <v>1</v>
      </c>
      <c r="BL52" s="209">
        <v>0</v>
      </c>
      <c r="BM52" s="209">
        <v>26</v>
      </c>
      <c r="BN52" s="209">
        <v>149</v>
      </c>
      <c r="BO52" s="209">
        <v>2</v>
      </c>
      <c r="BP52" s="209">
        <v>319</v>
      </c>
      <c r="BQ52" s="209">
        <v>0</v>
      </c>
      <c r="BR52" s="209">
        <v>75</v>
      </c>
      <c r="BS52" s="209">
        <v>206</v>
      </c>
      <c r="BT52" s="209">
        <v>1</v>
      </c>
      <c r="BU52" s="209">
        <v>3</v>
      </c>
      <c r="BV52" s="209">
        <v>1</v>
      </c>
      <c r="BW52" s="209">
        <v>1</v>
      </c>
      <c r="BX52" s="209">
        <v>2</v>
      </c>
      <c r="BY52" s="209">
        <v>0</v>
      </c>
      <c r="BZ52" s="209">
        <v>4</v>
      </c>
      <c r="CA52" s="209">
        <v>0</v>
      </c>
      <c r="CB52" s="209">
        <v>1</v>
      </c>
      <c r="CC52" s="209">
        <v>0</v>
      </c>
      <c r="CD52" s="209">
        <v>1</v>
      </c>
      <c r="CE52" s="209">
        <v>0</v>
      </c>
      <c r="CF52" s="209">
        <v>0</v>
      </c>
      <c r="CG52" s="209">
        <v>0</v>
      </c>
      <c r="CH52" s="209">
        <v>0</v>
      </c>
      <c r="CI52" s="209">
        <v>0</v>
      </c>
      <c r="CJ52" s="209">
        <v>0</v>
      </c>
      <c r="CK52" s="209">
        <v>3</v>
      </c>
      <c r="CL52" s="209">
        <v>2</v>
      </c>
      <c r="CM52" s="209">
        <v>3</v>
      </c>
      <c r="CN52" s="209">
        <v>0</v>
      </c>
      <c r="CO52" s="209">
        <v>2</v>
      </c>
      <c r="CP52" s="209">
        <v>254</v>
      </c>
      <c r="CQ52" s="209">
        <v>26</v>
      </c>
      <c r="CR52" s="286"/>
    </row>
    <row r="53" spans="1:96" ht="12.75">
      <c r="A53" s="218" t="s">
        <v>373</v>
      </c>
      <c r="B53" s="209">
        <v>2</v>
      </c>
      <c r="C53" s="209">
        <v>687</v>
      </c>
      <c r="D53" s="209">
        <v>3479</v>
      </c>
      <c r="E53" s="209">
        <v>1</v>
      </c>
      <c r="F53" s="211">
        <v>6754</v>
      </c>
      <c r="G53" s="209">
        <v>25</v>
      </c>
      <c r="H53" s="209">
        <v>1889</v>
      </c>
      <c r="J53" s="209">
        <v>641</v>
      </c>
      <c r="K53" s="209">
        <v>258</v>
      </c>
      <c r="L53" s="209">
        <v>497</v>
      </c>
      <c r="N53" s="228"/>
      <c r="P53" s="209">
        <v>1</v>
      </c>
      <c r="R53" s="209">
        <v>111</v>
      </c>
      <c r="S53" s="209">
        <v>566</v>
      </c>
      <c r="T53" s="209">
        <v>2</v>
      </c>
      <c r="U53" s="209">
        <v>307</v>
      </c>
      <c r="V53" s="209">
        <v>8</v>
      </c>
      <c r="W53" s="209">
        <v>221</v>
      </c>
      <c r="X53" s="209">
        <v>245</v>
      </c>
      <c r="Y53" s="209">
        <v>1</v>
      </c>
      <c r="Z53" s="209">
        <v>3</v>
      </c>
      <c r="AA53" s="209">
        <v>2</v>
      </c>
      <c r="AC53" s="209">
        <v>3</v>
      </c>
      <c r="AE53" s="210">
        <v>3</v>
      </c>
      <c r="AG53" s="210">
        <v>1</v>
      </c>
      <c r="AH53" s="219">
        <v>1</v>
      </c>
      <c r="AI53" s="219">
        <v>1</v>
      </c>
      <c r="AJ53" s="219"/>
      <c r="AK53" s="219"/>
      <c r="AL53" s="219">
        <v>1</v>
      </c>
      <c r="AM53" s="219"/>
      <c r="AN53" s="219"/>
      <c r="AO53" s="219"/>
      <c r="AP53" s="219">
        <v>4</v>
      </c>
      <c r="AQ53" s="219">
        <v>1</v>
      </c>
      <c r="AR53" s="219">
        <v>2</v>
      </c>
      <c r="AS53" s="219">
        <v>1</v>
      </c>
      <c r="AT53" s="219">
        <v>2</v>
      </c>
      <c r="AU53" s="218">
        <v>235</v>
      </c>
      <c r="AV53" s="219">
        <v>33</v>
      </c>
      <c r="AX53" s="209">
        <v>429</v>
      </c>
      <c r="AY53" s="246">
        <v>1980</v>
      </c>
      <c r="AZ53" s="246"/>
      <c r="BA53" s="246">
        <v>3625</v>
      </c>
      <c r="BB53" s="246">
        <v>11</v>
      </c>
      <c r="BC53" s="246">
        <v>718</v>
      </c>
      <c r="BD53" s="246"/>
      <c r="BE53" s="246">
        <v>219</v>
      </c>
      <c r="BF53" s="246">
        <v>98</v>
      </c>
      <c r="BG53" s="246">
        <v>101</v>
      </c>
      <c r="BH53" s="246"/>
      <c r="BI53" s="266"/>
      <c r="BJ53" s="246"/>
      <c r="BK53" s="246">
        <v>1</v>
      </c>
      <c r="BL53" s="246"/>
      <c r="BM53" s="209">
        <v>25</v>
      </c>
      <c r="BN53" s="209">
        <v>140</v>
      </c>
      <c r="BO53" s="209">
        <v>2</v>
      </c>
      <c r="BP53" s="209">
        <v>266</v>
      </c>
      <c r="BR53" s="209">
        <v>8</v>
      </c>
      <c r="BS53" s="246">
        <v>167</v>
      </c>
      <c r="BT53" s="246">
        <v>1</v>
      </c>
      <c r="BU53" s="246">
        <v>3</v>
      </c>
      <c r="BV53" s="246">
        <v>1</v>
      </c>
      <c r="BW53" s="246"/>
      <c r="BX53" s="246">
        <v>2</v>
      </c>
      <c r="BY53" s="246"/>
      <c r="BZ53" s="246">
        <v>3</v>
      </c>
      <c r="CA53" s="246"/>
      <c r="CB53" s="246">
        <v>1</v>
      </c>
      <c r="CC53" s="246"/>
      <c r="CD53" s="246">
        <v>1</v>
      </c>
      <c r="CE53" s="246"/>
      <c r="CF53" s="246"/>
      <c r="CG53" s="246"/>
      <c r="CH53" s="246"/>
      <c r="CI53" s="246"/>
      <c r="CJ53" s="246"/>
      <c r="CK53" s="246">
        <v>2</v>
      </c>
      <c r="CL53" s="246">
        <v>1</v>
      </c>
      <c r="CM53" s="246">
        <v>2</v>
      </c>
      <c r="CN53" s="246"/>
      <c r="CO53" s="246">
        <v>2</v>
      </c>
      <c r="CP53" s="209">
        <v>234</v>
      </c>
      <c r="CQ53" s="209">
        <v>26</v>
      </c>
      <c r="CR53" s="286"/>
    </row>
    <row r="54" spans="1:96" ht="12.75">
      <c r="A54" s="218" t="s">
        <v>374</v>
      </c>
      <c r="C54" s="209">
        <v>52</v>
      </c>
      <c r="D54" s="209">
        <v>333</v>
      </c>
      <c r="F54" s="211">
        <v>586</v>
      </c>
      <c r="G54" s="209">
        <v>1</v>
      </c>
      <c r="H54" s="209">
        <v>193</v>
      </c>
      <c r="J54" s="209">
        <v>302</v>
      </c>
      <c r="K54" s="209">
        <v>35</v>
      </c>
      <c r="L54" s="209">
        <v>76</v>
      </c>
      <c r="N54" s="228"/>
      <c r="Q54" s="209">
        <v>1</v>
      </c>
      <c r="R54" s="209">
        <v>5</v>
      </c>
      <c r="S54" s="209">
        <v>12</v>
      </c>
      <c r="U54" s="209">
        <v>68</v>
      </c>
      <c r="W54" s="209">
        <v>118</v>
      </c>
      <c r="X54" s="209">
        <v>102</v>
      </c>
      <c r="AB54" s="209">
        <v>1</v>
      </c>
      <c r="AE54" s="210">
        <v>1</v>
      </c>
      <c r="AH54" s="219"/>
      <c r="AI54" s="219"/>
      <c r="AJ54" s="219"/>
      <c r="AK54" s="219"/>
      <c r="AL54" s="219"/>
      <c r="AM54" s="219"/>
      <c r="AN54" s="219"/>
      <c r="AO54" s="219"/>
      <c r="AP54" s="219">
        <v>1</v>
      </c>
      <c r="AQ54" s="219">
        <v>3</v>
      </c>
      <c r="AR54" s="219">
        <v>1</v>
      </c>
      <c r="AS54" s="219"/>
      <c r="AT54" s="219"/>
      <c r="AU54" s="218">
        <v>20</v>
      </c>
      <c r="AV54" s="219"/>
      <c r="AX54" s="209">
        <v>39</v>
      </c>
      <c r="AY54" s="246">
        <v>127</v>
      </c>
      <c r="AZ54" s="246"/>
      <c r="BA54" s="246">
        <v>245</v>
      </c>
      <c r="BB54" s="246"/>
      <c r="BC54" s="246">
        <v>101</v>
      </c>
      <c r="BD54" s="246"/>
      <c r="BE54" s="246">
        <v>227</v>
      </c>
      <c r="BF54" s="246">
        <v>4</v>
      </c>
      <c r="BG54" s="246">
        <v>46</v>
      </c>
      <c r="BH54" s="246"/>
      <c r="BI54" s="266"/>
      <c r="BJ54" s="246"/>
      <c r="BK54" s="246"/>
      <c r="BL54" s="246"/>
      <c r="BM54" s="209">
        <v>1</v>
      </c>
      <c r="BN54" s="209">
        <v>9</v>
      </c>
      <c r="BP54" s="209">
        <v>53</v>
      </c>
      <c r="BR54" s="209">
        <v>67</v>
      </c>
      <c r="BS54" s="246">
        <v>39</v>
      </c>
      <c r="BT54" s="246"/>
      <c r="BU54" s="246"/>
      <c r="BV54" s="246"/>
      <c r="BW54" s="246">
        <v>1</v>
      </c>
      <c r="BX54" s="246"/>
      <c r="BY54" s="246"/>
      <c r="BZ54" s="246">
        <v>1</v>
      </c>
      <c r="CA54" s="246"/>
      <c r="CB54" s="246"/>
      <c r="CC54" s="246"/>
      <c r="CD54" s="246"/>
      <c r="CE54" s="246"/>
      <c r="CF54" s="246"/>
      <c r="CG54" s="246"/>
      <c r="CH54" s="246"/>
      <c r="CI54" s="246"/>
      <c r="CJ54" s="246"/>
      <c r="CK54" s="246">
        <v>1</v>
      </c>
      <c r="CL54" s="246">
        <v>1</v>
      </c>
      <c r="CM54" s="246">
        <v>1</v>
      </c>
      <c r="CN54" s="246"/>
      <c r="CO54" s="246"/>
      <c r="CP54" s="209">
        <v>20</v>
      </c>
      <c r="CR54" s="286"/>
    </row>
    <row r="55" spans="1:96" ht="12.75">
      <c r="A55" s="218" t="s">
        <v>116</v>
      </c>
      <c r="C55" s="209">
        <v>56</v>
      </c>
      <c r="D55" s="211">
        <v>443</v>
      </c>
      <c r="F55" s="211">
        <v>930</v>
      </c>
      <c r="G55" s="209">
        <v>5</v>
      </c>
      <c r="H55" s="209">
        <v>219</v>
      </c>
      <c r="J55" s="209">
        <v>195</v>
      </c>
      <c r="K55" s="209">
        <v>47</v>
      </c>
      <c r="L55" s="211">
        <v>79</v>
      </c>
      <c r="N55" s="228"/>
      <c r="R55" s="209">
        <v>68</v>
      </c>
      <c r="S55" s="209">
        <v>60</v>
      </c>
      <c r="T55" s="209">
        <v>3</v>
      </c>
      <c r="U55" s="209">
        <v>25</v>
      </c>
      <c r="V55" s="209">
        <v>1</v>
      </c>
      <c r="W55" s="209">
        <v>127</v>
      </c>
      <c r="X55" s="209">
        <v>78</v>
      </c>
      <c r="Y55" s="209">
        <v>2</v>
      </c>
      <c r="AC55" s="209">
        <v>1</v>
      </c>
      <c r="AH55" s="219"/>
      <c r="AI55" s="219"/>
      <c r="AJ55" s="219"/>
      <c r="AK55" s="219"/>
      <c r="AL55" s="219"/>
      <c r="AM55" s="219"/>
      <c r="AN55" s="219"/>
      <c r="AO55" s="219"/>
      <c r="AP55" s="219"/>
      <c r="AQ55" s="219">
        <v>1</v>
      </c>
      <c r="AR55" s="219"/>
      <c r="AS55" s="219"/>
      <c r="AT55" s="219"/>
      <c r="AU55" s="218">
        <v>12</v>
      </c>
      <c r="AV55" s="219"/>
      <c r="AX55" s="209">
        <v>19</v>
      </c>
      <c r="AY55" s="246">
        <v>89</v>
      </c>
      <c r="AZ55" s="246"/>
      <c r="BA55" s="246">
        <v>211</v>
      </c>
      <c r="BB55" s="246">
        <v>2</v>
      </c>
      <c r="BC55" s="246">
        <v>14</v>
      </c>
      <c r="BD55" s="246"/>
      <c r="BE55" s="246">
        <v>62</v>
      </c>
      <c r="BF55" s="246">
        <v>9</v>
      </c>
      <c r="BG55" s="246">
        <v>6</v>
      </c>
      <c r="BH55" s="246"/>
      <c r="BI55" s="266"/>
      <c r="BJ55" s="246"/>
      <c r="BK55" s="246"/>
      <c r="BL55" s="246"/>
      <c r="BM55" s="209">
        <v>9</v>
      </c>
      <c r="BN55" s="209">
        <v>10</v>
      </c>
      <c r="BO55" s="209">
        <v>2</v>
      </c>
      <c r="BP55" s="209">
        <v>13</v>
      </c>
      <c r="BR55" s="209">
        <v>16</v>
      </c>
      <c r="BS55" s="246">
        <v>37</v>
      </c>
      <c r="BT55" s="246">
        <v>1</v>
      </c>
      <c r="BU55" s="246"/>
      <c r="BV55" s="246"/>
      <c r="BW55" s="246"/>
      <c r="BX55" s="246"/>
      <c r="BY55" s="246"/>
      <c r="BZ55" s="246"/>
      <c r="CA55" s="246"/>
      <c r="CB55" s="246"/>
      <c r="CC55" s="246"/>
      <c r="CD55" s="246"/>
      <c r="CE55" s="246"/>
      <c r="CF55" s="246"/>
      <c r="CG55" s="246"/>
      <c r="CH55" s="246"/>
      <c r="CI55" s="246"/>
      <c r="CJ55" s="246"/>
      <c r="CK55" s="246"/>
      <c r="CL55" s="246"/>
      <c r="CM55" s="246"/>
      <c r="CN55" s="246"/>
      <c r="CO55" s="246"/>
      <c r="CP55" s="209">
        <v>12</v>
      </c>
      <c r="CR55" s="286"/>
    </row>
    <row r="56" spans="1:96" ht="12.75">
      <c r="A56" s="218" t="s">
        <v>117</v>
      </c>
      <c r="B56" s="209">
        <v>1</v>
      </c>
      <c r="C56" s="209">
        <v>358</v>
      </c>
      <c r="D56" s="209">
        <v>1492</v>
      </c>
      <c r="E56" s="209">
        <v>1</v>
      </c>
      <c r="F56" s="211">
        <v>3759</v>
      </c>
      <c r="G56" s="209">
        <v>11</v>
      </c>
      <c r="H56" s="209">
        <v>284</v>
      </c>
      <c r="J56" s="211">
        <v>164</v>
      </c>
      <c r="K56" s="209">
        <v>42</v>
      </c>
      <c r="L56" s="209">
        <v>249</v>
      </c>
      <c r="N56" s="228"/>
      <c r="R56" s="209">
        <v>36</v>
      </c>
      <c r="S56" s="209">
        <v>54</v>
      </c>
      <c r="T56" s="209">
        <v>1</v>
      </c>
      <c r="U56" s="209">
        <v>128</v>
      </c>
      <c r="W56" s="209">
        <v>430</v>
      </c>
      <c r="X56" s="209">
        <v>261</v>
      </c>
      <c r="Z56" s="209">
        <v>1</v>
      </c>
      <c r="AD56" s="210">
        <v>1</v>
      </c>
      <c r="AE56" s="210">
        <v>2</v>
      </c>
      <c r="AG56" s="210">
        <v>1</v>
      </c>
      <c r="AH56" s="219"/>
      <c r="AI56" s="219"/>
      <c r="AJ56" s="219"/>
      <c r="AK56" s="219">
        <v>1</v>
      </c>
      <c r="AL56" s="219"/>
      <c r="AM56" s="219"/>
      <c r="AN56" s="219"/>
      <c r="AO56" s="219"/>
      <c r="AP56" s="219">
        <v>2</v>
      </c>
      <c r="AQ56" s="219">
        <v>1</v>
      </c>
      <c r="AR56" s="219"/>
      <c r="AS56" s="219">
        <v>2</v>
      </c>
      <c r="AT56" s="219"/>
      <c r="AU56" s="218">
        <v>120</v>
      </c>
      <c r="AV56" s="219">
        <v>4</v>
      </c>
      <c r="AX56" s="209">
        <v>288</v>
      </c>
      <c r="AY56" s="246">
        <v>1013</v>
      </c>
      <c r="AZ56" s="246">
        <v>1</v>
      </c>
      <c r="BA56" s="246">
        <v>2695</v>
      </c>
      <c r="BB56" s="246">
        <v>6</v>
      </c>
      <c r="BC56" s="246">
        <v>59</v>
      </c>
      <c r="BD56" s="246"/>
      <c r="BE56" s="246">
        <v>72</v>
      </c>
      <c r="BF56" s="246">
        <v>8</v>
      </c>
      <c r="BG56" s="246">
        <v>38</v>
      </c>
      <c r="BH56" s="246"/>
      <c r="BI56" s="266"/>
      <c r="BJ56" s="246"/>
      <c r="BK56" s="246"/>
      <c r="BL56" s="246"/>
      <c r="BM56" s="209">
        <v>11</v>
      </c>
      <c r="BN56" s="209">
        <v>17</v>
      </c>
      <c r="BO56" s="209">
        <v>1</v>
      </c>
      <c r="BP56" s="209">
        <v>126</v>
      </c>
      <c r="BR56" s="209">
        <v>360</v>
      </c>
      <c r="BS56" s="246">
        <v>248</v>
      </c>
      <c r="BT56" s="246"/>
      <c r="BU56" s="246"/>
      <c r="BV56" s="246"/>
      <c r="BW56" s="246"/>
      <c r="BX56" s="246"/>
      <c r="BY56" s="246">
        <v>1</v>
      </c>
      <c r="BZ56" s="246">
        <v>1</v>
      </c>
      <c r="CA56" s="246"/>
      <c r="CB56" s="246"/>
      <c r="CC56" s="246"/>
      <c r="CD56" s="246"/>
      <c r="CE56" s="246"/>
      <c r="CF56" s="246">
        <v>1</v>
      </c>
      <c r="CG56" s="246"/>
      <c r="CH56" s="246"/>
      <c r="CI56" s="246"/>
      <c r="CJ56" s="246"/>
      <c r="CK56" s="246">
        <v>1</v>
      </c>
      <c r="CL56" s="246">
        <v>1</v>
      </c>
      <c r="CM56" s="246"/>
      <c r="CN56" s="246">
        <v>1</v>
      </c>
      <c r="CO56" s="246"/>
      <c r="CP56" s="209">
        <v>120</v>
      </c>
      <c r="CQ56" s="209">
        <v>4</v>
      </c>
      <c r="CR56" s="286"/>
    </row>
    <row r="57" spans="1:96" ht="12.75">
      <c r="A57" s="218" t="s">
        <v>118</v>
      </c>
      <c r="B57" s="209">
        <v>8</v>
      </c>
      <c r="C57" s="209">
        <v>1509</v>
      </c>
      <c r="D57" s="211">
        <v>7520</v>
      </c>
      <c r="E57" s="209">
        <v>1</v>
      </c>
      <c r="F57" s="211">
        <v>14603</v>
      </c>
      <c r="G57" s="209">
        <v>11</v>
      </c>
      <c r="H57" s="211">
        <v>2127</v>
      </c>
      <c r="J57" s="211">
        <v>832</v>
      </c>
      <c r="K57" s="209">
        <v>186</v>
      </c>
      <c r="L57" s="209">
        <v>1853</v>
      </c>
      <c r="M57" s="209">
        <v>1</v>
      </c>
      <c r="N57" s="228"/>
      <c r="R57" s="209">
        <v>40</v>
      </c>
      <c r="S57" s="211">
        <v>1847</v>
      </c>
      <c r="T57" s="209">
        <v>2</v>
      </c>
      <c r="U57" s="209">
        <v>528</v>
      </c>
      <c r="V57" s="209">
        <v>480</v>
      </c>
      <c r="W57" s="209">
        <v>392</v>
      </c>
      <c r="X57" s="209">
        <v>541</v>
      </c>
      <c r="Y57" s="209">
        <v>1</v>
      </c>
      <c r="Z57" s="209">
        <v>5</v>
      </c>
      <c r="AC57" s="209">
        <v>1</v>
      </c>
      <c r="AD57" s="210">
        <v>1</v>
      </c>
      <c r="AE57" s="210">
        <v>3</v>
      </c>
      <c r="AH57" s="219">
        <v>2</v>
      </c>
      <c r="AI57" s="219"/>
      <c r="AJ57" s="219"/>
      <c r="AK57" s="219">
        <v>1</v>
      </c>
      <c r="AL57" s="219"/>
      <c r="AM57" s="219"/>
      <c r="AN57" s="219">
        <v>2</v>
      </c>
      <c r="AO57" s="219"/>
      <c r="AP57" s="219">
        <v>1</v>
      </c>
      <c r="AQ57" s="220">
        <v>3</v>
      </c>
      <c r="AR57" s="220">
        <v>1</v>
      </c>
      <c r="AS57" s="220"/>
      <c r="AT57" s="220">
        <v>8</v>
      </c>
      <c r="AU57" s="221">
        <v>395</v>
      </c>
      <c r="AV57" s="220">
        <v>44</v>
      </c>
      <c r="AX57" s="211">
        <v>1207</v>
      </c>
      <c r="AY57" s="246">
        <v>5777</v>
      </c>
      <c r="AZ57" s="246">
        <v>1</v>
      </c>
      <c r="BA57" s="246">
        <v>11252</v>
      </c>
      <c r="BB57" s="246">
        <v>9</v>
      </c>
      <c r="BC57" s="246">
        <v>944</v>
      </c>
      <c r="BD57" s="246"/>
      <c r="BE57" s="246">
        <v>633</v>
      </c>
      <c r="BF57" s="246">
        <v>96</v>
      </c>
      <c r="BG57" s="246">
        <v>780</v>
      </c>
      <c r="BH57" s="246">
        <v>1</v>
      </c>
      <c r="BI57" s="266"/>
      <c r="BJ57" s="246"/>
      <c r="BK57" s="246"/>
      <c r="BL57" s="246"/>
      <c r="BM57" s="209">
        <v>36</v>
      </c>
      <c r="BN57" s="209">
        <v>1410</v>
      </c>
      <c r="BO57" s="209">
        <v>2</v>
      </c>
      <c r="BP57" s="209">
        <v>496</v>
      </c>
      <c r="BQ57" s="209">
        <v>172</v>
      </c>
      <c r="BR57" s="209">
        <v>115</v>
      </c>
      <c r="BS57" s="246">
        <v>479</v>
      </c>
      <c r="BT57" s="246"/>
      <c r="BU57" s="246">
        <v>4</v>
      </c>
      <c r="BV57" s="246"/>
      <c r="BW57" s="246"/>
      <c r="BX57" s="246">
        <v>1</v>
      </c>
      <c r="BY57" s="246">
        <v>1</v>
      </c>
      <c r="BZ57" s="246">
        <v>2</v>
      </c>
      <c r="CA57" s="246"/>
      <c r="CB57" s="246"/>
      <c r="CC57" s="246"/>
      <c r="CD57" s="246"/>
      <c r="CE57" s="246"/>
      <c r="CF57" s="246"/>
      <c r="CG57" s="246"/>
      <c r="CH57" s="246"/>
      <c r="CI57" s="246">
        <v>2</v>
      </c>
      <c r="CJ57" s="246"/>
      <c r="CK57" s="246">
        <v>1</v>
      </c>
      <c r="CL57" s="246">
        <v>1</v>
      </c>
      <c r="CM57" s="246">
        <v>1</v>
      </c>
      <c r="CN57" s="246"/>
      <c r="CO57" s="246">
        <v>8</v>
      </c>
      <c r="CP57" s="209">
        <v>393</v>
      </c>
      <c r="CQ57" s="209">
        <v>42</v>
      </c>
      <c r="CR57" s="286"/>
    </row>
    <row r="58" spans="1:96" ht="12.75">
      <c r="A58" s="218" t="s">
        <v>119</v>
      </c>
      <c r="C58" s="209">
        <v>102</v>
      </c>
      <c r="D58" s="211">
        <v>609</v>
      </c>
      <c r="E58" s="209">
        <v>336</v>
      </c>
      <c r="F58" s="211">
        <v>2463</v>
      </c>
      <c r="G58" s="209">
        <v>16</v>
      </c>
      <c r="H58" s="209">
        <v>512</v>
      </c>
      <c r="J58" s="209">
        <v>449</v>
      </c>
      <c r="K58" s="209">
        <v>33</v>
      </c>
      <c r="L58" s="209">
        <v>234</v>
      </c>
      <c r="N58" s="228"/>
      <c r="P58" s="209">
        <v>1</v>
      </c>
      <c r="R58" s="209">
        <v>21</v>
      </c>
      <c r="S58" s="209">
        <v>118</v>
      </c>
      <c r="T58" s="209">
        <v>72</v>
      </c>
      <c r="U58" s="209">
        <v>1005</v>
      </c>
      <c r="W58" s="209">
        <v>108</v>
      </c>
      <c r="X58" s="209">
        <v>391</v>
      </c>
      <c r="Y58" s="209">
        <v>1</v>
      </c>
      <c r="Z58" s="209">
        <v>83</v>
      </c>
      <c r="AA58" s="209">
        <v>17</v>
      </c>
      <c r="AB58" s="209">
        <v>96</v>
      </c>
      <c r="AE58" s="210">
        <v>185</v>
      </c>
      <c r="AF58" s="210">
        <v>1580</v>
      </c>
      <c r="AH58" s="219"/>
      <c r="AI58" s="219">
        <v>16</v>
      </c>
      <c r="AJ58" s="219">
        <v>7</v>
      </c>
      <c r="AK58" s="219"/>
      <c r="AL58" s="219"/>
      <c r="AM58" s="219"/>
      <c r="AN58" s="219"/>
      <c r="AO58" s="219"/>
      <c r="AP58" s="219">
        <v>277</v>
      </c>
      <c r="AQ58" s="219">
        <v>57</v>
      </c>
      <c r="AR58" s="219"/>
      <c r="AS58" s="219"/>
      <c r="AT58" s="219">
        <v>1</v>
      </c>
      <c r="AU58" s="218">
        <v>48</v>
      </c>
      <c r="AV58" s="219">
        <v>1</v>
      </c>
      <c r="AX58" s="209">
        <v>73</v>
      </c>
      <c r="AY58" s="246">
        <v>363</v>
      </c>
      <c r="AZ58" s="246">
        <v>127</v>
      </c>
      <c r="BA58" s="246">
        <v>1408</v>
      </c>
      <c r="BB58" s="246">
        <v>9</v>
      </c>
      <c r="BC58" s="246">
        <v>175</v>
      </c>
      <c r="BD58" s="246"/>
      <c r="BE58" s="246">
        <v>109</v>
      </c>
      <c r="BF58" s="246">
        <v>15</v>
      </c>
      <c r="BG58" s="246">
        <v>113</v>
      </c>
      <c r="BH58" s="246"/>
      <c r="BI58" s="266"/>
      <c r="BJ58" s="246"/>
      <c r="BK58" s="246">
        <v>1</v>
      </c>
      <c r="BL58" s="246"/>
      <c r="BM58" s="209">
        <v>9</v>
      </c>
      <c r="BN58" s="209">
        <v>63</v>
      </c>
      <c r="BO58" s="209">
        <v>55</v>
      </c>
      <c r="BP58" s="209">
        <v>300</v>
      </c>
      <c r="BR58" s="209">
        <v>53</v>
      </c>
      <c r="BS58" s="246">
        <v>367</v>
      </c>
      <c r="BT58" s="246">
        <v>1</v>
      </c>
      <c r="BU58" s="246">
        <v>14</v>
      </c>
      <c r="BV58" s="246">
        <v>4</v>
      </c>
      <c r="BW58" s="246">
        <v>12</v>
      </c>
      <c r="BX58" s="246"/>
      <c r="BY58" s="246"/>
      <c r="BZ58" s="246">
        <v>38</v>
      </c>
      <c r="CA58" s="246">
        <v>1</v>
      </c>
      <c r="CB58" s="246"/>
      <c r="CC58" s="246"/>
      <c r="CD58" s="246">
        <v>16</v>
      </c>
      <c r="CE58" s="246"/>
      <c r="CF58" s="246"/>
      <c r="CG58" s="246"/>
      <c r="CH58" s="246"/>
      <c r="CI58" s="246"/>
      <c r="CJ58" s="246"/>
      <c r="CK58" s="246">
        <v>70</v>
      </c>
      <c r="CL58" s="246">
        <v>22</v>
      </c>
      <c r="CM58" s="246"/>
      <c r="CN58" s="246"/>
      <c r="CO58" s="246">
        <v>1</v>
      </c>
      <c r="CP58" s="209">
        <v>48</v>
      </c>
      <c r="CQ58" s="209">
        <v>1</v>
      </c>
      <c r="CR58" s="286"/>
    </row>
    <row r="59" spans="1:96" ht="12.75">
      <c r="A59" s="218" t="s">
        <v>120</v>
      </c>
      <c r="B59" s="209">
        <v>35</v>
      </c>
      <c r="C59" s="209">
        <v>1547</v>
      </c>
      <c r="D59" s="211">
        <v>10897</v>
      </c>
      <c r="F59" s="211">
        <v>19925</v>
      </c>
      <c r="G59" s="209">
        <v>20</v>
      </c>
      <c r="H59" s="211">
        <v>4439</v>
      </c>
      <c r="J59" s="211">
        <v>1793</v>
      </c>
      <c r="K59" s="209">
        <v>751</v>
      </c>
      <c r="L59" s="209">
        <v>982</v>
      </c>
      <c r="M59" s="209">
        <v>1</v>
      </c>
      <c r="N59" s="228">
        <v>10</v>
      </c>
      <c r="O59" s="209">
        <v>2</v>
      </c>
      <c r="R59" s="209">
        <v>23</v>
      </c>
      <c r="S59" s="209">
        <v>539</v>
      </c>
      <c r="T59" s="209">
        <v>21</v>
      </c>
      <c r="U59" s="209">
        <v>1087</v>
      </c>
      <c r="V59" s="209">
        <v>1</v>
      </c>
      <c r="W59" s="209">
        <v>1919</v>
      </c>
      <c r="X59" s="209">
        <v>735</v>
      </c>
      <c r="Y59" s="209">
        <v>1</v>
      </c>
      <c r="Z59" s="209">
        <v>6</v>
      </c>
      <c r="AA59" s="209">
        <v>1</v>
      </c>
      <c r="AD59" s="210">
        <v>4</v>
      </c>
      <c r="AE59" s="210">
        <v>4</v>
      </c>
      <c r="AH59" s="219"/>
      <c r="AI59" s="219">
        <v>2</v>
      </c>
      <c r="AJ59" s="219"/>
      <c r="AK59" s="219">
        <v>1</v>
      </c>
      <c r="AL59" s="219">
        <v>1</v>
      </c>
      <c r="AM59" s="219"/>
      <c r="AN59" s="219"/>
      <c r="AO59" s="219"/>
      <c r="AP59" s="219">
        <v>5</v>
      </c>
      <c r="AQ59" s="219">
        <v>6</v>
      </c>
      <c r="AR59" s="219"/>
      <c r="AS59" s="219">
        <v>1</v>
      </c>
      <c r="AT59" s="219"/>
      <c r="AU59" s="218">
        <v>949</v>
      </c>
      <c r="AV59" s="219">
        <v>34</v>
      </c>
      <c r="AW59" s="209">
        <v>7</v>
      </c>
      <c r="AX59" s="209">
        <v>1275</v>
      </c>
      <c r="AY59" s="246">
        <v>8347</v>
      </c>
      <c r="AZ59" s="246"/>
      <c r="BA59" s="246">
        <v>15509</v>
      </c>
      <c r="BB59" s="246">
        <v>13</v>
      </c>
      <c r="BC59" s="246">
        <v>2611</v>
      </c>
      <c r="BD59" s="246"/>
      <c r="BE59" s="246">
        <v>1195</v>
      </c>
      <c r="BF59" s="246">
        <v>261</v>
      </c>
      <c r="BG59" s="246">
        <v>363</v>
      </c>
      <c r="BH59" s="246">
        <v>1</v>
      </c>
      <c r="BI59" s="266">
        <v>6</v>
      </c>
      <c r="BJ59" s="246">
        <v>1</v>
      </c>
      <c r="BK59" s="246"/>
      <c r="BL59" s="246"/>
      <c r="BM59" s="209">
        <v>21</v>
      </c>
      <c r="BN59" s="209">
        <v>75</v>
      </c>
      <c r="BO59" s="209">
        <v>18</v>
      </c>
      <c r="BP59" s="209">
        <v>1066</v>
      </c>
      <c r="BR59" s="209">
        <v>1545</v>
      </c>
      <c r="BS59" s="246">
        <v>679</v>
      </c>
      <c r="BT59" s="246">
        <v>1</v>
      </c>
      <c r="BU59" s="246">
        <v>5</v>
      </c>
      <c r="BV59" s="246">
        <v>1</v>
      </c>
      <c r="BW59" s="246"/>
      <c r="BX59" s="246"/>
      <c r="BY59" s="246">
        <v>4</v>
      </c>
      <c r="BZ59" s="246">
        <v>2</v>
      </c>
      <c r="CA59" s="246"/>
      <c r="CB59" s="246"/>
      <c r="CC59" s="246"/>
      <c r="CD59" s="246">
        <v>2</v>
      </c>
      <c r="CE59" s="246"/>
      <c r="CF59" s="246">
        <v>1</v>
      </c>
      <c r="CG59" s="246"/>
      <c r="CH59" s="246"/>
      <c r="CI59" s="246"/>
      <c r="CJ59" s="246"/>
      <c r="CK59" s="246">
        <v>3</v>
      </c>
      <c r="CL59" s="246">
        <v>2</v>
      </c>
      <c r="CM59" s="246"/>
      <c r="CN59" s="246"/>
      <c r="CO59" s="246"/>
      <c r="CP59" s="209">
        <v>944</v>
      </c>
      <c r="CQ59" s="209">
        <v>33</v>
      </c>
      <c r="CR59" s="286"/>
    </row>
    <row r="60" spans="1:96" ht="12.75">
      <c r="A60" s="218" t="s">
        <v>121</v>
      </c>
      <c r="B60" s="209">
        <v>2</v>
      </c>
      <c r="C60" s="209">
        <v>1087</v>
      </c>
      <c r="D60" s="209">
        <v>6214</v>
      </c>
      <c r="E60" s="209">
        <v>1</v>
      </c>
      <c r="F60" s="211">
        <v>12314</v>
      </c>
      <c r="G60" s="209">
        <v>19</v>
      </c>
      <c r="H60" s="209">
        <v>1353</v>
      </c>
      <c r="J60" s="209">
        <v>403</v>
      </c>
      <c r="K60" s="209">
        <v>217</v>
      </c>
      <c r="L60" s="209">
        <v>858</v>
      </c>
      <c r="N60" s="228">
        <v>3</v>
      </c>
      <c r="O60" s="209">
        <v>1</v>
      </c>
      <c r="R60" s="209">
        <v>153</v>
      </c>
      <c r="S60" s="209">
        <v>674</v>
      </c>
      <c r="T60" s="209">
        <v>5</v>
      </c>
      <c r="U60" s="209">
        <v>1162</v>
      </c>
      <c r="V60" s="209">
        <v>84</v>
      </c>
      <c r="W60" s="209">
        <v>354</v>
      </c>
      <c r="X60" s="209">
        <v>262</v>
      </c>
      <c r="AC60" s="209">
        <v>6</v>
      </c>
      <c r="AE60" s="210">
        <v>1</v>
      </c>
      <c r="AH60" s="219"/>
      <c r="AI60" s="219"/>
      <c r="AJ60" s="219"/>
      <c r="AK60" s="219"/>
      <c r="AL60" s="219">
        <v>1</v>
      </c>
      <c r="AM60" s="219"/>
      <c r="AN60" s="219"/>
      <c r="AO60" s="219"/>
      <c r="AP60" s="219"/>
      <c r="AQ60" s="219">
        <v>2</v>
      </c>
      <c r="AR60" s="219"/>
      <c r="AS60" s="219">
        <v>29</v>
      </c>
      <c r="AT60" s="219">
        <v>31</v>
      </c>
      <c r="AU60" s="218">
        <v>970</v>
      </c>
      <c r="AV60" s="219">
        <v>2</v>
      </c>
      <c r="AX60" s="209">
        <v>809</v>
      </c>
      <c r="AY60" s="246">
        <v>4571</v>
      </c>
      <c r="AZ60" s="246">
        <v>1</v>
      </c>
      <c r="BA60" s="246">
        <v>9059</v>
      </c>
      <c r="BB60" s="246">
        <v>3</v>
      </c>
      <c r="BC60" s="246">
        <v>319</v>
      </c>
      <c r="BD60" s="246"/>
      <c r="BE60" s="246">
        <v>153</v>
      </c>
      <c r="BF60" s="246">
        <v>81</v>
      </c>
      <c r="BG60" s="246">
        <v>166</v>
      </c>
      <c r="BH60" s="246"/>
      <c r="BI60" s="266">
        <v>3</v>
      </c>
      <c r="BJ60" s="246">
        <v>1</v>
      </c>
      <c r="BK60" s="246"/>
      <c r="BL60" s="246"/>
      <c r="BM60" s="209">
        <v>60</v>
      </c>
      <c r="BN60" s="209">
        <v>470</v>
      </c>
      <c r="BO60" s="209">
        <v>1</v>
      </c>
      <c r="BP60" s="209">
        <v>1075</v>
      </c>
      <c r="BR60" s="209">
        <v>92</v>
      </c>
      <c r="BS60" s="246">
        <v>213</v>
      </c>
      <c r="BT60" s="246"/>
      <c r="BU60" s="246"/>
      <c r="BV60" s="246"/>
      <c r="BW60" s="246"/>
      <c r="BX60" s="246">
        <v>4</v>
      </c>
      <c r="BY60" s="246"/>
      <c r="BZ60" s="246">
        <v>1</v>
      </c>
      <c r="CA60" s="246"/>
      <c r="CB60" s="246"/>
      <c r="CC60" s="246"/>
      <c r="CD60" s="246"/>
      <c r="CE60" s="246"/>
      <c r="CF60" s="246"/>
      <c r="CG60" s="246">
        <v>1</v>
      </c>
      <c r="CH60" s="246"/>
      <c r="CI60" s="246"/>
      <c r="CJ60" s="246"/>
      <c r="CK60" s="246"/>
      <c r="CL60" s="246">
        <v>1</v>
      </c>
      <c r="CM60" s="246"/>
      <c r="CN60" s="246">
        <v>11</v>
      </c>
      <c r="CO60" s="246">
        <v>20</v>
      </c>
      <c r="CP60" s="209">
        <v>964</v>
      </c>
      <c r="CQ60" s="209">
        <v>1</v>
      </c>
      <c r="CR60" s="286"/>
    </row>
    <row r="61" spans="1:96" ht="12.75">
      <c r="A61" s="218" t="s">
        <v>122</v>
      </c>
      <c r="B61" s="209">
        <v>1</v>
      </c>
      <c r="C61" s="209">
        <v>667</v>
      </c>
      <c r="D61" s="209">
        <v>4054</v>
      </c>
      <c r="E61" s="209">
        <v>3</v>
      </c>
      <c r="F61" s="211">
        <v>7156</v>
      </c>
      <c r="G61" s="209">
        <v>149</v>
      </c>
      <c r="H61" s="209">
        <v>1809</v>
      </c>
      <c r="J61" s="209">
        <v>1416</v>
      </c>
      <c r="K61" s="209">
        <v>274</v>
      </c>
      <c r="L61" s="209">
        <v>395</v>
      </c>
      <c r="N61" s="228"/>
      <c r="O61" s="209">
        <v>1</v>
      </c>
      <c r="R61" s="209">
        <v>114</v>
      </c>
      <c r="S61" s="209">
        <v>917</v>
      </c>
      <c r="T61" s="209">
        <v>51</v>
      </c>
      <c r="U61" s="209">
        <v>480</v>
      </c>
      <c r="W61" s="209">
        <v>557</v>
      </c>
      <c r="X61" s="209">
        <v>226</v>
      </c>
      <c r="AB61" s="209">
        <v>1</v>
      </c>
      <c r="AC61" s="209">
        <v>1</v>
      </c>
      <c r="AE61" s="210">
        <v>1</v>
      </c>
      <c r="AF61" s="210">
        <v>1</v>
      </c>
      <c r="AG61" s="210">
        <v>3</v>
      </c>
      <c r="AH61" s="219"/>
      <c r="AI61" s="219"/>
      <c r="AJ61" s="219"/>
      <c r="AK61" s="219"/>
      <c r="AL61" s="219"/>
      <c r="AM61" s="219"/>
      <c r="AN61" s="219"/>
      <c r="AO61" s="219"/>
      <c r="AP61" s="219">
        <v>5</v>
      </c>
      <c r="AQ61" s="219">
        <v>11</v>
      </c>
      <c r="AR61" s="219">
        <v>3</v>
      </c>
      <c r="AS61" s="219">
        <v>9</v>
      </c>
      <c r="AT61" s="219"/>
      <c r="AU61" s="218">
        <v>398</v>
      </c>
      <c r="AV61" s="219">
        <v>41</v>
      </c>
      <c r="AX61" s="209">
        <v>504</v>
      </c>
      <c r="AY61" s="246">
        <v>2676</v>
      </c>
      <c r="AZ61" s="246">
        <v>2</v>
      </c>
      <c r="BA61" s="246">
        <v>4548</v>
      </c>
      <c r="BB61" s="246">
        <v>26</v>
      </c>
      <c r="BC61" s="246">
        <v>891</v>
      </c>
      <c r="BD61" s="246"/>
      <c r="BE61" s="246">
        <v>1035</v>
      </c>
      <c r="BF61" s="246">
        <v>43</v>
      </c>
      <c r="BG61" s="246">
        <v>81</v>
      </c>
      <c r="BH61" s="246"/>
      <c r="BI61" s="266"/>
      <c r="BJ61" s="246">
        <v>1</v>
      </c>
      <c r="BK61" s="246"/>
      <c r="BL61" s="246"/>
      <c r="BM61" s="209">
        <v>25</v>
      </c>
      <c r="BN61" s="209">
        <v>344</v>
      </c>
      <c r="BO61" s="209">
        <v>34</v>
      </c>
      <c r="BP61" s="209">
        <v>447</v>
      </c>
      <c r="BR61" s="209">
        <v>36</v>
      </c>
      <c r="BS61" s="246">
        <v>197</v>
      </c>
      <c r="BT61" s="246"/>
      <c r="BU61" s="246"/>
      <c r="BV61" s="246"/>
      <c r="BW61" s="246"/>
      <c r="BX61" s="246"/>
      <c r="BY61" s="246"/>
      <c r="BZ61" s="246"/>
      <c r="CA61" s="246"/>
      <c r="CB61" s="246">
        <v>2</v>
      </c>
      <c r="CC61" s="246"/>
      <c r="CD61" s="246"/>
      <c r="CE61" s="246"/>
      <c r="CF61" s="246"/>
      <c r="CG61" s="246"/>
      <c r="CH61" s="246"/>
      <c r="CI61" s="246"/>
      <c r="CJ61" s="246"/>
      <c r="CK61" s="246">
        <v>4</v>
      </c>
      <c r="CL61" s="246">
        <v>8</v>
      </c>
      <c r="CM61" s="246">
        <v>3</v>
      </c>
      <c r="CN61" s="246"/>
      <c r="CO61" s="246"/>
      <c r="CP61" s="209">
        <v>398</v>
      </c>
      <c r="CQ61" s="209">
        <v>41</v>
      </c>
      <c r="CR61" s="286"/>
    </row>
    <row r="62" spans="1:96" ht="12.75">
      <c r="A62" s="218" t="s">
        <v>123</v>
      </c>
      <c r="B62" s="209">
        <v>2</v>
      </c>
      <c r="C62" s="209">
        <v>530</v>
      </c>
      <c r="D62" s="211">
        <v>2092</v>
      </c>
      <c r="E62" s="209">
        <v>1</v>
      </c>
      <c r="F62" s="211">
        <v>5040</v>
      </c>
      <c r="H62" s="209">
        <v>974</v>
      </c>
      <c r="I62" s="209">
        <v>1</v>
      </c>
      <c r="J62" s="209">
        <v>368</v>
      </c>
      <c r="K62" s="209">
        <v>168</v>
      </c>
      <c r="L62" s="209">
        <v>267</v>
      </c>
      <c r="N62" s="228"/>
      <c r="O62" s="209">
        <v>1</v>
      </c>
      <c r="R62" s="209">
        <v>91</v>
      </c>
      <c r="S62" s="209">
        <v>33</v>
      </c>
      <c r="T62" s="209">
        <v>1</v>
      </c>
      <c r="U62" s="209">
        <v>320</v>
      </c>
      <c r="V62" s="209">
        <v>1</v>
      </c>
      <c r="W62" s="209">
        <v>412</v>
      </c>
      <c r="X62" s="209">
        <v>96</v>
      </c>
      <c r="AA62" s="209">
        <v>1</v>
      </c>
      <c r="AE62" s="210">
        <v>1</v>
      </c>
      <c r="AH62" s="219"/>
      <c r="AI62" s="219"/>
      <c r="AJ62" s="219"/>
      <c r="AK62" s="219"/>
      <c r="AL62" s="219"/>
      <c r="AM62" s="219"/>
      <c r="AN62" s="219"/>
      <c r="AO62" s="219"/>
      <c r="AP62" s="219">
        <v>1</v>
      </c>
      <c r="AQ62" s="219"/>
      <c r="AR62" s="219"/>
      <c r="AS62" s="219"/>
      <c r="AT62" s="219">
        <v>1</v>
      </c>
      <c r="AU62" s="218">
        <v>228</v>
      </c>
      <c r="AV62" s="219">
        <v>49</v>
      </c>
      <c r="AX62" s="209">
        <v>407</v>
      </c>
      <c r="AY62" s="246">
        <v>1478</v>
      </c>
      <c r="AZ62" s="246"/>
      <c r="BA62" s="246">
        <v>3639</v>
      </c>
      <c r="BB62" s="246"/>
      <c r="BC62" s="246">
        <v>397</v>
      </c>
      <c r="BD62" s="246">
        <v>1</v>
      </c>
      <c r="BE62" s="246">
        <v>236</v>
      </c>
      <c r="BF62" s="246">
        <v>89</v>
      </c>
      <c r="BG62" s="246">
        <v>77</v>
      </c>
      <c r="BH62" s="246"/>
      <c r="BI62" s="266"/>
      <c r="BJ62" s="246">
        <v>1</v>
      </c>
      <c r="BK62" s="246"/>
      <c r="BL62" s="246"/>
      <c r="BM62" s="209">
        <v>24</v>
      </c>
      <c r="BN62" s="209">
        <v>25</v>
      </c>
      <c r="BO62" s="209">
        <v>1</v>
      </c>
      <c r="BP62" s="209">
        <v>298</v>
      </c>
      <c r="BR62" s="209">
        <v>219</v>
      </c>
      <c r="BS62" s="246">
        <v>86</v>
      </c>
      <c r="BT62" s="246"/>
      <c r="BU62" s="246"/>
      <c r="BV62" s="246"/>
      <c r="BW62" s="246"/>
      <c r="BX62" s="246"/>
      <c r="BY62" s="246"/>
      <c r="BZ62" s="246">
        <v>1</v>
      </c>
      <c r="CA62" s="246"/>
      <c r="CB62" s="246"/>
      <c r="CC62" s="246"/>
      <c r="CD62" s="246"/>
      <c r="CE62" s="246"/>
      <c r="CF62" s="246"/>
      <c r="CG62" s="246"/>
      <c r="CH62" s="246"/>
      <c r="CI62" s="246"/>
      <c r="CJ62" s="246"/>
      <c r="CK62" s="246">
        <v>1</v>
      </c>
      <c r="CL62" s="246"/>
      <c r="CM62" s="246"/>
      <c r="CN62" s="246"/>
      <c r="CO62" s="246">
        <v>1</v>
      </c>
      <c r="CP62" s="209">
        <v>226</v>
      </c>
      <c r="CQ62" s="209">
        <v>48</v>
      </c>
      <c r="CR62" s="286"/>
    </row>
    <row r="63" spans="1:96" ht="12.75">
      <c r="A63" s="218" t="s">
        <v>124</v>
      </c>
      <c r="B63" s="209">
        <v>1</v>
      </c>
      <c r="C63" s="209">
        <v>6754</v>
      </c>
      <c r="D63" s="211">
        <v>2950</v>
      </c>
      <c r="F63" s="211">
        <v>6034</v>
      </c>
      <c r="G63" s="209">
        <v>168</v>
      </c>
      <c r="H63" s="211">
        <v>2798</v>
      </c>
      <c r="J63" s="211">
        <v>860</v>
      </c>
      <c r="K63" s="209">
        <v>188</v>
      </c>
      <c r="L63" s="209">
        <v>543</v>
      </c>
      <c r="N63" s="228"/>
      <c r="R63" s="209">
        <v>43</v>
      </c>
      <c r="S63" s="209">
        <v>1336</v>
      </c>
      <c r="T63" s="209">
        <v>2</v>
      </c>
      <c r="U63" s="209">
        <v>798</v>
      </c>
      <c r="V63" s="209">
        <v>12</v>
      </c>
      <c r="W63" s="209">
        <v>146</v>
      </c>
      <c r="X63" s="209">
        <v>487</v>
      </c>
      <c r="Y63" s="209">
        <v>53</v>
      </c>
      <c r="Z63" s="209">
        <v>1</v>
      </c>
      <c r="AA63" s="209">
        <v>1</v>
      </c>
      <c r="AE63" s="210">
        <v>1</v>
      </c>
      <c r="AG63" s="210">
        <v>20</v>
      </c>
      <c r="AH63" s="219"/>
      <c r="AI63" s="219"/>
      <c r="AJ63" s="219"/>
      <c r="AK63" s="219"/>
      <c r="AL63" s="219"/>
      <c r="AM63" s="219"/>
      <c r="AN63" s="219"/>
      <c r="AO63" s="219"/>
      <c r="AP63" s="219"/>
      <c r="AQ63" s="219">
        <v>1</v>
      </c>
      <c r="AR63" s="219"/>
      <c r="AS63" s="219"/>
      <c r="AT63" s="219"/>
      <c r="AU63" s="218">
        <v>3</v>
      </c>
      <c r="AV63" s="219"/>
      <c r="AX63" s="211">
        <v>4024</v>
      </c>
      <c r="AY63" s="246">
        <v>1284</v>
      </c>
      <c r="AZ63" s="246"/>
      <c r="BA63" s="246">
        <v>3770</v>
      </c>
      <c r="BB63" s="246">
        <v>29</v>
      </c>
      <c r="BC63" s="246">
        <v>1676</v>
      </c>
      <c r="BD63" s="246"/>
      <c r="BE63" s="246">
        <v>449</v>
      </c>
      <c r="BF63" s="246">
        <v>129</v>
      </c>
      <c r="BG63" s="246">
        <v>82</v>
      </c>
      <c r="BH63" s="246"/>
      <c r="BI63" s="266"/>
      <c r="BJ63" s="246"/>
      <c r="BK63" s="246"/>
      <c r="BL63" s="246"/>
      <c r="BM63" s="209">
        <v>41</v>
      </c>
      <c r="BN63" s="209">
        <v>1234</v>
      </c>
      <c r="BO63" s="209">
        <v>2</v>
      </c>
      <c r="BP63" s="209">
        <v>674</v>
      </c>
      <c r="BQ63" s="209">
        <v>2</v>
      </c>
      <c r="BR63" s="209">
        <v>33</v>
      </c>
      <c r="BS63" s="246">
        <v>410</v>
      </c>
      <c r="BT63" s="246">
        <v>21</v>
      </c>
      <c r="BU63" s="246"/>
      <c r="BV63" s="246">
        <v>1</v>
      </c>
      <c r="BW63" s="246"/>
      <c r="BX63" s="246"/>
      <c r="BY63" s="246"/>
      <c r="BZ63" s="246">
        <v>1</v>
      </c>
      <c r="CA63" s="246"/>
      <c r="CB63" s="246">
        <v>3</v>
      </c>
      <c r="CC63" s="246"/>
      <c r="CD63" s="246"/>
      <c r="CE63" s="246"/>
      <c r="CF63" s="246"/>
      <c r="CG63" s="246"/>
      <c r="CH63" s="246"/>
      <c r="CI63" s="246"/>
      <c r="CJ63" s="246"/>
      <c r="CK63" s="246"/>
      <c r="CL63" s="246"/>
      <c r="CM63" s="246"/>
      <c r="CN63" s="246"/>
      <c r="CO63" s="246"/>
      <c r="CP63" s="209">
        <v>3</v>
      </c>
      <c r="CR63" s="286"/>
    </row>
    <row r="64" spans="1:96" ht="12.75">
      <c r="A64" s="218" t="s">
        <v>125</v>
      </c>
      <c r="B64" s="209">
        <v>61</v>
      </c>
      <c r="C64" s="209">
        <v>8199</v>
      </c>
      <c r="D64" s="211">
        <v>9962</v>
      </c>
      <c r="F64" s="211">
        <v>10176</v>
      </c>
      <c r="H64" s="211">
        <v>1516</v>
      </c>
      <c r="J64" s="211">
        <v>544</v>
      </c>
      <c r="K64" s="209">
        <v>356</v>
      </c>
      <c r="L64" s="209">
        <v>548</v>
      </c>
      <c r="N64" s="228"/>
      <c r="O64" s="209">
        <v>1</v>
      </c>
      <c r="P64" s="209">
        <v>1</v>
      </c>
      <c r="R64" s="209">
        <v>112</v>
      </c>
      <c r="S64" s="209">
        <v>591</v>
      </c>
      <c r="T64" s="209">
        <v>50</v>
      </c>
      <c r="U64" s="209">
        <v>264</v>
      </c>
      <c r="V64" s="209">
        <v>4</v>
      </c>
      <c r="W64" s="209">
        <v>321</v>
      </c>
      <c r="X64" s="209">
        <v>568</v>
      </c>
      <c r="Y64" s="209">
        <v>9</v>
      </c>
      <c r="Z64" s="209">
        <v>2</v>
      </c>
      <c r="AC64" s="209">
        <v>1</v>
      </c>
      <c r="AE64" s="210">
        <v>1</v>
      </c>
      <c r="AG64" s="210">
        <v>4</v>
      </c>
      <c r="AH64" s="219"/>
      <c r="AI64" s="219">
        <v>1</v>
      </c>
      <c r="AJ64" s="219"/>
      <c r="AK64" s="219"/>
      <c r="AL64" s="219">
        <v>1</v>
      </c>
      <c r="AM64" s="219"/>
      <c r="AN64" s="219">
        <v>1</v>
      </c>
      <c r="AO64" s="219"/>
      <c r="AP64" s="219"/>
      <c r="AQ64" s="219"/>
      <c r="AR64" s="219"/>
      <c r="AS64" s="219"/>
      <c r="AT64" s="219">
        <v>3</v>
      </c>
      <c r="AU64" s="218">
        <v>99</v>
      </c>
      <c r="AV64" s="219">
        <v>34</v>
      </c>
      <c r="AX64" s="211">
        <v>5774</v>
      </c>
      <c r="AY64" s="246">
        <v>6159</v>
      </c>
      <c r="AZ64" s="246"/>
      <c r="BA64" s="246">
        <v>6578</v>
      </c>
      <c r="BB64" s="246"/>
      <c r="BC64" s="246">
        <v>295</v>
      </c>
      <c r="BD64" s="246"/>
      <c r="BE64" s="246">
        <v>171</v>
      </c>
      <c r="BF64" s="246">
        <v>60</v>
      </c>
      <c r="BG64" s="246">
        <v>95</v>
      </c>
      <c r="BH64" s="246"/>
      <c r="BI64" s="266"/>
      <c r="BJ64" s="246">
        <v>1</v>
      </c>
      <c r="BK64" s="246"/>
      <c r="BL64" s="246"/>
      <c r="BM64" s="209">
        <v>91</v>
      </c>
      <c r="BN64" s="209">
        <v>344</v>
      </c>
      <c r="BO64" s="209">
        <v>24</v>
      </c>
      <c r="BP64" s="209">
        <v>228</v>
      </c>
      <c r="BQ64" s="209">
        <v>4</v>
      </c>
      <c r="BR64" s="209">
        <v>12</v>
      </c>
      <c r="BS64" s="246">
        <v>362</v>
      </c>
      <c r="BT64" s="246">
        <v>3</v>
      </c>
      <c r="BU64" s="246"/>
      <c r="BV64" s="246"/>
      <c r="BW64" s="246"/>
      <c r="BX64" s="246">
        <v>1</v>
      </c>
      <c r="BY64" s="246"/>
      <c r="BZ64" s="246">
        <v>1</v>
      </c>
      <c r="CA64" s="246"/>
      <c r="CB64" s="246"/>
      <c r="CC64" s="246"/>
      <c r="CD64" s="246">
        <v>1</v>
      </c>
      <c r="CE64" s="246"/>
      <c r="CF64" s="246"/>
      <c r="CG64" s="246">
        <v>1</v>
      </c>
      <c r="CH64" s="246"/>
      <c r="CI64" s="246"/>
      <c r="CJ64" s="246"/>
      <c r="CK64" s="246"/>
      <c r="CL64" s="246"/>
      <c r="CM64" s="246"/>
      <c r="CN64" s="246"/>
      <c r="CO64" s="246"/>
      <c r="CP64" s="209">
        <v>97</v>
      </c>
      <c r="CQ64" s="209">
        <v>33</v>
      </c>
      <c r="CR64" s="286"/>
    </row>
    <row r="65" spans="1:96" s="223" customFormat="1" ht="12.75">
      <c r="A65" s="218" t="s">
        <v>126</v>
      </c>
      <c r="B65" s="209">
        <v>19</v>
      </c>
      <c r="C65" s="209">
        <v>1647</v>
      </c>
      <c r="D65" s="211">
        <v>6647</v>
      </c>
      <c r="E65" s="209">
        <v>55</v>
      </c>
      <c r="F65" s="211">
        <v>13265</v>
      </c>
      <c r="G65" s="209">
        <v>65</v>
      </c>
      <c r="H65" s="211">
        <v>4043</v>
      </c>
      <c r="I65" s="209">
        <v>1</v>
      </c>
      <c r="J65" s="211">
        <v>3565</v>
      </c>
      <c r="K65" s="209">
        <v>587</v>
      </c>
      <c r="L65" s="209">
        <v>501</v>
      </c>
      <c r="M65" s="209"/>
      <c r="N65" s="228">
        <v>8</v>
      </c>
      <c r="O65" s="209">
        <v>1</v>
      </c>
      <c r="P65" s="209">
        <v>3</v>
      </c>
      <c r="Q65" s="209"/>
      <c r="R65" s="209">
        <v>138</v>
      </c>
      <c r="S65" s="209">
        <v>665</v>
      </c>
      <c r="T65" s="209">
        <v>86</v>
      </c>
      <c r="U65" s="209">
        <v>692</v>
      </c>
      <c r="V65" s="209">
        <v>76</v>
      </c>
      <c r="W65" s="209">
        <v>823</v>
      </c>
      <c r="X65" s="209">
        <v>886</v>
      </c>
      <c r="Y65" s="209">
        <v>1</v>
      </c>
      <c r="Z65" s="209">
        <v>4</v>
      </c>
      <c r="AA65" s="209">
        <v>2</v>
      </c>
      <c r="AB65" s="209">
        <v>2</v>
      </c>
      <c r="AC65" s="209"/>
      <c r="AD65" s="210">
        <v>6</v>
      </c>
      <c r="AE65" s="210">
        <v>4</v>
      </c>
      <c r="AF65" s="210">
        <v>1</v>
      </c>
      <c r="AG65" s="210">
        <v>10</v>
      </c>
      <c r="AH65" s="219"/>
      <c r="AI65" s="219">
        <v>1</v>
      </c>
      <c r="AJ65" s="219">
        <v>1</v>
      </c>
      <c r="AK65" s="219"/>
      <c r="AL65" s="219"/>
      <c r="AM65" s="219"/>
      <c r="AN65" s="219">
        <v>3</v>
      </c>
      <c r="AO65" s="219"/>
      <c r="AP65" s="219">
        <v>469</v>
      </c>
      <c r="AQ65" s="219">
        <v>856</v>
      </c>
      <c r="AR65" s="219">
        <v>16</v>
      </c>
      <c r="AS65" s="219">
        <v>521</v>
      </c>
      <c r="AT65" s="219">
        <v>5886</v>
      </c>
      <c r="AU65" s="218">
        <v>562</v>
      </c>
      <c r="AV65" s="219">
        <v>58</v>
      </c>
      <c r="AW65" s="209"/>
      <c r="AX65" s="211">
        <v>984</v>
      </c>
      <c r="AY65" s="246">
        <v>5031</v>
      </c>
      <c r="AZ65" s="246">
        <v>10</v>
      </c>
      <c r="BA65" s="246">
        <v>10076</v>
      </c>
      <c r="BB65" s="246">
        <v>63</v>
      </c>
      <c r="BC65" s="246">
        <v>2645</v>
      </c>
      <c r="BD65" s="246"/>
      <c r="BE65" s="246">
        <v>2007</v>
      </c>
      <c r="BF65" s="246">
        <v>243</v>
      </c>
      <c r="BG65" s="246">
        <v>12</v>
      </c>
      <c r="BH65" s="246"/>
      <c r="BI65" s="266">
        <v>8</v>
      </c>
      <c r="BJ65" s="246">
        <v>1</v>
      </c>
      <c r="BK65" s="246">
        <v>3</v>
      </c>
      <c r="BL65" s="246"/>
      <c r="BM65" s="209">
        <v>44</v>
      </c>
      <c r="BN65" s="209">
        <v>618</v>
      </c>
      <c r="BO65" s="209">
        <v>42</v>
      </c>
      <c r="BP65" s="209">
        <v>654</v>
      </c>
      <c r="BQ65" s="209"/>
      <c r="BR65" s="209">
        <v>397</v>
      </c>
      <c r="BS65" s="246">
        <v>729</v>
      </c>
      <c r="BT65" s="246">
        <v>1</v>
      </c>
      <c r="BU65" s="246">
        <v>2</v>
      </c>
      <c r="BV65" s="246"/>
      <c r="BW65" s="246">
        <v>2</v>
      </c>
      <c r="BX65" s="246"/>
      <c r="BY65" s="246">
        <v>5</v>
      </c>
      <c r="BZ65" s="246">
        <v>4</v>
      </c>
      <c r="CA65" s="246">
        <v>1</v>
      </c>
      <c r="CB65" s="246">
        <v>9</v>
      </c>
      <c r="CC65" s="246"/>
      <c r="CD65" s="246">
        <v>1</v>
      </c>
      <c r="CE65" s="246">
        <v>1</v>
      </c>
      <c r="CF65" s="246"/>
      <c r="CG65" s="246"/>
      <c r="CH65" s="246"/>
      <c r="CI65" s="246">
        <v>3</v>
      </c>
      <c r="CJ65" s="246"/>
      <c r="CK65" s="246">
        <v>219</v>
      </c>
      <c r="CL65" s="246">
        <v>145</v>
      </c>
      <c r="CM65" s="246">
        <v>14</v>
      </c>
      <c r="CN65" s="246">
        <v>514</v>
      </c>
      <c r="CO65" s="246">
        <v>5509</v>
      </c>
      <c r="CP65" s="209">
        <v>557</v>
      </c>
      <c r="CQ65" s="209">
        <v>55</v>
      </c>
      <c r="CR65" s="286"/>
    </row>
    <row r="66" spans="1:96" s="223" customFormat="1" ht="12.75">
      <c r="A66" s="222" t="s">
        <v>127</v>
      </c>
      <c r="D66" s="223">
        <v>1</v>
      </c>
      <c r="H66" s="223">
        <v>2</v>
      </c>
      <c r="J66" s="223">
        <v>1</v>
      </c>
      <c r="X66" s="223">
        <v>7</v>
      </c>
      <c r="AH66" s="224"/>
      <c r="AI66" s="224"/>
      <c r="AJ66" s="224"/>
      <c r="AK66" s="224"/>
      <c r="AL66" s="224"/>
      <c r="AM66" s="224"/>
      <c r="AN66" s="224"/>
      <c r="AO66" s="224"/>
      <c r="AP66" s="224"/>
      <c r="AQ66" s="224">
        <v>1</v>
      </c>
      <c r="AR66" s="224"/>
      <c r="AS66" s="224"/>
      <c r="AT66" s="224"/>
      <c r="AU66" s="222"/>
      <c r="AV66" s="224"/>
      <c r="AY66" s="247"/>
      <c r="AZ66" s="247"/>
      <c r="BA66" s="247"/>
      <c r="BB66" s="247"/>
      <c r="BC66" s="247">
        <v>1</v>
      </c>
      <c r="BD66" s="247"/>
      <c r="BE66" s="247">
        <v>1</v>
      </c>
      <c r="BF66" s="247"/>
      <c r="BG66" s="247"/>
      <c r="BH66" s="247"/>
      <c r="BI66" s="247"/>
      <c r="BJ66" s="247"/>
      <c r="BK66" s="247"/>
      <c r="BL66" s="247"/>
      <c r="BS66" s="247">
        <v>6</v>
      </c>
      <c r="BT66" s="247"/>
      <c r="BU66" s="247"/>
      <c r="BV66" s="247"/>
      <c r="BW66" s="247"/>
      <c r="BX66" s="247"/>
      <c r="BY66" s="247"/>
      <c r="BZ66" s="247"/>
      <c r="CA66" s="247"/>
      <c r="CB66" s="247"/>
      <c r="CC66" s="247"/>
      <c r="CD66" s="247"/>
      <c r="CE66" s="247"/>
      <c r="CF66" s="247"/>
      <c r="CG66" s="247"/>
      <c r="CH66" s="247"/>
      <c r="CI66" s="247"/>
      <c r="CJ66" s="247"/>
      <c r="CK66" s="247"/>
      <c r="CL66" s="247"/>
      <c r="CM66" s="247"/>
      <c r="CN66" s="247"/>
      <c r="CO66" s="247"/>
      <c r="CR66" s="286"/>
    </row>
    <row r="67" spans="1:96" ht="12.75">
      <c r="A67" s="222" t="s">
        <v>128</v>
      </c>
      <c r="B67" s="223"/>
      <c r="C67" s="223"/>
      <c r="D67" s="223"/>
      <c r="E67" s="223"/>
      <c r="F67" s="223">
        <v>1</v>
      </c>
      <c r="G67" s="223"/>
      <c r="H67" s="223"/>
      <c r="I67" s="223"/>
      <c r="J67" s="223"/>
      <c r="K67" s="223"/>
      <c r="L67" s="223">
        <v>24</v>
      </c>
      <c r="M67" s="223"/>
      <c r="N67" s="223"/>
      <c r="O67" s="223"/>
      <c r="P67" s="223"/>
      <c r="Q67" s="223"/>
      <c r="R67" s="223">
        <v>1</v>
      </c>
      <c r="S67" s="223">
        <v>76</v>
      </c>
      <c r="T67" s="223"/>
      <c r="U67" s="223"/>
      <c r="V67" s="223">
        <v>24</v>
      </c>
      <c r="W67" s="223"/>
      <c r="X67" s="223">
        <v>11</v>
      </c>
      <c r="Y67" s="223"/>
      <c r="Z67" s="223"/>
      <c r="AA67" s="223"/>
      <c r="AB67" s="223"/>
      <c r="AC67" s="223"/>
      <c r="AD67" s="223"/>
      <c r="AE67" s="223"/>
      <c r="AF67" s="223"/>
      <c r="AG67" s="223"/>
      <c r="AH67" s="224"/>
      <c r="AI67" s="224"/>
      <c r="AJ67" s="224"/>
      <c r="AK67" s="224"/>
      <c r="AL67" s="224"/>
      <c r="AM67" s="224"/>
      <c r="AN67" s="224"/>
      <c r="AO67" s="224"/>
      <c r="AP67" s="224"/>
      <c r="AQ67" s="224">
        <v>1</v>
      </c>
      <c r="AR67" s="224"/>
      <c r="AS67" s="224"/>
      <c r="AT67" s="224"/>
      <c r="AU67" s="222"/>
      <c r="AV67" s="224"/>
      <c r="AW67" s="223"/>
      <c r="AX67" s="223"/>
      <c r="AY67" s="247"/>
      <c r="AZ67" s="247"/>
      <c r="BA67" s="247">
        <v>1</v>
      </c>
      <c r="BB67" s="247"/>
      <c r="BC67" s="247"/>
      <c r="BD67" s="247"/>
      <c r="BE67" s="247"/>
      <c r="BF67" s="247"/>
      <c r="BG67" s="247">
        <v>2</v>
      </c>
      <c r="BH67" s="247"/>
      <c r="BI67" s="247"/>
      <c r="BJ67" s="247"/>
      <c r="BK67" s="247"/>
      <c r="BL67" s="247"/>
      <c r="BM67" s="223"/>
      <c r="BN67" s="223">
        <v>11</v>
      </c>
      <c r="BO67" s="223"/>
      <c r="BP67" s="223"/>
      <c r="BQ67" s="223"/>
      <c r="BR67" s="223"/>
      <c r="BS67" s="247">
        <v>8</v>
      </c>
      <c r="BT67" s="247"/>
      <c r="BU67" s="247"/>
      <c r="BV67" s="247"/>
      <c r="BW67" s="247"/>
      <c r="BX67" s="247"/>
      <c r="BY67" s="247"/>
      <c r="BZ67" s="247"/>
      <c r="CA67" s="247"/>
      <c r="CB67" s="247"/>
      <c r="CC67" s="247"/>
      <c r="CD67" s="247"/>
      <c r="CE67" s="247"/>
      <c r="CF67" s="247"/>
      <c r="CG67" s="247"/>
      <c r="CH67" s="247"/>
      <c r="CI67" s="247"/>
      <c r="CJ67" s="247"/>
      <c r="CK67" s="247"/>
      <c r="CL67" s="247"/>
      <c r="CM67" s="247"/>
      <c r="CN67" s="247"/>
      <c r="CO67" s="247"/>
      <c r="CP67" s="223"/>
      <c r="CQ67" s="223"/>
      <c r="CR67" s="286"/>
    </row>
    <row r="68" spans="1:96" ht="12.75">
      <c r="A68" s="286"/>
      <c r="B68" s="286"/>
      <c r="C68" s="286"/>
      <c r="D68" s="286"/>
      <c r="E68" s="286"/>
      <c r="F68" s="286"/>
      <c r="G68" s="286"/>
      <c r="H68" s="286"/>
      <c r="I68" s="286"/>
      <c r="J68" s="286"/>
      <c r="K68" s="286"/>
      <c r="L68" s="286"/>
      <c r="M68" s="286"/>
      <c r="N68" s="286"/>
      <c r="O68" s="286"/>
      <c r="P68" s="286"/>
      <c r="Q68" s="286"/>
      <c r="R68" s="286"/>
      <c r="S68" s="286"/>
      <c r="T68" s="286"/>
      <c r="U68" s="286"/>
      <c r="V68" s="286"/>
      <c r="W68" s="286"/>
      <c r="X68" s="286"/>
      <c r="Y68" s="286"/>
      <c r="Z68" s="286"/>
      <c r="AA68" s="286"/>
      <c r="AB68" s="286"/>
      <c r="AC68" s="286"/>
      <c r="AD68" s="286"/>
      <c r="AE68" s="286"/>
      <c r="AF68" s="286"/>
      <c r="AG68" s="286"/>
      <c r="AH68" s="286"/>
      <c r="AI68" s="286"/>
      <c r="AJ68" s="286"/>
      <c r="AK68" s="286"/>
      <c r="AL68" s="286"/>
      <c r="AM68" s="286"/>
      <c r="AN68" s="286"/>
      <c r="AO68" s="286"/>
      <c r="AP68" s="286"/>
      <c r="AQ68" s="286"/>
      <c r="AR68" s="286"/>
      <c r="AS68" s="286"/>
      <c r="AT68" s="286"/>
      <c r="AU68" s="286"/>
      <c r="AV68" s="286"/>
      <c r="AW68" s="286"/>
      <c r="AX68" s="286"/>
      <c r="AY68" s="286"/>
      <c r="AZ68" s="286"/>
      <c r="BA68" s="286"/>
      <c r="BB68" s="286"/>
      <c r="BC68" s="286"/>
      <c r="BD68" s="286"/>
      <c r="BE68" s="286"/>
      <c r="BF68" s="286"/>
      <c r="BG68" s="286"/>
      <c r="BH68" s="286"/>
      <c r="BI68" s="286"/>
      <c r="BJ68" s="286"/>
      <c r="BK68" s="286"/>
      <c r="BL68" s="286"/>
      <c r="BM68" s="286"/>
      <c r="BN68" s="286"/>
      <c r="BO68" s="286"/>
      <c r="BP68" s="286"/>
      <c r="BQ68" s="286"/>
      <c r="BR68" s="286"/>
      <c r="BS68" s="286"/>
      <c r="BT68" s="286"/>
      <c r="BU68" s="286"/>
      <c r="BV68" s="286"/>
      <c r="BW68" s="286"/>
      <c r="BX68" s="286"/>
      <c r="BY68" s="286"/>
      <c r="BZ68" s="286"/>
      <c r="CA68" s="286"/>
      <c r="CB68" s="286"/>
      <c r="CC68" s="286"/>
      <c r="CD68" s="286"/>
      <c r="CE68" s="286"/>
      <c r="CF68" s="286"/>
      <c r="CG68" s="286"/>
      <c r="CH68" s="286"/>
      <c r="CI68" s="286"/>
      <c r="CJ68" s="286"/>
      <c r="CK68" s="286"/>
      <c r="CL68" s="286"/>
      <c r="CM68" s="286"/>
      <c r="CN68" s="286"/>
      <c r="CO68" s="286"/>
      <c r="CP68" s="286"/>
      <c r="CQ68" s="286"/>
      <c r="CR68" s="286"/>
    </row>
    <row r="82" spans="29:33" ht="12.75">
      <c r="AC82" s="210"/>
      <c r="AG82" s="209"/>
    </row>
    <row r="83" spans="29:33" ht="12.75">
      <c r="AC83" s="210"/>
      <c r="AG83" s="209"/>
    </row>
    <row r="84" spans="29:33" ht="12.75">
      <c r="AC84" s="210"/>
      <c r="AG84" s="209"/>
    </row>
    <row r="85" spans="29:33" ht="12.75">
      <c r="AC85" s="210"/>
      <c r="AG85" s="209"/>
    </row>
    <row r="86" spans="29:33" ht="12.75">
      <c r="AC86" s="210"/>
      <c r="AG86" s="209"/>
    </row>
    <row r="87" spans="29:33" ht="12.75">
      <c r="AC87" s="210"/>
      <c r="AG87" s="209"/>
    </row>
    <row r="88" spans="29:33" ht="12.75">
      <c r="AC88" s="210"/>
      <c r="AG88" s="209"/>
    </row>
    <row r="89" spans="29:33" ht="12.75">
      <c r="AC89" s="210"/>
      <c r="AG89" s="209"/>
    </row>
    <row r="90" spans="29:33" ht="12.75">
      <c r="AC90" s="210"/>
      <c r="AG90" s="209"/>
    </row>
    <row r="91" spans="29:33" ht="12.75">
      <c r="AC91" s="210"/>
      <c r="AG91" s="209"/>
    </row>
    <row r="92" spans="29:33" ht="12.75">
      <c r="AC92" s="210"/>
      <c r="AG92" s="209"/>
    </row>
    <row r="93" spans="29:33" ht="12.75">
      <c r="AC93" s="210"/>
      <c r="AG93" s="209"/>
    </row>
    <row r="94" spans="29:33" ht="12.75">
      <c r="AC94" s="210"/>
      <c r="AG94" s="209"/>
    </row>
    <row r="95" spans="29:33" ht="12.75">
      <c r="AC95" s="210"/>
      <c r="AG95" s="209"/>
    </row>
    <row r="96" spans="29:33" ht="12.75">
      <c r="AC96" s="210"/>
      <c r="AG96" s="209"/>
    </row>
    <row r="97" spans="29:33" ht="12.75">
      <c r="AC97" s="210"/>
      <c r="AG97" s="209"/>
    </row>
    <row r="98" spans="29:33" ht="12.75">
      <c r="AC98" s="210"/>
      <c r="AG98" s="209"/>
    </row>
    <row r="99" spans="29:33" ht="12.75">
      <c r="AC99" s="210"/>
      <c r="AG99" s="209"/>
    </row>
    <row r="100" spans="29:33" ht="12.75">
      <c r="AC100" s="210"/>
      <c r="AG100" s="209"/>
    </row>
    <row r="101" spans="29:33" ht="12.75">
      <c r="AC101" s="210"/>
      <c r="AG101" s="209"/>
    </row>
    <row r="102" spans="29:33" ht="12.75">
      <c r="AC102" s="210"/>
      <c r="AG102" s="209"/>
    </row>
    <row r="103" spans="29:33" ht="12.75">
      <c r="AC103" s="210"/>
      <c r="AG103" s="209"/>
    </row>
    <row r="104" spans="29:33" ht="12.75">
      <c r="AC104" s="210"/>
      <c r="AG104" s="209"/>
    </row>
    <row r="105" spans="29:33" ht="12.75">
      <c r="AC105" s="210"/>
      <c r="AG105" s="209"/>
    </row>
    <row r="106" spans="29:33" ht="12.75">
      <c r="AC106" s="210"/>
      <c r="AG106" s="209"/>
    </row>
    <row r="107" spans="29:33" ht="12.75">
      <c r="AC107" s="210"/>
      <c r="AG107" s="209"/>
    </row>
    <row r="108" spans="29:33" ht="12.75">
      <c r="AC108" s="210"/>
      <c r="AG108" s="209"/>
    </row>
    <row r="109" spans="29:33" ht="12.75">
      <c r="AC109" s="210"/>
      <c r="AG109" s="209"/>
    </row>
    <row r="110" spans="29:33" ht="12.75">
      <c r="AC110" s="210"/>
      <c r="AG110" s="209"/>
    </row>
    <row r="111" spans="29:33" ht="12.75">
      <c r="AC111" s="210"/>
      <c r="AG111" s="209"/>
    </row>
    <row r="112" spans="29:33" ht="12.75">
      <c r="AC112" s="210"/>
      <c r="AG112" s="209"/>
    </row>
    <row r="113" spans="29:33" ht="12.75">
      <c r="AC113" s="210"/>
      <c r="AG113" s="209"/>
    </row>
    <row r="114" spans="29:33" ht="12.75">
      <c r="AC114" s="210"/>
      <c r="AG114" s="209"/>
    </row>
    <row r="115" spans="29:33" ht="12.75">
      <c r="AC115" s="210"/>
      <c r="AG115" s="209"/>
    </row>
    <row r="116" spans="29:33" ht="12.75">
      <c r="AC116" s="210"/>
      <c r="AG116" s="209"/>
    </row>
    <row r="117" spans="29:33" ht="12.75">
      <c r="AC117" s="210"/>
      <c r="AG117" s="209"/>
    </row>
    <row r="118" spans="29:33" ht="12.75">
      <c r="AC118" s="210"/>
      <c r="AG118" s="209"/>
    </row>
    <row r="119" spans="29:33" ht="12.75">
      <c r="AC119" s="210"/>
      <c r="AG119" s="209"/>
    </row>
    <row r="120" spans="29:33" ht="12.75">
      <c r="AC120" s="210"/>
      <c r="AG120" s="209"/>
    </row>
    <row r="121" spans="29:33" ht="12.75">
      <c r="AC121" s="210"/>
      <c r="AG121" s="209"/>
    </row>
    <row r="122" spans="29:33" ht="12.75">
      <c r="AC122" s="210"/>
      <c r="AG122" s="209"/>
    </row>
    <row r="123" spans="29:33" ht="12.75">
      <c r="AC123" s="210"/>
      <c r="AG123" s="209"/>
    </row>
    <row r="124" spans="29:33" ht="12.75">
      <c r="AC124" s="210"/>
      <c r="AG124" s="209"/>
    </row>
    <row r="125" spans="29:33" ht="12.75">
      <c r="AC125" s="210"/>
      <c r="AG125" s="209"/>
    </row>
    <row r="126" spans="29:33" ht="12.75">
      <c r="AC126" s="210"/>
      <c r="AG126" s="209"/>
    </row>
    <row r="127" spans="29:33" ht="12.75">
      <c r="AC127" s="210"/>
      <c r="AG127" s="209"/>
    </row>
    <row r="128" spans="29:33" ht="12.75">
      <c r="AC128" s="210"/>
      <c r="AG128" s="209"/>
    </row>
    <row r="129" spans="29:33" ht="12.75">
      <c r="AC129" s="210"/>
      <c r="AG129" s="209"/>
    </row>
    <row r="130" spans="29:33" ht="12.75">
      <c r="AC130" s="210"/>
      <c r="AG130" s="209"/>
    </row>
    <row r="131" spans="29:33" ht="12.75">
      <c r="AC131" s="210"/>
      <c r="AG131" s="209"/>
    </row>
  </sheetData>
  <sheetProtection/>
  <mergeCells count="9">
    <mergeCell ref="CH4:CM4"/>
    <mergeCell ref="AW4:BF4"/>
    <mergeCell ref="BG4:BR4"/>
    <mergeCell ref="BS4:BY4"/>
    <mergeCell ref="BZ4:CG4"/>
    <mergeCell ref="B4:J4"/>
    <mergeCell ref="K4:X4"/>
    <mergeCell ref="Y4:AG4"/>
    <mergeCell ref="AH4:AQ4"/>
  </mergeCells>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codeName="Sheet7"/>
  <dimension ref="A1:G64"/>
  <sheetViews>
    <sheetView zoomScalePageLayoutView="0" workbookViewId="0" topLeftCell="A1">
      <selection activeCell="A1" sqref="A1"/>
    </sheetView>
  </sheetViews>
  <sheetFormatPr defaultColWidth="9.140625" defaultRowHeight="12.75"/>
  <cols>
    <col min="1" max="1" width="14.28125" style="0" customWidth="1"/>
    <col min="2" max="2" width="14.8515625" style="0" customWidth="1"/>
    <col min="3" max="3" width="19.57421875" style="327" customWidth="1"/>
    <col min="4" max="4" width="18.57421875" style="0" customWidth="1"/>
    <col min="5" max="5" width="23.421875" style="0" customWidth="1"/>
    <col min="6" max="6" width="16.140625" style="0" customWidth="1"/>
    <col min="7" max="7" width="21.00390625" style="302" customWidth="1"/>
  </cols>
  <sheetData>
    <row r="1" spans="1:7" ht="12.75">
      <c r="A1" s="459" t="s">
        <v>517</v>
      </c>
      <c r="B1" s="459"/>
      <c r="C1" s="459"/>
      <c r="D1" s="459"/>
      <c r="E1" s="459"/>
      <c r="F1" s="459"/>
      <c r="G1" s="459"/>
    </row>
    <row r="2" spans="1:7" ht="12.75">
      <c r="A2" s="272" t="s">
        <v>403</v>
      </c>
      <c r="B2" s="272" t="s">
        <v>404</v>
      </c>
      <c r="C2" s="326" t="s">
        <v>470</v>
      </c>
      <c r="D2" s="272" t="s">
        <v>518</v>
      </c>
      <c r="E2" s="272" t="s">
        <v>519</v>
      </c>
      <c r="F2" s="272" t="s">
        <v>520</v>
      </c>
      <c r="G2" s="301" t="s">
        <v>521</v>
      </c>
    </row>
    <row r="3" ht="12.75">
      <c r="A3" t="s">
        <v>69</v>
      </c>
    </row>
    <row r="4" spans="1:7" ht="12.75">
      <c r="A4" t="s">
        <v>408</v>
      </c>
      <c r="B4">
        <v>19935</v>
      </c>
      <c r="C4" s="327">
        <v>16767</v>
      </c>
      <c r="F4">
        <v>10</v>
      </c>
      <c r="G4" s="302">
        <v>9</v>
      </c>
    </row>
    <row r="5" spans="1:7" ht="12.75">
      <c r="A5" t="s">
        <v>410</v>
      </c>
      <c r="B5">
        <v>11531</v>
      </c>
      <c r="C5" s="327">
        <v>9417</v>
      </c>
      <c r="F5">
        <v>6</v>
      </c>
      <c r="G5" s="302">
        <v>5</v>
      </c>
    </row>
    <row r="6" spans="1:7" ht="12.75">
      <c r="A6" t="s">
        <v>334</v>
      </c>
      <c r="B6">
        <v>8350</v>
      </c>
      <c r="C6" s="327">
        <v>5506</v>
      </c>
      <c r="F6">
        <v>2</v>
      </c>
      <c r="G6" s="302">
        <v>2</v>
      </c>
    </row>
    <row r="7" spans="1:7" ht="12.75">
      <c r="A7" t="s">
        <v>413</v>
      </c>
      <c r="B7">
        <v>25273</v>
      </c>
      <c r="C7" s="327">
        <v>18971</v>
      </c>
      <c r="F7">
        <v>8</v>
      </c>
      <c r="G7" s="302">
        <v>5</v>
      </c>
    </row>
    <row r="8" spans="1:7" ht="12.75">
      <c r="A8" t="s">
        <v>417</v>
      </c>
      <c r="B8">
        <v>16660</v>
      </c>
      <c r="C8" s="327">
        <v>10301</v>
      </c>
      <c r="F8">
        <v>13</v>
      </c>
      <c r="G8" s="302">
        <v>4</v>
      </c>
    </row>
    <row r="9" spans="1:6" ht="12.75">
      <c r="A9" t="s">
        <v>420</v>
      </c>
      <c r="B9">
        <v>2688</v>
      </c>
      <c r="C9" s="327">
        <v>1330</v>
      </c>
      <c r="F9">
        <v>1</v>
      </c>
    </row>
    <row r="10" spans="1:7" ht="12.75">
      <c r="A10" t="s">
        <v>424</v>
      </c>
      <c r="B10">
        <v>18155</v>
      </c>
      <c r="C10" s="327">
        <v>14476</v>
      </c>
      <c r="F10">
        <v>9</v>
      </c>
      <c r="G10" s="302">
        <v>7</v>
      </c>
    </row>
    <row r="11" spans="1:7" ht="12.75">
      <c r="A11" t="s">
        <v>430</v>
      </c>
      <c r="B11">
        <v>2069</v>
      </c>
      <c r="C11" s="327">
        <v>1311</v>
      </c>
      <c r="F11">
        <v>1</v>
      </c>
      <c r="G11" s="302">
        <v>1</v>
      </c>
    </row>
    <row r="12" spans="1:7" ht="12.75">
      <c r="A12" t="s">
        <v>436</v>
      </c>
      <c r="B12">
        <v>12548</v>
      </c>
      <c r="C12" s="327">
        <v>9551</v>
      </c>
      <c r="F12">
        <v>6</v>
      </c>
      <c r="G12" s="302">
        <v>4</v>
      </c>
    </row>
    <row r="13" spans="1:7" ht="12.75">
      <c r="A13" t="s">
        <v>437</v>
      </c>
      <c r="B13">
        <v>3955</v>
      </c>
      <c r="C13" s="327">
        <v>2439</v>
      </c>
      <c r="F13">
        <v>2</v>
      </c>
      <c r="G13" s="302">
        <v>2</v>
      </c>
    </row>
    <row r="14" spans="1:7" ht="12.75">
      <c r="A14" t="s">
        <v>439</v>
      </c>
      <c r="B14">
        <v>24195</v>
      </c>
      <c r="C14" s="327">
        <v>15980</v>
      </c>
      <c r="F14">
        <v>39891</v>
      </c>
      <c r="G14" s="302">
        <v>25295</v>
      </c>
    </row>
    <row r="15" spans="1:7" ht="12.75">
      <c r="A15" t="s">
        <v>441</v>
      </c>
      <c r="B15">
        <v>11533</v>
      </c>
      <c r="C15" s="327">
        <v>9015</v>
      </c>
      <c r="F15">
        <v>4</v>
      </c>
      <c r="G15" s="302">
        <v>4</v>
      </c>
    </row>
    <row r="16" spans="1:3" ht="12.75">
      <c r="A16" t="s">
        <v>443</v>
      </c>
      <c r="B16">
        <v>4347</v>
      </c>
      <c r="C16" s="327">
        <v>1963</v>
      </c>
    </row>
    <row r="17" spans="1:3" ht="12.75">
      <c r="A17" t="s">
        <v>454</v>
      </c>
      <c r="B17">
        <v>2430</v>
      </c>
      <c r="C17" s="327">
        <v>1489</v>
      </c>
    </row>
    <row r="18" spans="1:7" ht="12.75">
      <c r="A18" t="s">
        <v>458</v>
      </c>
      <c r="B18">
        <v>960</v>
      </c>
      <c r="C18" s="327">
        <v>659</v>
      </c>
      <c r="F18">
        <v>3</v>
      </c>
      <c r="G18" s="302">
        <v>3</v>
      </c>
    </row>
    <row r="19" spans="1:3" ht="12.75">
      <c r="A19" t="s">
        <v>460</v>
      </c>
      <c r="B19">
        <v>1243</v>
      </c>
      <c r="C19" s="327">
        <v>642</v>
      </c>
    </row>
    <row r="20" spans="1:6" ht="12.75">
      <c r="A20" t="s">
        <v>335</v>
      </c>
      <c r="B20">
        <v>31831</v>
      </c>
      <c r="C20" s="327">
        <v>21509</v>
      </c>
      <c r="F20">
        <v>1</v>
      </c>
    </row>
    <row r="21" spans="1:7" ht="12.75">
      <c r="A21" t="s">
        <v>414</v>
      </c>
      <c r="B21">
        <v>22508</v>
      </c>
      <c r="C21" s="327">
        <v>15854</v>
      </c>
      <c r="F21">
        <v>7</v>
      </c>
      <c r="G21" s="302">
        <v>5</v>
      </c>
    </row>
    <row r="22" spans="1:7" ht="12.75">
      <c r="A22" t="s">
        <v>423</v>
      </c>
      <c r="B22">
        <v>9373</v>
      </c>
      <c r="C22" s="327">
        <v>7001</v>
      </c>
      <c r="F22">
        <v>4</v>
      </c>
      <c r="G22" s="302">
        <v>4</v>
      </c>
    </row>
    <row r="23" spans="1:7" ht="12.75">
      <c r="A23" t="s">
        <v>425</v>
      </c>
      <c r="B23">
        <v>9855</v>
      </c>
      <c r="C23" s="327">
        <v>6877</v>
      </c>
      <c r="F23">
        <v>7</v>
      </c>
      <c r="G23" s="302">
        <v>6</v>
      </c>
    </row>
    <row r="24" spans="1:7" ht="12.75">
      <c r="A24" t="s">
        <v>429</v>
      </c>
      <c r="B24">
        <v>11302</v>
      </c>
      <c r="C24" s="327">
        <v>7757</v>
      </c>
      <c r="F24">
        <v>4</v>
      </c>
      <c r="G24" s="302">
        <v>3</v>
      </c>
    </row>
    <row r="25" spans="1:7" ht="12.75">
      <c r="A25" t="s">
        <v>433</v>
      </c>
      <c r="B25">
        <v>15298</v>
      </c>
      <c r="C25" s="327">
        <v>10237</v>
      </c>
      <c r="F25">
        <v>10</v>
      </c>
      <c r="G25" s="302">
        <v>8</v>
      </c>
    </row>
    <row r="26" spans="1:3" ht="12.75">
      <c r="A26" t="s">
        <v>434</v>
      </c>
      <c r="B26">
        <v>12655</v>
      </c>
      <c r="C26" s="327">
        <v>6297</v>
      </c>
    </row>
    <row r="27" spans="1:6" ht="12.75">
      <c r="A27" t="s">
        <v>445</v>
      </c>
      <c r="B27">
        <v>29803</v>
      </c>
      <c r="C27" s="327">
        <v>23765</v>
      </c>
      <c r="F27">
        <v>4</v>
      </c>
    </row>
    <row r="28" spans="1:7" ht="12.75">
      <c r="A28" t="s">
        <v>448</v>
      </c>
      <c r="B28">
        <v>4926</v>
      </c>
      <c r="C28" s="327">
        <v>3087</v>
      </c>
      <c r="F28">
        <v>8</v>
      </c>
      <c r="G28" s="302">
        <v>6</v>
      </c>
    </row>
    <row r="29" spans="1:7" ht="12.75">
      <c r="A29" t="s">
        <v>453</v>
      </c>
      <c r="B29">
        <v>46847</v>
      </c>
      <c r="C29" s="327">
        <v>32859</v>
      </c>
      <c r="F29">
        <v>58</v>
      </c>
      <c r="G29" s="302">
        <v>34</v>
      </c>
    </row>
    <row r="30" spans="1:3" ht="12.75">
      <c r="A30" t="s">
        <v>456</v>
      </c>
      <c r="B30">
        <v>189</v>
      </c>
      <c r="C30" s="327">
        <v>142</v>
      </c>
    </row>
    <row r="31" spans="1:7" ht="12.75">
      <c r="A31" t="s">
        <v>461</v>
      </c>
      <c r="B31">
        <v>47862</v>
      </c>
      <c r="C31" s="327">
        <v>33697</v>
      </c>
      <c r="F31">
        <v>20</v>
      </c>
      <c r="G31" s="302">
        <v>14</v>
      </c>
    </row>
    <row r="32" spans="1:7" ht="12.75">
      <c r="A32" t="s">
        <v>412</v>
      </c>
      <c r="B32">
        <v>20995</v>
      </c>
      <c r="C32" s="327">
        <v>17118</v>
      </c>
      <c r="F32">
        <v>8</v>
      </c>
      <c r="G32" s="302">
        <v>8</v>
      </c>
    </row>
    <row r="33" spans="1:3" ht="12.75">
      <c r="A33" t="s">
        <v>416</v>
      </c>
      <c r="B33">
        <v>6496</v>
      </c>
      <c r="C33" s="327">
        <v>4576</v>
      </c>
    </row>
    <row r="34" spans="1:7" ht="12.75">
      <c r="A34" t="s">
        <v>418</v>
      </c>
      <c r="B34">
        <v>1116</v>
      </c>
      <c r="C34" s="327">
        <v>346</v>
      </c>
      <c r="F34">
        <v>1</v>
      </c>
      <c r="G34" s="302">
        <v>1</v>
      </c>
    </row>
    <row r="35" spans="1:7" ht="12.75">
      <c r="A35" t="s">
        <v>422</v>
      </c>
      <c r="B35">
        <v>37540</v>
      </c>
      <c r="C35" s="327">
        <v>28211</v>
      </c>
      <c r="F35">
        <v>8</v>
      </c>
      <c r="G35" s="302">
        <v>8</v>
      </c>
    </row>
    <row r="36" spans="1:6" ht="12.75">
      <c r="A36" t="s">
        <v>426</v>
      </c>
      <c r="B36">
        <v>3181</v>
      </c>
      <c r="C36" s="327">
        <v>1295</v>
      </c>
      <c r="F36">
        <v>1</v>
      </c>
    </row>
    <row r="37" spans="1:7" ht="12.75">
      <c r="A37" t="s">
        <v>427</v>
      </c>
      <c r="B37">
        <v>8327</v>
      </c>
      <c r="C37" s="327">
        <v>5602</v>
      </c>
      <c r="F37">
        <v>4</v>
      </c>
      <c r="G37" s="302">
        <v>1</v>
      </c>
    </row>
    <row r="38" spans="1:7" ht="12.75">
      <c r="A38" t="s">
        <v>432</v>
      </c>
      <c r="B38">
        <v>9761</v>
      </c>
      <c r="C38" s="327">
        <v>3834</v>
      </c>
      <c r="F38">
        <v>14919</v>
      </c>
      <c r="G38" s="302">
        <v>4959</v>
      </c>
    </row>
    <row r="39" spans="1:6" ht="12.75">
      <c r="A39" t="s">
        <v>337</v>
      </c>
      <c r="B39">
        <v>16022</v>
      </c>
      <c r="C39" s="327">
        <v>10755</v>
      </c>
      <c r="F39">
        <v>2</v>
      </c>
    </row>
    <row r="40" spans="1:7" ht="12.75">
      <c r="A40" t="s">
        <v>435</v>
      </c>
      <c r="B40">
        <v>14624</v>
      </c>
      <c r="C40" s="327">
        <v>10850</v>
      </c>
      <c r="F40">
        <v>4</v>
      </c>
      <c r="G40" s="302">
        <v>2</v>
      </c>
    </row>
    <row r="41" spans="1:3" ht="12.75">
      <c r="A41" t="s">
        <v>450</v>
      </c>
      <c r="B41">
        <v>905</v>
      </c>
      <c r="C41" s="327">
        <v>251</v>
      </c>
    </row>
    <row r="42" spans="1:7" ht="12.75">
      <c r="A42" t="s">
        <v>451</v>
      </c>
      <c r="B42">
        <v>19960</v>
      </c>
      <c r="C42" s="327">
        <v>14302</v>
      </c>
      <c r="F42">
        <v>4</v>
      </c>
      <c r="G42" s="302">
        <v>2</v>
      </c>
    </row>
    <row r="43" spans="1:7" ht="12.75">
      <c r="A43" t="s">
        <v>452</v>
      </c>
      <c r="B43">
        <v>12125</v>
      </c>
      <c r="C43" s="327">
        <v>4038</v>
      </c>
      <c r="F43">
        <v>22883</v>
      </c>
      <c r="G43" s="302">
        <v>13010</v>
      </c>
    </row>
    <row r="44" spans="1:7" ht="12.75">
      <c r="A44" t="s">
        <v>455</v>
      </c>
      <c r="B44">
        <v>45936</v>
      </c>
      <c r="C44" s="327">
        <v>36127</v>
      </c>
      <c r="F44">
        <v>10</v>
      </c>
      <c r="G44" s="302">
        <v>6</v>
      </c>
    </row>
    <row r="45" spans="1:3" ht="12.75">
      <c r="A45" t="s">
        <v>459</v>
      </c>
      <c r="B45">
        <v>5210</v>
      </c>
      <c r="C45" s="327">
        <v>3175</v>
      </c>
    </row>
    <row r="46" spans="1:3" ht="12.75">
      <c r="A46" t="s">
        <v>405</v>
      </c>
      <c r="B46">
        <v>4912</v>
      </c>
      <c r="C46" s="327">
        <v>2981</v>
      </c>
    </row>
    <row r="47" spans="1:3" ht="12.75">
      <c r="A47" t="s">
        <v>407</v>
      </c>
      <c r="B47">
        <v>2813</v>
      </c>
      <c r="C47" s="327">
        <v>2007</v>
      </c>
    </row>
    <row r="48" spans="1:3" ht="12.75">
      <c r="A48" t="s">
        <v>409</v>
      </c>
      <c r="B48">
        <v>2209</v>
      </c>
      <c r="C48" s="327">
        <v>980</v>
      </c>
    </row>
    <row r="49" spans="1:7" ht="12.75">
      <c r="A49" t="s">
        <v>415</v>
      </c>
      <c r="B49">
        <v>12677</v>
      </c>
      <c r="C49" s="327">
        <v>8375</v>
      </c>
      <c r="D49">
        <v>511</v>
      </c>
      <c r="E49">
        <v>359</v>
      </c>
      <c r="F49">
        <v>1</v>
      </c>
      <c r="G49" s="302">
        <v>1</v>
      </c>
    </row>
    <row r="50" spans="1:7" ht="12.75">
      <c r="A50" t="s">
        <v>411</v>
      </c>
      <c r="B50">
        <v>1274</v>
      </c>
      <c r="C50" s="327">
        <v>463</v>
      </c>
      <c r="F50">
        <v>1</v>
      </c>
      <c r="G50" s="302">
        <v>1</v>
      </c>
    </row>
    <row r="51" spans="1:3" ht="12.75">
      <c r="A51" t="s">
        <v>419</v>
      </c>
      <c r="B51">
        <v>2377</v>
      </c>
      <c r="C51" s="327">
        <v>1342</v>
      </c>
    </row>
    <row r="52" spans="1:6" ht="12.75">
      <c r="A52" t="s">
        <v>421</v>
      </c>
      <c r="B52">
        <v>6145</v>
      </c>
      <c r="C52" s="327">
        <v>4697</v>
      </c>
      <c r="F52">
        <v>1</v>
      </c>
    </row>
    <row r="53" spans="1:7" ht="12.75">
      <c r="A53" t="s">
        <v>428</v>
      </c>
      <c r="B53">
        <v>23917</v>
      </c>
      <c r="C53" s="327">
        <v>19098</v>
      </c>
      <c r="F53">
        <v>10</v>
      </c>
      <c r="G53" s="302">
        <v>8</v>
      </c>
    </row>
    <row r="54" spans="1:7" ht="12.75">
      <c r="A54" t="s">
        <v>431</v>
      </c>
      <c r="B54">
        <v>2095</v>
      </c>
      <c r="C54" s="327">
        <v>1126</v>
      </c>
      <c r="F54">
        <v>142</v>
      </c>
      <c r="G54" s="302">
        <v>35</v>
      </c>
    </row>
    <row r="55" spans="1:7" ht="12.75">
      <c r="A55" t="s">
        <v>438</v>
      </c>
      <c r="B55">
        <v>30818</v>
      </c>
      <c r="C55" s="327">
        <v>25400</v>
      </c>
      <c r="F55">
        <v>6</v>
      </c>
      <c r="G55" s="302">
        <v>5</v>
      </c>
    </row>
    <row r="56" spans="1:7" ht="12.75">
      <c r="A56" t="s">
        <v>440</v>
      </c>
      <c r="B56">
        <v>22274</v>
      </c>
      <c r="C56" s="327">
        <v>17845</v>
      </c>
      <c r="F56">
        <v>3</v>
      </c>
      <c r="G56" s="302">
        <v>1</v>
      </c>
    </row>
    <row r="57" spans="1:7" ht="12.75">
      <c r="A57" t="s">
        <v>442</v>
      </c>
      <c r="B57">
        <v>12437</v>
      </c>
      <c r="C57" s="327">
        <v>8155</v>
      </c>
      <c r="F57">
        <v>2</v>
      </c>
      <c r="G57" s="302">
        <v>1</v>
      </c>
    </row>
    <row r="58" spans="1:7" ht="12.75">
      <c r="A58" t="s">
        <v>444</v>
      </c>
      <c r="B58">
        <v>10120</v>
      </c>
      <c r="C58" s="327">
        <v>8281</v>
      </c>
      <c r="F58">
        <v>1</v>
      </c>
      <c r="G58" s="302">
        <v>1</v>
      </c>
    </row>
    <row r="59" spans="1:3" ht="12.75">
      <c r="A59" t="s">
        <v>446</v>
      </c>
      <c r="B59">
        <v>21789</v>
      </c>
      <c r="C59" s="327">
        <v>16549</v>
      </c>
    </row>
    <row r="60" spans="1:3" ht="12.75">
      <c r="A60" t="s">
        <v>447</v>
      </c>
      <c r="B60">
        <v>28890</v>
      </c>
      <c r="C60" s="327">
        <v>20237</v>
      </c>
    </row>
    <row r="61" spans="1:7" ht="12.75">
      <c r="A61" t="s">
        <v>449</v>
      </c>
      <c r="B61">
        <v>25358</v>
      </c>
      <c r="C61" s="327">
        <v>20071</v>
      </c>
      <c r="F61">
        <v>8</v>
      </c>
      <c r="G61" s="302">
        <v>5</v>
      </c>
    </row>
    <row r="62" spans="1:7" ht="12.75">
      <c r="A62" t="s">
        <v>457</v>
      </c>
      <c r="F62">
        <v>1</v>
      </c>
      <c r="G62" s="302">
        <v>1</v>
      </c>
    </row>
    <row r="63" ht="12.75">
      <c r="A63" t="s">
        <v>516</v>
      </c>
    </row>
    <row r="64" ht="12.75">
      <c r="A64" t="s">
        <v>406</v>
      </c>
    </row>
  </sheetData>
  <sheetProtection/>
  <mergeCells count="1">
    <mergeCell ref="A1:G1"/>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8"/>
  <dimension ref="A1:G7"/>
  <sheetViews>
    <sheetView zoomScalePageLayoutView="0" workbookViewId="0" topLeftCell="A1">
      <selection activeCell="A1" sqref="A1"/>
    </sheetView>
  </sheetViews>
  <sheetFormatPr defaultColWidth="9.140625" defaultRowHeight="12.75"/>
  <cols>
    <col min="1" max="1" width="18.28125" style="0" customWidth="1"/>
    <col min="2" max="2" width="12.140625" style="302" customWidth="1"/>
    <col min="3" max="3" width="25.421875" style="0" customWidth="1"/>
    <col min="5" max="5" width="14.28125" style="302" bestFit="1" customWidth="1"/>
    <col min="6" max="6" width="22.28125" style="0" customWidth="1"/>
    <col min="7" max="7" width="16.7109375" style="302" customWidth="1"/>
  </cols>
  <sheetData>
    <row r="1" spans="1:7" ht="12.75">
      <c r="A1" s="459" t="s">
        <v>402</v>
      </c>
      <c r="B1" s="459"/>
      <c r="C1" s="459" t="s">
        <v>472</v>
      </c>
      <c r="D1" s="459"/>
      <c r="E1" s="459"/>
      <c r="F1" s="459" t="s">
        <v>469</v>
      </c>
      <c r="G1" s="459"/>
    </row>
    <row r="2" spans="1:7" ht="12.75">
      <c r="A2" t="s">
        <v>175</v>
      </c>
      <c r="B2" s="302">
        <f>SUM(B3:B4)</f>
        <v>0</v>
      </c>
      <c r="C2" t="s">
        <v>523</v>
      </c>
      <c r="D2">
        <f>SUM(D6,D4)</f>
        <v>13188</v>
      </c>
      <c r="F2" t="s">
        <v>175</v>
      </c>
      <c r="G2" s="302">
        <f>SUM(G3:G4)</f>
        <v>0</v>
      </c>
    </row>
    <row r="3" spans="1:7" ht="12.75">
      <c r="A3" t="s">
        <v>457</v>
      </c>
      <c r="B3" s="302">
        <f>VLOOKUP(A3,Entitlement_Data!A3:C64,2,FALSE)</f>
        <v>0</v>
      </c>
      <c r="C3" t="s">
        <v>524</v>
      </c>
      <c r="D3">
        <f>SUM(D5,D7)</f>
        <v>8734</v>
      </c>
      <c r="F3" t="s">
        <v>457</v>
      </c>
      <c r="G3" s="309">
        <f>IF(ISNA(VLOOKUP(F3,Entitlement_Data!A2:G66,3,FALSE)),"0",(VLOOKUP(F3,Entitlement_Data!A2:G66,3,FALSE)))</f>
        <v>0</v>
      </c>
    </row>
    <row r="4" spans="1:7" ht="12.75">
      <c r="A4" t="s">
        <v>406</v>
      </c>
      <c r="B4" s="302">
        <f>VLOOKUP(A4,Entitlement_Data!A3:C64,2,FALSE)</f>
        <v>0</v>
      </c>
      <c r="C4" t="s">
        <v>415</v>
      </c>
      <c r="D4">
        <f>VLOOKUP(C4,Entitlement_Data!A2:G67,2,FALSE)</f>
        <v>12677</v>
      </c>
      <c r="E4" s="302" t="s">
        <v>468</v>
      </c>
      <c r="F4" t="s">
        <v>406</v>
      </c>
      <c r="G4" s="309">
        <f>IF(ISNA(VLOOKUP(F4,Entitlement_Data!A2:G67,3,FALSE)),"0",(VLOOKUP(F4,Entitlement_Data!A2:G67,3,FALSE)))</f>
        <v>0</v>
      </c>
    </row>
    <row r="5" spans="3:4" ht="12.75">
      <c r="C5" t="s">
        <v>415</v>
      </c>
      <c r="D5">
        <f>VLOOKUP(C5,Entitlement_Data!A2:G67,3,FALSE)</f>
        <v>8375</v>
      </c>
    </row>
    <row r="6" spans="3:5" ht="12.75">
      <c r="C6" t="s">
        <v>415</v>
      </c>
      <c r="D6">
        <f>VLOOKUP(C6,Entitlement_Data!A2:G66,4,FALSE)</f>
        <v>511</v>
      </c>
      <c r="E6" s="302" t="s">
        <v>280</v>
      </c>
    </row>
    <row r="7" spans="3:5" ht="12.75">
      <c r="C7" t="s">
        <v>415</v>
      </c>
      <c r="D7">
        <f>VLOOKUP(C7,Entitlement_Data!A2:G68,5,FALSE)</f>
        <v>359</v>
      </c>
      <c r="E7" s="302" t="s">
        <v>522</v>
      </c>
    </row>
  </sheetData>
  <sheetProtection/>
  <mergeCells count="3">
    <mergeCell ref="A1:B1"/>
    <mergeCell ref="C1:E1"/>
    <mergeCell ref="F1:G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9"/>
  <dimension ref="A1:T376"/>
  <sheetViews>
    <sheetView zoomScalePageLayoutView="0" workbookViewId="0" topLeftCell="A1">
      <selection activeCell="A1" sqref="A1"/>
    </sheetView>
  </sheetViews>
  <sheetFormatPr defaultColWidth="9.140625" defaultRowHeight="12.75"/>
  <cols>
    <col min="1" max="1" width="14.28125" style="0" customWidth="1"/>
    <col min="2" max="2" width="7.57421875" style="0" customWidth="1"/>
    <col min="3" max="3" width="14.8515625" style="0" customWidth="1"/>
    <col min="4" max="4" width="19.57421875" style="302" customWidth="1"/>
    <col min="5" max="5" width="12.00390625" style="0" customWidth="1"/>
    <col min="6" max="6" width="16.28125" style="0" customWidth="1"/>
    <col min="7" max="7" width="11.00390625" style="0" customWidth="1"/>
    <col min="8" max="8" width="21.140625" style="302" customWidth="1"/>
    <col min="9" max="9" width="14.00390625" style="0" customWidth="1"/>
    <col min="10" max="10" width="7.8515625" style="0" customWidth="1"/>
    <col min="11" max="11" width="19.421875" style="302" customWidth="1"/>
    <col min="12" max="12" width="10.8515625" style="0" bestFit="1" customWidth="1"/>
    <col min="13" max="13" width="10.00390625" style="0" bestFit="1" customWidth="1"/>
    <col min="14" max="14" width="19.421875" style="302" bestFit="1" customWidth="1"/>
    <col min="15" max="15" width="13.421875" style="0" bestFit="1" customWidth="1"/>
    <col min="16" max="16" width="7.8515625" style="0" customWidth="1"/>
    <col min="17" max="17" width="14.421875" style="302" bestFit="1" customWidth="1"/>
    <col min="18" max="18" width="13.421875" style="0" customWidth="1"/>
    <col min="19" max="19" width="7.8515625" style="0" customWidth="1"/>
    <col min="20" max="20" width="19.421875" style="302" bestFit="1" customWidth="1"/>
  </cols>
  <sheetData>
    <row r="1" spans="1:20" ht="12.75">
      <c r="A1" s="459" t="s">
        <v>473</v>
      </c>
      <c r="B1" s="459"/>
      <c r="C1" s="459"/>
      <c r="D1" s="459"/>
      <c r="E1" s="459"/>
      <c r="F1" s="459"/>
      <c r="G1" s="459"/>
      <c r="H1" s="459"/>
      <c r="I1" s="459"/>
      <c r="J1" s="459"/>
      <c r="K1" s="459"/>
      <c r="N1"/>
      <c r="Q1"/>
      <c r="T1"/>
    </row>
    <row r="2" spans="1:20" ht="12.75">
      <c r="A2" s="272" t="s">
        <v>403</v>
      </c>
      <c r="B2" s="272" t="s">
        <v>525</v>
      </c>
      <c r="C2" s="272" t="s">
        <v>404</v>
      </c>
      <c r="D2" s="301" t="s">
        <v>470</v>
      </c>
      <c r="E2" s="303" t="s">
        <v>526</v>
      </c>
      <c r="F2" s="272" t="s">
        <v>527</v>
      </c>
      <c r="G2" s="272" t="s">
        <v>528</v>
      </c>
      <c r="H2" s="301" t="s">
        <v>529</v>
      </c>
      <c r="I2" s="303"/>
      <c r="J2" s="272"/>
      <c r="K2" s="301"/>
      <c r="N2"/>
      <c r="Q2"/>
      <c r="T2"/>
    </row>
    <row r="3" spans="1:20" ht="12.75">
      <c r="A3" t="s">
        <v>69</v>
      </c>
      <c r="B3">
        <v>0</v>
      </c>
      <c r="E3" s="273"/>
      <c r="I3" s="273"/>
      <c r="N3"/>
      <c r="Q3"/>
      <c r="T3"/>
    </row>
    <row r="4" spans="1:20" ht="12.75">
      <c r="A4" t="s">
        <v>408</v>
      </c>
      <c r="B4">
        <v>313</v>
      </c>
      <c r="C4">
        <v>6202</v>
      </c>
      <c r="D4" s="302">
        <v>5126</v>
      </c>
      <c r="E4" s="273">
        <v>22</v>
      </c>
      <c r="F4">
        <v>21</v>
      </c>
      <c r="I4" s="273"/>
      <c r="N4"/>
      <c r="Q4"/>
      <c r="T4"/>
    </row>
    <row r="5" spans="1:20" ht="12.75">
      <c r="A5" t="s">
        <v>410</v>
      </c>
      <c r="B5">
        <v>301</v>
      </c>
      <c r="C5">
        <v>4404</v>
      </c>
      <c r="D5" s="302">
        <v>3383</v>
      </c>
      <c r="E5">
        <v>9</v>
      </c>
      <c r="F5">
        <v>9</v>
      </c>
      <c r="I5" s="273"/>
      <c r="N5"/>
      <c r="Q5"/>
      <c r="T5"/>
    </row>
    <row r="6" spans="1:20" ht="12.75">
      <c r="A6" t="s">
        <v>334</v>
      </c>
      <c r="B6">
        <v>307</v>
      </c>
      <c r="C6">
        <v>4073</v>
      </c>
      <c r="D6" s="302">
        <v>2844</v>
      </c>
      <c r="E6">
        <v>10</v>
      </c>
      <c r="F6">
        <v>9</v>
      </c>
      <c r="I6" s="273"/>
      <c r="N6"/>
      <c r="Q6"/>
      <c r="T6"/>
    </row>
    <row r="7" spans="1:20" ht="12.75">
      <c r="A7" t="s">
        <v>413</v>
      </c>
      <c r="B7">
        <v>325</v>
      </c>
      <c r="C7">
        <v>7459</v>
      </c>
      <c r="D7" s="302">
        <v>5397</v>
      </c>
      <c r="E7">
        <v>36</v>
      </c>
      <c r="F7">
        <v>31</v>
      </c>
      <c r="I7" s="273"/>
      <c r="N7"/>
      <c r="Q7"/>
      <c r="T7"/>
    </row>
    <row r="8" spans="1:20" ht="12.75">
      <c r="A8" t="s">
        <v>417</v>
      </c>
      <c r="B8">
        <v>329</v>
      </c>
      <c r="C8">
        <v>5284</v>
      </c>
      <c r="D8" s="302">
        <v>3050</v>
      </c>
      <c r="E8">
        <v>17</v>
      </c>
      <c r="F8">
        <v>12</v>
      </c>
      <c r="I8" s="273"/>
      <c r="N8"/>
      <c r="Q8"/>
      <c r="T8"/>
    </row>
    <row r="9" spans="1:20" ht="12.75">
      <c r="A9" t="s">
        <v>420</v>
      </c>
      <c r="B9">
        <v>308</v>
      </c>
      <c r="C9">
        <v>1414</v>
      </c>
      <c r="D9" s="302">
        <v>614</v>
      </c>
      <c r="E9">
        <v>94</v>
      </c>
      <c r="F9">
        <v>3</v>
      </c>
      <c r="I9" s="273"/>
      <c r="N9"/>
      <c r="Q9"/>
      <c r="T9"/>
    </row>
    <row r="10" spans="1:20" ht="12.75">
      <c r="A10" t="s">
        <v>424</v>
      </c>
      <c r="B10">
        <v>326</v>
      </c>
      <c r="C10">
        <v>5961</v>
      </c>
      <c r="D10" s="302">
        <v>4680</v>
      </c>
      <c r="E10">
        <v>12</v>
      </c>
      <c r="F10">
        <v>11</v>
      </c>
      <c r="I10" s="273"/>
      <c r="N10"/>
      <c r="Q10"/>
      <c r="T10"/>
    </row>
    <row r="11" spans="1:20" ht="12.75">
      <c r="A11" t="s">
        <v>430</v>
      </c>
      <c r="B11">
        <v>373</v>
      </c>
      <c r="C11">
        <v>1097</v>
      </c>
      <c r="D11" s="302">
        <v>641</v>
      </c>
      <c r="E11">
        <v>3</v>
      </c>
      <c r="F11">
        <v>3</v>
      </c>
      <c r="I11" s="273"/>
      <c r="N11"/>
      <c r="Q11"/>
      <c r="T11"/>
    </row>
    <row r="12" spans="1:20" ht="12.75">
      <c r="A12" t="s">
        <v>436</v>
      </c>
      <c r="B12">
        <v>306</v>
      </c>
      <c r="C12">
        <v>4535</v>
      </c>
      <c r="D12" s="302">
        <v>2897</v>
      </c>
      <c r="E12">
        <v>8</v>
      </c>
      <c r="F12">
        <v>6</v>
      </c>
      <c r="I12" s="273"/>
      <c r="N12"/>
      <c r="Q12"/>
      <c r="T12"/>
    </row>
    <row r="13" spans="1:20" ht="12.75">
      <c r="A13" t="s">
        <v>437</v>
      </c>
      <c r="B13">
        <v>309</v>
      </c>
      <c r="C13">
        <v>1749</v>
      </c>
      <c r="D13" s="302">
        <v>1050</v>
      </c>
      <c r="E13">
        <v>3</v>
      </c>
      <c r="F13">
        <v>3</v>
      </c>
      <c r="I13" s="273"/>
      <c r="N13"/>
      <c r="Q13"/>
      <c r="T13"/>
    </row>
    <row r="14" spans="1:20" ht="12.75">
      <c r="A14" t="s">
        <v>439</v>
      </c>
      <c r="B14">
        <v>310</v>
      </c>
      <c r="C14">
        <v>6586</v>
      </c>
      <c r="D14" s="302">
        <v>4514</v>
      </c>
      <c r="E14">
        <v>41886</v>
      </c>
      <c r="F14">
        <v>28921</v>
      </c>
      <c r="I14" s="273"/>
      <c r="N14"/>
      <c r="Q14"/>
      <c r="T14"/>
    </row>
    <row r="15" spans="1:20" ht="12.75">
      <c r="A15" t="s">
        <v>441</v>
      </c>
      <c r="B15">
        <v>311</v>
      </c>
      <c r="C15">
        <v>4473</v>
      </c>
      <c r="D15" s="302">
        <v>3796</v>
      </c>
      <c r="E15">
        <v>13</v>
      </c>
      <c r="F15">
        <v>8</v>
      </c>
      <c r="I15" s="273"/>
      <c r="N15"/>
      <c r="Q15"/>
      <c r="T15"/>
    </row>
    <row r="16" spans="1:20" ht="12.75">
      <c r="A16" t="s">
        <v>443</v>
      </c>
      <c r="B16">
        <v>304</v>
      </c>
      <c r="C16">
        <v>1224</v>
      </c>
      <c r="D16" s="302">
        <v>408</v>
      </c>
      <c r="E16">
        <v>2</v>
      </c>
      <c r="F16">
        <v>1</v>
      </c>
      <c r="I16" s="273"/>
      <c r="N16"/>
      <c r="Q16"/>
      <c r="T16"/>
    </row>
    <row r="17" spans="1:20" ht="12.75">
      <c r="A17" t="s">
        <v>454</v>
      </c>
      <c r="B17">
        <v>402</v>
      </c>
      <c r="C17">
        <v>1875</v>
      </c>
      <c r="D17" s="302">
        <v>1179</v>
      </c>
      <c r="E17">
        <v>1</v>
      </c>
      <c r="F17">
        <v>1</v>
      </c>
      <c r="I17" s="273"/>
      <c r="N17"/>
      <c r="Q17"/>
      <c r="T17"/>
    </row>
    <row r="18" spans="1:20" ht="12.75">
      <c r="A18" t="s">
        <v>458</v>
      </c>
      <c r="B18">
        <v>405</v>
      </c>
      <c r="C18">
        <v>529</v>
      </c>
      <c r="D18" s="302">
        <v>281</v>
      </c>
      <c r="I18" s="273"/>
      <c r="N18"/>
      <c r="Q18"/>
      <c r="T18"/>
    </row>
    <row r="19" spans="1:20" ht="12.75">
      <c r="A19" t="s">
        <v>460</v>
      </c>
      <c r="B19">
        <v>460</v>
      </c>
      <c r="C19">
        <v>545</v>
      </c>
      <c r="D19" s="302">
        <v>341</v>
      </c>
      <c r="E19">
        <v>1</v>
      </c>
      <c r="F19">
        <v>1</v>
      </c>
      <c r="I19" s="273"/>
      <c r="N19"/>
      <c r="Q19"/>
      <c r="T19"/>
    </row>
    <row r="20" spans="1:20" ht="12.75">
      <c r="A20" t="s">
        <v>335</v>
      </c>
      <c r="B20">
        <v>316</v>
      </c>
      <c r="C20">
        <v>11233</v>
      </c>
      <c r="D20" s="302">
        <v>8363</v>
      </c>
      <c r="E20">
        <v>7</v>
      </c>
      <c r="F20">
        <v>6</v>
      </c>
      <c r="I20" s="273"/>
      <c r="N20"/>
      <c r="Q20"/>
      <c r="T20"/>
    </row>
    <row r="21" spans="1:20" ht="12.75">
      <c r="A21" t="s">
        <v>414</v>
      </c>
      <c r="B21">
        <v>319</v>
      </c>
      <c r="C21">
        <v>6312</v>
      </c>
      <c r="D21" s="302">
        <v>3600</v>
      </c>
      <c r="E21">
        <v>13</v>
      </c>
      <c r="F21">
        <v>13</v>
      </c>
      <c r="I21" s="273"/>
      <c r="N21"/>
      <c r="Q21"/>
      <c r="T21"/>
    </row>
    <row r="22" spans="1:20" ht="12.75">
      <c r="A22" t="s">
        <v>423</v>
      </c>
      <c r="B22">
        <v>315</v>
      </c>
      <c r="C22">
        <v>1920</v>
      </c>
      <c r="D22" s="302">
        <v>930</v>
      </c>
      <c r="E22">
        <v>5</v>
      </c>
      <c r="F22">
        <v>4</v>
      </c>
      <c r="I22" s="273"/>
      <c r="N22"/>
      <c r="Q22"/>
      <c r="T22"/>
    </row>
    <row r="23" spans="1:20" ht="12.75">
      <c r="A23" t="s">
        <v>425</v>
      </c>
      <c r="B23">
        <v>323</v>
      </c>
      <c r="C23">
        <v>3784</v>
      </c>
      <c r="D23" s="302">
        <v>1970</v>
      </c>
      <c r="E23">
        <v>16</v>
      </c>
      <c r="F23">
        <v>10</v>
      </c>
      <c r="I23" s="273"/>
      <c r="N23"/>
      <c r="Q23"/>
      <c r="T23"/>
    </row>
    <row r="24" spans="1:20" ht="12.75">
      <c r="A24" t="s">
        <v>429</v>
      </c>
      <c r="B24">
        <v>327</v>
      </c>
      <c r="C24">
        <v>6345</v>
      </c>
      <c r="D24" s="302">
        <v>4670</v>
      </c>
      <c r="E24">
        <v>10</v>
      </c>
      <c r="F24">
        <v>9</v>
      </c>
      <c r="I24" s="273"/>
      <c r="N24"/>
      <c r="Q24"/>
      <c r="T24"/>
    </row>
    <row r="25" spans="1:20" ht="12.75">
      <c r="A25" t="s">
        <v>433</v>
      </c>
      <c r="B25">
        <v>322</v>
      </c>
      <c r="C25">
        <v>7444</v>
      </c>
      <c r="D25" s="302">
        <v>5304</v>
      </c>
      <c r="E25">
        <v>13</v>
      </c>
      <c r="F25">
        <v>7</v>
      </c>
      <c r="I25" s="273"/>
      <c r="N25"/>
      <c r="Q25"/>
      <c r="T25"/>
    </row>
    <row r="26" spans="1:20" ht="12.75">
      <c r="A26" t="s">
        <v>434</v>
      </c>
      <c r="B26">
        <v>320</v>
      </c>
      <c r="C26">
        <v>6116</v>
      </c>
      <c r="D26" s="302">
        <v>3194</v>
      </c>
      <c r="E26">
        <v>59</v>
      </c>
      <c r="F26">
        <v>36</v>
      </c>
      <c r="I26" s="273"/>
      <c r="N26"/>
      <c r="Q26"/>
      <c r="T26"/>
    </row>
    <row r="27" spans="1:20" ht="12.75">
      <c r="A27" t="s">
        <v>445</v>
      </c>
      <c r="B27">
        <v>314</v>
      </c>
      <c r="C27">
        <v>9590</v>
      </c>
      <c r="D27" s="302">
        <v>6925</v>
      </c>
      <c r="E27">
        <v>24</v>
      </c>
      <c r="F27">
        <v>19</v>
      </c>
      <c r="I27" s="273"/>
      <c r="N27"/>
      <c r="Q27"/>
      <c r="T27"/>
    </row>
    <row r="28" spans="1:20" ht="12.75">
      <c r="A28" t="s">
        <v>448</v>
      </c>
      <c r="B28">
        <v>355</v>
      </c>
      <c r="C28">
        <v>2399</v>
      </c>
      <c r="D28" s="302">
        <v>1575</v>
      </c>
      <c r="E28">
        <v>7</v>
      </c>
      <c r="F28">
        <v>7</v>
      </c>
      <c r="I28" s="273"/>
      <c r="N28"/>
      <c r="Q28"/>
      <c r="T28"/>
    </row>
    <row r="29" spans="1:20" ht="12.75">
      <c r="A29" t="s">
        <v>453</v>
      </c>
      <c r="B29">
        <v>317</v>
      </c>
      <c r="C29">
        <v>18914</v>
      </c>
      <c r="D29" s="302">
        <v>13195</v>
      </c>
      <c r="E29">
        <v>40</v>
      </c>
      <c r="F29">
        <v>36</v>
      </c>
      <c r="I29" s="273"/>
      <c r="N29"/>
      <c r="Q29"/>
      <c r="T29"/>
    </row>
    <row r="30" spans="1:20" ht="12.75">
      <c r="A30" t="s">
        <v>456</v>
      </c>
      <c r="B30">
        <v>372</v>
      </c>
      <c r="C30">
        <v>162</v>
      </c>
      <c r="D30" s="302">
        <v>70</v>
      </c>
      <c r="E30">
        <v>1</v>
      </c>
      <c r="F30">
        <v>1</v>
      </c>
      <c r="I30" s="273"/>
      <c r="N30"/>
      <c r="Q30"/>
      <c r="T30"/>
    </row>
    <row r="31" spans="1:20" ht="12.75">
      <c r="A31" t="s">
        <v>461</v>
      </c>
      <c r="B31">
        <v>318</v>
      </c>
      <c r="C31">
        <v>27157</v>
      </c>
      <c r="D31" s="302">
        <v>23332</v>
      </c>
      <c r="E31">
        <v>117</v>
      </c>
      <c r="F31">
        <v>70</v>
      </c>
      <c r="I31" s="273"/>
      <c r="N31"/>
      <c r="Q31"/>
      <c r="T31"/>
    </row>
    <row r="32" spans="1:20" ht="12.75">
      <c r="A32" t="s">
        <v>412</v>
      </c>
      <c r="B32">
        <v>328</v>
      </c>
      <c r="C32">
        <v>6548</v>
      </c>
      <c r="D32" s="302">
        <v>5424</v>
      </c>
      <c r="E32">
        <v>27</v>
      </c>
      <c r="F32">
        <v>26</v>
      </c>
      <c r="I32" s="273"/>
      <c r="N32"/>
      <c r="Q32"/>
      <c r="T32"/>
    </row>
    <row r="33" spans="1:20" ht="12.75">
      <c r="A33" t="s">
        <v>416</v>
      </c>
      <c r="B33">
        <v>333</v>
      </c>
      <c r="C33">
        <v>2723</v>
      </c>
      <c r="D33" s="302">
        <v>1890</v>
      </c>
      <c r="E33">
        <v>15</v>
      </c>
      <c r="F33">
        <v>5</v>
      </c>
      <c r="I33" s="273"/>
      <c r="N33"/>
      <c r="Q33"/>
      <c r="T33"/>
    </row>
    <row r="34" spans="1:20" ht="12.75">
      <c r="A34" t="s">
        <v>418</v>
      </c>
      <c r="B34">
        <v>437</v>
      </c>
      <c r="C34">
        <v>248</v>
      </c>
      <c r="D34" s="302">
        <v>41</v>
      </c>
      <c r="I34" s="273"/>
      <c r="N34"/>
      <c r="Q34"/>
      <c r="T34"/>
    </row>
    <row r="35" spans="1:20" ht="12.75">
      <c r="A35" t="s">
        <v>422</v>
      </c>
      <c r="B35">
        <v>362</v>
      </c>
      <c r="C35">
        <v>15107</v>
      </c>
      <c r="D35" s="302">
        <v>11294</v>
      </c>
      <c r="E35">
        <v>29</v>
      </c>
      <c r="F35">
        <v>27</v>
      </c>
      <c r="I35" s="273"/>
      <c r="N35"/>
      <c r="Q35"/>
      <c r="T35"/>
    </row>
    <row r="36" spans="1:20" ht="12.75">
      <c r="A36" t="s">
        <v>426</v>
      </c>
      <c r="B36">
        <v>334</v>
      </c>
      <c r="C36">
        <v>1871</v>
      </c>
      <c r="D36" s="302">
        <v>497</v>
      </c>
      <c r="E36">
        <v>90</v>
      </c>
      <c r="F36">
        <v>86</v>
      </c>
      <c r="I36" s="273"/>
      <c r="N36"/>
      <c r="Q36"/>
      <c r="T36"/>
    </row>
    <row r="37" spans="1:20" ht="12.75">
      <c r="A37" t="s">
        <v>427</v>
      </c>
      <c r="B37">
        <v>350</v>
      </c>
      <c r="C37">
        <v>5987</v>
      </c>
      <c r="D37" s="302">
        <v>4313</v>
      </c>
      <c r="E37">
        <v>18</v>
      </c>
      <c r="F37">
        <v>11</v>
      </c>
      <c r="I37" s="273"/>
      <c r="N37"/>
      <c r="Q37"/>
      <c r="T37"/>
    </row>
    <row r="38" spans="1:20" ht="12.75">
      <c r="A38" t="s">
        <v>432</v>
      </c>
      <c r="B38">
        <v>330</v>
      </c>
      <c r="C38">
        <v>4018</v>
      </c>
      <c r="D38" s="302">
        <v>1409</v>
      </c>
      <c r="E38">
        <v>17883</v>
      </c>
      <c r="F38">
        <v>2483</v>
      </c>
      <c r="I38" s="273"/>
      <c r="N38"/>
      <c r="Q38"/>
      <c r="T38"/>
    </row>
    <row r="39" spans="1:20" ht="12.75">
      <c r="A39" t="s">
        <v>337</v>
      </c>
      <c r="B39">
        <v>351</v>
      </c>
      <c r="C39">
        <v>5086</v>
      </c>
      <c r="D39" s="302">
        <v>2321</v>
      </c>
      <c r="E39">
        <v>10</v>
      </c>
      <c r="F39">
        <v>8</v>
      </c>
      <c r="I39" s="273"/>
      <c r="N39"/>
      <c r="Q39"/>
      <c r="T39"/>
    </row>
    <row r="40" spans="1:20" ht="12.75">
      <c r="A40" t="s">
        <v>435</v>
      </c>
      <c r="B40">
        <v>321</v>
      </c>
      <c r="C40">
        <v>5775</v>
      </c>
      <c r="D40" s="302">
        <v>4012</v>
      </c>
      <c r="E40">
        <v>52</v>
      </c>
      <c r="F40">
        <v>41</v>
      </c>
      <c r="I40" s="273"/>
      <c r="N40"/>
      <c r="Q40"/>
      <c r="T40"/>
    </row>
    <row r="41" spans="1:20" ht="12.75">
      <c r="A41" t="s">
        <v>450</v>
      </c>
      <c r="B41">
        <v>438</v>
      </c>
      <c r="C41">
        <v>491</v>
      </c>
      <c r="D41" s="302">
        <v>65</v>
      </c>
      <c r="E41">
        <v>1</v>
      </c>
      <c r="F41">
        <v>1</v>
      </c>
      <c r="I41" s="273"/>
      <c r="N41"/>
      <c r="Q41"/>
      <c r="T41"/>
    </row>
    <row r="42" spans="1:20" ht="12.75">
      <c r="A42" t="s">
        <v>451</v>
      </c>
      <c r="B42">
        <v>331</v>
      </c>
      <c r="C42">
        <v>5828</v>
      </c>
      <c r="D42" s="302">
        <v>3706</v>
      </c>
      <c r="E42">
        <v>16</v>
      </c>
      <c r="F42">
        <v>11</v>
      </c>
      <c r="I42" s="273"/>
      <c r="N42"/>
      <c r="Q42"/>
      <c r="T42"/>
    </row>
    <row r="43" spans="1:20" ht="12.75">
      <c r="A43" t="s">
        <v>452</v>
      </c>
      <c r="B43">
        <v>335</v>
      </c>
      <c r="C43">
        <v>2933</v>
      </c>
      <c r="D43" s="302">
        <v>743</v>
      </c>
      <c r="E43">
        <v>32684</v>
      </c>
      <c r="F43">
        <v>19318</v>
      </c>
      <c r="I43" s="273"/>
      <c r="N43"/>
      <c r="Q43"/>
      <c r="T43"/>
    </row>
    <row r="44" spans="1:20" ht="12.75">
      <c r="A44" t="s">
        <v>455</v>
      </c>
      <c r="B44">
        <v>349</v>
      </c>
      <c r="C44">
        <v>11985</v>
      </c>
      <c r="D44" s="302">
        <v>7172</v>
      </c>
      <c r="E44">
        <v>22</v>
      </c>
      <c r="F44">
        <v>18</v>
      </c>
      <c r="I44" s="273"/>
      <c r="N44"/>
      <c r="Q44"/>
      <c r="T44"/>
    </row>
    <row r="45" spans="1:20" ht="12.75">
      <c r="A45" t="s">
        <v>459</v>
      </c>
      <c r="B45">
        <v>452</v>
      </c>
      <c r="C45">
        <v>1788</v>
      </c>
      <c r="D45" s="302">
        <v>887</v>
      </c>
      <c r="E45">
        <v>6</v>
      </c>
      <c r="F45">
        <v>4</v>
      </c>
      <c r="I45" s="273"/>
      <c r="N45"/>
      <c r="Q45"/>
      <c r="T45"/>
    </row>
    <row r="46" spans="1:20" ht="12.75">
      <c r="A46" t="s">
        <v>405</v>
      </c>
      <c r="B46">
        <v>340</v>
      </c>
      <c r="C46">
        <v>2339</v>
      </c>
      <c r="D46" s="302">
        <v>1454</v>
      </c>
      <c r="E46">
        <v>6</v>
      </c>
      <c r="F46">
        <v>4</v>
      </c>
      <c r="I46" s="273"/>
      <c r="N46"/>
      <c r="Q46"/>
      <c r="T46"/>
    </row>
    <row r="47" spans="1:20" ht="12.75">
      <c r="A47" t="s">
        <v>407</v>
      </c>
      <c r="B47">
        <v>463</v>
      </c>
      <c r="C47">
        <v>2237</v>
      </c>
      <c r="D47" s="302">
        <v>1910</v>
      </c>
      <c r="E47">
        <v>2</v>
      </c>
      <c r="F47">
        <v>2</v>
      </c>
      <c r="I47" s="273"/>
      <c r="N47"/>
      <c r="Q47"/>
      <c r="T47"/>
    </row>
    <row r="48" spans="1:20" ht="12.75">
      <c r="A48" t="s">
        <v>409</v>
      </c>
      <c r="B48">
        <v>347</v>
      </c>
      <c r="C48">
        <v>1386</v>
      </c>
      <c r="D48" s="302">
        <v>740</v>
      </c>
      <c r="E48">
        <v>2</v>
      </c>
      <c r="F48">
        <v>1</v>
      </c>
      <c r="I48" s="273"/>
      <c r="N48"/>
      <c r="Q48"/>
      <c r="T48"/>
    </row>
    <row r="49" spans="1:20" ht="12.75">
      <c r="A49" t="s">
        <v>415</v>
      </c>
      <c r="B49">
        <v>339</v>
      </c>
      <c r="C49">
        <v>6533</v>
      </c>
      <c r="D49" s="302">
        <v>4453</v>
      </c>
      <c r="E49">
        <v>10</v>
      </c>
      <c r="F49">
        <v>7</v>
      </c>
      <c r="G49">
        <v>9</v>
      </c>
      <c r="H49" s="302">
        <v>7</v>
      </c>
      <c r="I49" s="273"/>
      <c r="N49"/>
      <c r="Q49"/>
      <c r="T49"/>
    </row>
    <row r="50" spans="1:20" ht="12.75">
      <c r="A50" t="s">
        <v>411</v>
      </c>
      <c r="B50">
        <v>442</v>
      </c>
      <c r="C50">
        <v>558</v>
      </c>
      <c r="D50" s="302">
        <v>273</v>
      </c>
      <c r="E50">
        <v>2</v>
      </c>
      <c r="F50">
        <v>2</v>
      </c>
      <c r="I50" s="273"/>
      <c r="N50"/>
      <c r="Q50"/>
      <c r="T50"/>
    </row>
    <row r="51" spans="1:20" ht="12.75">
      <c r="A51" t="s">
        <v>419</v>
      </c>
      <c r="B51">
        <v>436</v>
      </c>
      <c r="C51">
        <v>1204</v>
      </c>
      <c r="D51" s="302">
        <v>527</v>
      </c>
      <c r="E51">
        <v>1</v>
      </c>
      <c r="F51">
        <v>1</v>
      </c>
      <c r="I51" s="273"/>
      <c r="N51"/>
      <c r="Q51"/>
      <c r="T51"/>
    </row>
    <row r="52" spans="1:20" ht="12.75">
      <c r="A52" t="s">
        <v>421</v>
      </c>
      <c r="B52">
        <v>459</v>
      </c>
      <c r="C52">
        <v>1722</v>
      </c>
      <c r="D52" s="302">
        <v>1116</v>
      </c>
      <c r="E52">
        <v>1</v>
      </c>
      <c r="F52">
        <v>1</v>
      </c>
      <c r="I52" s="273"/>
      <c r="N52"/>
      <c r="Q52"/>
      <c r="T52"/>
    </row>
    <row r="53" spans="1:20" ht="12.75">
      <c r="A53" t="s">
        <v>428</v>
      </c>
      <c r="B53">
        <v>344</v>
      </c>
      <c r="C53">
        <v>6824</v>
      </c>
      <c r="D53" s="302">
        <v>5617</v>
      </c>
      <c r="E53">
        <v>6</v>
      </c>
      <c r="F53">
        <v>5</v>
      </c>
      <c r="I53" s="273"/>
      <c r="N53"/>
      <c r="Q53"/>
      <c r="T53"/>
    </row>
    <row r="54" spans="1:20" ht="12.75">
      <c r="A54" t="s">
        <v>431</v>
      </c>
      <c r="B54">
        <v>358</v>
      </c>
      <c r="C54">
        <v>1381</v>
      </c>
      <c r="D54" s="302">
        <v>457</v>
      </c>
      <c r="E54">
        <v>176</v>
      </c>
      <c r="F54">
        <v>37</v>
      </c>
      <c r="I54" s="273"/>
      <c r="N54"/>
      <c r="Q54"/>
      <c r="T54"/>
    </row>
    <row r="55" spans="1:20" ht="12.75">
      <c r="A55" t="s">
        <v>438</v>
      </c>
      <c r="B55">
        <v>343</v>
      </c>
      <c r="C55">
        <v>11045</v>
      </c>
      <c r="D55" s="302">
        <v>7838</v>
      </c>
      <c r="E55">
        <v>13</v>
      </c>
      <c r="F55">
        <v>11</v>
      </c>
      <c r="I55" s="273"/>
      <c r="N55"/>
      <c r="Q55"/>
      <c r="T55"/>
    </row>
    <row r="56" spans="1:20" ht="12.75">
      <c r="A56" t="s">
        <v>440</v>
      </c>
      <c r="B56">
        <v>345</v>
      </c>
      <c r="C56">
        <v>6442</v>
      </c>
      <c r="D56" s="302">
        <v>4610</v>
      </c>
      <c r="E56">
        <v>6</v>
      </c>
      <c r="F56">
        <v>5</v>
      </c>
      <c r="I56" s="273"/>
      <c r="N56"/>
      <c r="Q56"/>
      <c r="T56"/>
    </row>
    <row r="57" spans="1:20" ht="12.75">
      <c r="A57" t="s">
        <v>442</v>
      </c>
      <c r="B57">
        <v>348</v>
      </c>
      <c r="C57">
        <v>6100</v>
      </c>
      <c r="D57" s="302">
        <v>4311</v>
      </c>
      <c r="E57">
        <v>19</v>
      </c>
      <c r="F57">
        <v>14</v>
      </c>
      <c r="I57" s="273"/>
      <c r="N57"/>
      <c r="Q57"/>
      <c r="T57"/>
    </row>
    <row r="58" spans="1:20" ht="12.75">
      <c r="A58" t="s">
        <v>444</v>
      </c>
      <c r="B58">
        <v>354</v>
      </c>
      <c r="C58">
        <v>2725</v>
      </c>
      <c r="D58" s="302">
        <v>1992</v>
      </c>
      <c r="E58">
        <v>3</v>
      </c>
      <c r="F58">
        <v>2</v>
      </c>
      <c r="I58" s="273"/>
      <c r="N58"/>
      <c r="Q58"/>
      <c r="T58"/>
    </row>
    <row r="59" spans="1:20" ht="12.75">
      <c r="A59" t="s">
        <v>446</v>
      </c>
      <c r="B59">
        <v>341</v>
      </c>
      <c r="C59">
        <v>8981</v>
      </c>
      <c r="D59" s="302">
        <v>7858</v>
      </c>
      <c r="E59">
        <v>41</v>
      </c>
      <c r="F59">
        <v>26</v>
      </c>
      <c r="I59" s="273"/>
      <c r="N59"/>
      <c r="Q59"/>
      <c r="T59"/>
    </row>
    <row r="60" spans="1:20" ht="12.75">
      <c r="A60" t="s">
        <v>447</v>
      </c>
      <c r="B60">
        <v>377</v>
      </c>
      <c r="C60">
        <v>7247</v>
      </c>
      <c r="D60" s="302">
        <v>5206</v>
      </c>
      <c r="E60">
        <v>28</v>
      </c>
      <c r="F60">
        <v>21</v>
      </c>
      <c r="I60" s="273"/>
      <c r="N60"/>
      <c r="Q60"/>
      <c r="T60"/>
    </row>
    <row r="61" spans="1:20" ht="12.75">
      <c r="A61" t="s">
        <v>449</v>
      </c>
      <c r="B61">
        <v>346</v>
      </c>
      <c r="C61">
        <v>14039</v>
      </c>
      <c r="D61" s="302">
        <v>11151</v>
      </c>
      <c r="E61">
        <v>17</v>
      </c>
      <c r="F61">
        <v>13</v>
      </c>
      <c r="I61" s="273"/>
      <c r="N61"/>
      <c r="Q61"/>
      <c r="T61"/>
    </row>
    <row r="62" spans="1:20" ht="12.75">
      <c r="A62" t="s">
        <v>457</v>
      </c>
      <c r="B62">
        <v>101</v>
      </c>
      <c r="C62">
        <v>2</v>
      </c>
      <c r="D62" s="302">
        <v>2</v>
      </c>
      <c r="I62" s="273"/>
      <c r="N62"/>
      <c r="Q62"/>
      <c r="T62"/>
    </row>
    <row r="63" spans="1:20" ht="12.75">
      <c r="A63" t="s">
        <v>516</v>
      </c>
      <c r="B63">
        <v>376</v>
      </c>
      <c r="N63"/>
      <c r="Q63"/>
      <c r="T63"/>
    </row>
    <row r="64" spans="1:20" ht="12.75">
      <c r="A64" t="s">
        <v>406</v>
      </c>
      <c r="B64">
        <v>397</v>
      </c>
      <c r="C64">
        <v>48</v>
      </c>
      <c r="D64" s="302">
        <v>7</v>
      </c>
      <c r="N64"/>
      <c r="Q64"/>
      <c r="T64"/>
    </row>
    <row r="65" spans="14:20" ht="12.75">
      <c r="N65"/>
      <c r="Q65"/>
      <c r="T65"/>
    </row>
    <row r="66" spans="14:20" ht="12.75">
      <c r="N66"/>
      <c r="Q66"/>
      <c r="T66"/>
    </row>
    <row r="67" spans="10:20" ht="12.75">
      <c r="J67" s="304"/>
      <c r="N67"/>
      <c r="Q67"/>
      <c r="T67"/>
    </row>
    <row r="68" spans="14:20" ht="12.75">
      <c r="N68"/>
      <c r="Q68"/>
      <c r="T68"/>
    </row>
    <row r="69" spans="14:20" ht="12.75">
      <c r="N69"/>
      <c r="Q69"/>
      <c r="T69"/>
    </row>
    <row r="70" spans="14:20" ht="12.75">
      <c r="N70"/>
      <c r="Q70"/>
      <c r="T70"/>
    </row>
    <row r="71" spans="14:20" ht="12.75">
      <c r="N71"/>
      <c r="Q71"/>
      <c r="T71"/>
    </row>
    <row r="72" spans="14:20" ht="12.75">
      <c r="N72"/>
      <c r="Q72"/>
      <c r="T72"/>
    </row>
    <row r="73" spans="14:20" ht="12.75">
      <c r="N73"/>
      <c r="Q73"/>
      <c r="T73"/>
    </row>
    <row r="74" spans="14:20" ht="12.75">
      <c r="N74"/>
      <c r="Q74"/>
      <c r="T74"/>
    </row>
    <row r="75" spans="14:20" ht="12.75">
      <c r="N75"/>
      <c r="Q75"/>
      <c r="T75"/>
    </row>
    <row r="76" spans="14:20" ht="12.75">
      <c r="N76"/>
      <c r="Q76"/>
      <c r="T76"/>
    </row>
    <row r="77" spans="14:20" ht="12.75">
      <c r="N77"/>
      <c r="Q77"/>
      <c r="T77"/>
    </row>
    <row r="78" spans="14:20" ht="12.75">
      <c r="N78"/>
      <c r="Q78"/>
      <c r="T78"/>
    </row>
    <row r="79" spans="14:20" ht="12.75">
      <c r="N79"/>
      <c r="Q79"/>
      <c r="T79"/>
    </row>
    <row r="80" spans="14:20" ht="12.75">
      <c r="N80"/>
      <c r="Q80"/>
      <c r="T80"/>
    </row>
    <row r="81" spans="14:20" ht="12.75">
      <c r="N81"/>
      <c r="Q81"/>
      <c r="T81"/>
    </row>
    <row r="82" spans="14:20" ht="12.75">
      <c r="N82"/>
      <c r="Q82"/>
      <c r="T82"/>
    </row>
    <row r="83" spans="14:20" ht="12.75">
      <c r="N83"/>
      <c r="Q83"/>
      <c r="T83"/>
    </row>
    <row r="84" spans="14:20" ht="12.75">
      <c r="N84"/>
      <c r="Q84"/>
      <c r="T84"/>
    </row>
    <row r="85" spans="14:20" ht="12.75">
      <c r="N85"/>
      <c r="Q85"/>
      <c r="T85"/>
    </row>
    <row r="86" spans="14:20" ht="12.75">
      <c r="N86"/>
      <c r="Q86"/>
      <c r="T86"/>
    </row>
    <row r="87" spans="14:20" ht="12.75">
      <c r="N87"/>
      <c r="Q87"/>
      <c r="T87"/>
    </row>
    <row r="88" spans="14:20" ht="12.75">
      <c r="N88"/>
      <c r="Q88"/>
      <c r="T88"/>
    </row>
    <row r="89" spans="14:20" ht="12.75">
      <c r="N89"/>
      <c r="Q89"/>
      <c r="T89"/>
    </row>
    <row r="90" spans="14:20" ht="12.75">
      <c r="N90"/>
      <c r="Q90"/>
      <c r="T90"/>
    </row>
    <row r="91" spans="14:20" ht="12.75">
      <c r="N91"/>
      <c r="Q91"/>
      <c r="T91"/>
    </row>
    <row r="92" spans="14:20" ht="12.75">
      <c r="N92"/>
      <c r="Q92"/>
      <c r="T92"/>
    </row>
    <row r="93" spans="14:20" ht="12.75">
      <c r="N93"/>
      <c r="Q93"/>
      <c r="T93"/>
    </row>
    <row r="94" spans="14:20" ht="12.75">
      <c r="N94"/>
      <c r="Q94"/>
      <c r="T94"/>
    </row>
    <row r="95" spans="14:20" ht="12.75">
      <c r="N95"/>
      <c r="Q95"/>
      <c r="T95"/>
    </row>
    <row r="96" spans="14:20" ht="12.75">
      <c r="N96"/>
      <c r="Q96"/>
      <c r="T96"/>
    </row>
    <row r="97" spans="14:20" ht="12.75">
      <c r="N97"/>
      <c r="Q97"/>
      <c r="T97"/>
    </row>
    <row r="98" spans="14:20" ht="12.75">
      <c r="N98"/>
      <c r="Q98"/>
      <c r="T98"/>
    </row>
    <row r="99" spans="14:20" ht="12.75">
      <c r="N99"/>
      <c r="Q99"/>
      <c r="T99"/>
    </row>
    <row r="100" spans="14:20" ht="12.75">
      <c r="N100"/>
      <c r="Q100"/>
      <c r="T100"/>
    </row>
    <row r="101" spans="14:20" ht="12.75">
      <c r="N101"/>
      <c r="Q101"/>
      <c r="T101"/>
    </row>
    <row r="102" spans="14:20" ht="12.75">
      <c r="N102"/>
      <c r="Q102"/>
      <c r="T102"/>
    </row>
    <row r="103" spans="14:20" ht="12.75">
      <c r="N103"/>
      <c r="Q103"/>
      <c r="T103"/>
    </row>
    <row r="104" spans="14:20" ht="12.75">
      <c r="N104"/>
      <c r="Q104"/>
      <c r="T104"/>
    </row>
    <row r="105" spans="14:20" ht="12.75">
      <c r="N105"/>
      <c r="Q105"/>
      <c r="T105"/>
    </row>
    <row r="106" spans="14:20" ht="12.75">
      <c r="N106"/>
      <c r="Q106"/>
      <c r="T106"/>
    </row>
    <row r="107" spans="14:20" ht="12.75">
      <c r="N107"/>
      <c r="Q107"/>
      <c r="T107"/>
    </row>
    <row r="108" spans="14:20" ht="12.75">
      <c r="N108"/>
      <c r="Q108"/>
      <c r="T108"/>
    </row>
    <row r="109" spans="14:20" ht="12.75">
      <c r="N109"/>
      <c r="Q109"/>
      <c r="T109"/>
    </row>
    <row r="110" spans="14:20" ht="12.75">
      <c r="N110"/>
      <c r="Q110"/>
      <c r="T110"/>
    </row>
    <row r="111" spans="14:20" ht="12.75">
      <c r="N111"/>
      <c r="Q111"/>
      <c r="T111"/>
    </row>
    <row r="112" spans="14:20" ht="12.75">
      <c r="N112"/>
      <c r="Q112"/>
      <c r="T112"/>
    </row>
    <row r="113" spans="14:20" ht="12.75">
      <c r="N113"/>
      <c r="Q113"/>
      <c r="T113"/>
    </row>
    <row r="114" spans="14:20" ht="12.75">
      <c r="N114"/>
      <c r="Q114"/>
      <c r="T114"/>
    </row>
    <row r="115" spans="14:20" ht="12.75">
      <c r="N115"/>
      <c r="Q115"/>
      <c r="T115"/>
    </row>
    <row r="116" spans="14:20" ht="12.75">
      <c r="N116"/>
      <c r="Q116"/>
      <c r="T116"/>
    </row>
    <row r="117" spans="14:20" ht="12.75">
      <c r="N117"/>
      <c r="Q117"/>
      <c r="T117"/>
    </row>
    <row r="118" spans="14:20" ht="12.75">
      <c r="N118"/>
      <c r="Q118"/>
      <c r="T118"/>
    </row>
    <row r="119" spans="14:20" ht="12.75">
      <c r="N119"/>
      <c r="Q119"/>
      <c r="T119"/>
    </row>
    <row r="120" spans="14:20" ht="12.75">
      <c r="N120"/>
      <c r="Q120"/>
      <c r="T120"/>
    </row>
    <row r="121" spans="14:20" ht="12.75">
      <c r="N121"/>
      <c r="Q121"/>
      <c r="T121"/>
    </row>
    <row r="122" spans="14:20" ht="12.75">
      <c r="N122"/>
      <c r="Q122"/>
      <c r="T122"/>
    </row>
    <row r="123" spans="14:20" ht="12.75">
      <c r="N123"/>
      <c r="Q123"/>
      <c r="T123"/>
    </row>
    <row r="124" spans="14:20" ht="12.75">
      <c r="N124"/>
      <c r="Q124"/>
      <c r="T124"/>
    </row>
    <row r="125" spans="14:20" ht="12.75">
      <c r="N125"/>
      <c r="Q125"/>
      <c r="T125"/>
    </row>
    <row r="126" spans="14:20" ht="12.75">
      <c r="N126"/>
      <c r="Q126"/>
      <c r="T126"/>
    </row>
    <row r="127" spans="14:20" ht="12.75">
      <c r="N127"/>
      <c r="Q127"/>
      <c r="T127"/>
    </row>
    <row r="128" spans="14:20" ht="12.75">
      <c r="N128"/>
      <c r="Q128"/>
      <c r="T128"/>
    </row>
    <row r="129" spans="14:20" ht="12.75">
      <c r="N129"/>
      <c r="Q129"/>
      <c r="T129"/>
    </row>
    <row r="130" spans="14:20" ht="12.75">
      <c r="N130"/>
      <c r="Q130"/>
      <c r="T130"/>
    </row>
    <row r="131" spans="14:20" ht="12.75">
      <c r="N131"/>
      <c r="Q131"/>
      <c r="T131"/>
    </row>
    <row r="132" spans="14:20" ht="12.75">
      <c r="N132"/>
      <c r="Q132"/>
      <c r="T132"/>
    </row>
    <row r="133" spans="14:20" ht="12.75">
      <c r="N133"/>
      <c r="Q133"/>
      <c r="T133"/>
    </row>
    <row r="134" spans="14:20" ht="12.75">
      <c r="N134"/>
      <c r="Q134"/>
      <c r="T134"/>
    </row>
    <row r="135" spans="14:20" ht="12.75">
      <c r="N135"/>
      <c r="Q135"/>
      <c r="T135"/>
    </row>
    <row r="136" spans="14:20" ht="12.75">
      <c r="N136"/>
      <c r="Q136"/>
      <c r="T136"/>
    </row>
    <row r="137" spans="14:20" ht="12.75">
      <c r="N137"/>
      <c r="Q137"/>
      <c r="T137"/>
    </row>
    <row r="138" spans="14:20" ht="12.75">
      <c r="N138"/>
      <c r="Q138"/>
      <c r="T138"/>
    </row>
    <row r="139" spans="14:20" ht="12.75">
      <c r="N139"/>
      <c r="Q139"/>
      <c r="T139"/>
    </row>
    <row r="140" spans="14:20" ht="12.75">
      <c r="N140"/>
      <c r="Q140"/>
      <c r="T140"/>
    </row>
    <row r="141" spans="14:20" ht="12.75">
      <c r="N141"/>
      <c r="Q141"/>
      <c r="T141"/>
    </row>
    <row r="142" spans="14:20" ht="12.75">
      <c r="N142"/>
      <c r="Q142"/>
      <c r="T142"/>
    </row>
    <row r="143" spans="14:20" ht="12.75">
      <c r="N143"/>
      <c r="Q143"/>
      <c r="T143"/>
    </row>
    <row r="144" spans="14:20" ht="12.75">
      <c r="N144"/>
      <c r="Q144"/>
      <c r="T144"/>
    </row>
    <row r="145" spans="14:20" ht="12.75">
      <c r="N145"/>
      <c r="Q145"/>
      <c r="T145"/>
    </row>
    <row r="146" spans="14:20" ht="12.75">
      <c r="N146"/>
      <c r="Q146"/>
      <c r="T146"/>
    </row>
    <row r="147" spans="14:20" ht="12.75">
      <c r="N147"/>
      <c r="Q147"/>
      <c r="T147"/>
    </row>
    <row r="148" spans="14:20" ht="12.75">
      <c r="N148"/>
      <c r="Q148"/>
      <c r="T148"/>
    </row>
    <row r="149" spans="14:20" ht="12.75">
      <c r="N149"/>
      <c r="Q149"/>
      <c r="T149"/>
    </row>
    <row r="150" spans="14:20" ht="12.75">
      <c r="N150"/>
      <c r="Q150"/>
      <c r="T150"/>
    </row>
    <row r="151" spans="14:20" ht="12.75">
      <c r="N151"/>
      <c r="Q151"/>
      <c r="T151"/>
    </row>
    <row r="152" spans="14:20" ht="12.75">
      <c r="N152"/>
      <c r="Q152"/>
      <c r="T152"/>
    </row>
    <row r="153" spans="14:20" ht="12.75">
      <c r="N153"/>
      <c r="Q153"/>
      <c r="T153"/>
    </row>
    <row r="154" spans="14:20" ht="12.75">
      <c r="N154"/>
      <c r="Q154"/>
      <c r="T154"/>
    </row>
    <row r="155" spans="14:20" ht="12.75">
      <c r="N155"/>
      <c r="Q155"/>
      <c r="T155"/>
    </row>
    <row r="156" spans="14:20" ht="12.75">
      <c r="N156"/>
      <c r="Q156"/>
      <c r="T156"/>
    </row>
    <row r="157" spans="14:20" ht="12.75">
      <c r="N157"/>
      <c r="Q157"/>
      <c r="T157"/>
    </row>
    <row r="158" spans="14:20" ht="12.75">
      <c r="N158"/>
      <c r="Q158"/>
      <c r="T158"/>
    </row>
    <row r="159" spans="14:20" ht="12.75">
      <c r="N159"/>
      <c r="Q159"/>
      <c r="T159"/>
    </row>
    <row r="160" spans="14:20" ht="12.75">
      <c r="N160"/>
      <c r="Q160"/>
      <c r="T160"/>
    </row>
    <row r="161" spans="14:20" ht="12.75">
      <c r="N161"/>
      <c r="Q161"/>
      <c r="T161"/>
    </row>
    <row r="162" spans="14:20" ht="12.75">
      <c r="N162"/>
      <c r="Q162"/>
      <c r="T162"/>
    </row>
    <row r="163" spans="14:20" ht="12.75">
      <c r="N163"/>
      <c r="Q163"/>
      <c r="T163"/>
    </row>
    <row r="164" spans="14:20" ht="12.75">
      <c r="N164"/>
      <c r="Q164"/>
      <c r="T164"/>
    </row>
    <row r="165" spans="14:20" ht="12.75">
      <c r="N165"/>
      <c r="Q165"/>
      <c r="T165"/>
    </row>
    <row r="166" spans="14:20" ht="12.75">
      <c r="N166"/>
      <c r="Q166"/>
      <c r="T166"/>
    </row>
    <row r="167" spans="14:20" ht="12.75">
      <c r="N167"/>
      <c r="Q167"/>
      <c r="T167"/>
    </row>
    <row r="168" spans="14:20" ht="12.75">
      <c r="N168"/>
      <c r="Q168"/>
      <c r="T168"/>
    </row>
    <row r="169" spans="14:20" ht="12.75">
      <c r="N169"/>
      <c r="Q169"/>
      <c r="T169"/>
    </row>
    <row r="170" spans="14:20" ht="12.75">
      <c r="N170"/>
      <c r="Q170"/>
      <c r="T170"/>
    </row>
    <row r="171" spans="14:20" ht="12.75">
      <c r="N171"/>
      <c r="Q171"/>
      <c r="T171"/>
    </row>
    <row r="172" spans="14:20" ht="12.75">
      <c r="N172"/>
      <c r="Q172"/>
      <c r="T172"/>
    </row>
    <row r="173" spans="14:20" ht="12.75">
      <c r="N173"/>
      <c r="Q173"/>
      <c r="T173"/>
    </row>
    <row r="174" spans="14:20" ht="12.75">
      <c r="N174"/>
      <c r="Q174"/>
      <c r="T174"/>
    </row>
    <row r="175" spans="14:20" ht="12.75">
      <c r="N175"/>
      <c r="Q175"/>
      <c r="T175"/>
    </row>
    <row r="176" spans="14:20" ht="12.75">
      <c r="N176"/>
      <c r="Q176"/>
      <c r="T176"/>
    </row>
    <row r="177" spans="14:20" ht="12.75">
      <c r="N177"/>
      <c r="Q177"/>
      <c r="T177"/>
    </row>
    <row r="178" spans="14:20" ht="12.75">
      <c r="N178"/>
      <c r="Q178"/>
      <c r="T178"/>
    </row>
    <row r="179" spans="14:20" ht="12.75">
      <c r="N179"/>
      <c r="Q179"/>
      <c r="T179"/>
    </row>
    <row r="180" spans="14:20" ht="12.75">
      <c r="N180"/>
      <c r="Q180"/>
      <c r="T180"/>
    </row>
    <row r="181" spans="14:20" ht="12.75">
      <c r="N181"/>
      <c r="Q181"/>
      <c r="T181"/>
    </row>
    <row r="182" spans="14:20" ht="12.75">
      <c r="N182"/>
      <c r="Q182"/>
      <c r="T182"/>
    </row>
    <row r="183" spans="14:20" ht="12.75">
      <c r="N183"/>
      <c r="Q183"/>
      <c r="T183"/>
    </row>
    <row r="184" spans="14:20" ht="12.75">
      <c r="N184"/>
      <c r="Q184"/>
      <c r="T184"/>
    </row>
    <row r="185" spans="14:20" ht="12.75">
      <c r="N185"/>
      <c r="Q185"/>
      <c r="T185"/>
    </row>
    <row r="186" spans="14:20" ht="12.75">
      <c r="N186"/>
      <c r="Q186"/>
      <c r="T186"/>
    </row>
    <row r="187" spans="14:20" ht="12.75">
      <c r="N187"/>
      <c r="Q187"/>
      <c r="T187"/>
    </row>
    <row r="188" spans="14:20" ht="12.75">
      <c r="N188"/>
      <c r="Q188"/>
      <c r="T188"/>
    </row>
    <row r="189" spans="14:20" ht="12.75">
      <c r="N189"/>
      <c r="Q189"/>
      <c r="T189"/>
    </row>
    <row r="190" spans="14:20" ht="12.75">
      <c r="N190"/>
      <c r="Q190"/>
      <c r="T190"/>
    </row>
    <row r="191" spans="14:20" ht="12.75">
      <c r="N191"/>
      <c r="Q191"/>
      <c r="T191"/>
    </row>
    <row r="192" spans="14:20" ht="12.75">
      <c r="N192"/>
      <c r="Q192"/>
      <c r="T192"/>
    </row>
    <row r="193" spans="14:20" ht="12.75">
      <c r="N193"/>
      <c r="Q193"/>
      <c r="T193"/>
    </row>
    <row r="194" spans="14:20" ht="12.75">
      <c r="N194"/>
      <c r="Q194"/>
      <c r="T194"/>
    </row>
    <row r="195" spans="14:20" ht="12.75">
      <c r="N195"/>
      <c r="Q195"/>
      <c r="T195"/>
    </row>
    <row r="196" spans="14:20" ht="12.75">
      <c r="N196"/>
      <c r="Q196"/>
      <c r="T196"/>
    </row>
    <row r="197" spans="14:20" ht="12.75">
      <c r="N197"/>
      <c r="Q197"/>
      <c r="T197"/>
    </row>
    <row r="198" spans="14:20" ht="12.75">
      <c r="N198"/>
      <c r="Q198"/>
      <c r="T198"/>
    </row>
    <row r="199" spans="14:20" ht="12.75">
      <c r="N199"/>
      <c r="Q199"/>
      <c r="T199"/>
    </row>
    <row r="200" spans="14:20" ht="12.75">
      <c r="N200"/>
      <c r="Q200"/>
      <c r="T200"/>
    </row>
    <row r="201" spans="14:20" ht="12.75">
      <c r="N201"/>
      <c r="Q201"/>
      <c r="T201"/>
    </row>
    <row r="202" spans="14:20" ht="12.75">
      <c r="N202"/>
      <c r="Q202"/>
      <c r="T202"/>
    </row>
    <row r="203" spans="14:20" ht="12.75">
      <c r="N203"/>
      <c r="Q203"/>
      <c r="T203"/>
    </row>
    <row r="204" spans="14:20" ht="12.75">
      <c r="N204"/>
      <c r="Q204"/>
      <c r="T204"/>
    </row>
    <row r="205" spans="14:20" ht="12.75">
      <c r="N205"/>
      <c r="Q205"/>
      <c r="T205"/>
    </row>
    <row r="206" spans="14:20" ht="12.75">
      <c r="N206"/>
      <c r="Q206"/>
      <c r="T206"/>
    </row>
    <row r="207" spans="14:20" ht="12.75">
      <c r="N207"/>
      <c r="Q207"/>
      <c r="T207"/>
    </row>
    <row r="208" spans="14:20" ht="12.75">
      <c r="N208"/>
      <c r="Q208"/>
      <c r="T208"/>
    </row>
    <row r="209" spans="14:20" ht="12.75">
      <c r="N209"/>
      <c r="Q209"/>
      <c r="T209"/>
    </row>
    <row r="210" spans="14:20" ht="12.75">
      <c r="N210"/>
      <c r="Q210"/>
      <c r="T210"/>
    </row>
    <row r="211" spans="14:20" ht="12.75">
      <c r="N211"/>
      <c r="Q211"/>
      <c r="T211"/>
    </row>
    <row r="212" spans="14:20" ht="12.75">
      <c r="N212"/>
      <c r="Q212"/>
      <c r="T212"/>
    </row>
    <row r="213" spans="14:20" ht="12.75">
      <c r="N213"/>
      <c r="Q213"/>
      <c r="T213"/>
    </row>
    <row r="214" spans="14:20" ht="12.75">
      <c r="N214"/>
      <c r="Q214"/>
      <c r="T214"/>
    </row>
    <row r="215" spans="14:20" ht="12.75">
      <c r="N215"/>
      <c r="Q215"/>
      <c r="T215"/>
    </row>
    <row r="216" spans="14:20" ht="12.75">
      <c r="N216"/>
      <c r="Q216"/>
      <c r="T216"/>
    </row>
    <row r="217" spans="14:20" ht="12.75">
      <c r="N217"/>
      <c r="Q217"/>
      <c r="T217"/>
    </row>
    <row r="218" spans="14:20" ht="12.75">
      <c r="N218"/>
      <c r="Q218"/>
      <c r="T218"/>
    </row>
    <row r="219" spans="14:20" ht="12.75">
      <c r="N219"/>
      <c r="Q219"/>
      <c r="T219"/>
    </row>
    <row r="220" spans="14:20" ht="12.75">
      <c r="N220"/>
      <c r="Q220"/>
      <c r="T220"/>
    </row>
    <row r="221" spans="14:20" ht="12.75">
      <c r="N221"/>
      <c r="Q221"/>
      <c r="T221"/>
    </row>
    <row r="222" spans="14:20" ht="12.75">
      <c r="N222"/>
      <c r="Q222"/>
      <c r="T222"/>
    </row>
    <row r="223" spans="14:20" ht="12.75">
      <c r="N223"/>
      <c r="Q223"/>
      <c r="T223"/>
    </row>
    <row r="224" spans="14:20" ht="12.75">
      <c r="N224"/>
      <c r="Q224"/>
      <c r="T224"/>
    </row>
    <row r="225" spans="14:20" ht="12.75">
      <c r="N225"/>
      <c r="Q225"/>
      <c r="T225"/>
    </row>
    <row r="226" spans="14:20" ht="12.75">
      <c r="N226"/>
      <c r="Q226"/>
      <c r="T226"/>
    </row>
    <row r="227" spans="14:20" ht="12.75">
      <c r="N227"/>
      <c r="Q227"/>
      <c r="T227"/>
    </row>
    <row r="228" spans="14:20" ht="12.75">
      <c r="N228"/>
      <c r="Q228"/>
      <c r="T228"/>
    </row>
    <row r="229" spans="14:20" ht="12.75">
      <c r="N229"/>
      <c r="Q229"/>
      <c r="T229"/>
    </row>
    <row r="230" spans="14:20" ht="12.75">
      <c r="N230"/>
      <c r="Q230"/>
      <c r="T230"/>
    </row>
    <row r="231" spans="14:20" ht="12.75">
      <c r="N231"/>
      <c r="Q231"/>
      <c r="T231"/>
    </row>
    <row r="232" spans="14:20" ht="12.75">
      <c r="N232"/>
      <c r="Q232"/>
      <c r="T232"/>
    </row>
    <row r="233" spans="14:20" ht="12.75">
      <c r="N233"/>
      <c r="Q233"/>
      <c r="T233"/>
    </row>
    <row r="234" spans="14:20" ht="12.75">
      <c r="N234"/>
      <c r="Q234"/>
      <c r="T234"/>
    </row>
    <row r="235" spans="14:20" ht="12.75">
      <c r="N235"/>
      <c r="Q235"/>
      <c r="T235"/>
    </row>
    <row r="236" spans="14:20" ht="12.75">
      <c r="N236"/>
      <c r="Q236"/>
      <c r="T236"/>
    </row>
    <row r="237" spans="14:20" ht="12.75">
      <c r="N237"/>
      <c r="Q237"/>
      <c r="T237"/>
    </row>
    <row r="238" spans="14:20" ht="12.75">
      <c r="N238"/>
      <c r="Q238"/>
      <c r="T238"/>
    </row>
    <row r="239" spans="14:20" ht="12.75">
      <c r="N239"/>
      <c r="Q239"/>
      <c r="T239"/>
    </row>
    <row r="240" spans="14:20" ht="12.75">
      <c r="N240"/>
      <c r="Q240"/>
      <c r="T240"/>
    </row>
    <row r="241" spans="14:20" ht="12.75">
      <c r="N241"/>
      <c r="Q241"/>
      <c r="T241"/>
    </row>
    <row r="242" spans="14:20" ht="12.75">
      <c r="N242"/>
      <c r="Q242"/>
      <c r="T242"/>
    </row>
    <row r="243" spans="14:20" ht="12.75">
      <c r="N243"/>
      <c r="Q243"/>
      <c r="T243"/>
    </row>
    <row r="244" spans="14:20" ht="12.75">
      <c r="N244"/>
      <c r="Q244"/>
      <c r="T244"/>
    </row>
    <row r="245" spans="14:20" ht="12.75">
      <c r="N245"/>
      <c r="Q245"/>
      <c r="T245"/>
    </row>
    <row r="246" spans="14:20" ht="12.75">
      <c r="N246"/>
      <c r="Q246"/>
      <c r="T246"/>
    </row>
    <row r="247" spans="14:20" ht="12.75">
      <c r="N247"/>
      <c r="Q247"/>
      <c r="T247"/>
    </row>
    <row r="248" spans="14:20" ht="12.75">
      <c r="N248"/>
      <c r="Q248"/>
      <c r="T248"/>
    </row>
    <row r="249" spans="14:20" ht="12.75">
      <c r="N249"/>
      <c r="Q249"/>
      <c r="T249"/>
    </row>
    <row r="250" spans="14:20" ht="12.75">
      <c r="N250"/>
      <c r="Q250"/>
      <c r="T250"/>
    </row>
    <row r="251" spans="14:20" ht="12.75">
      <c r="N251"/>
      <c r="Q251"/>
      <c r="T251"/>
    </row>
    <row r="252" spans="14:20" ht="12.75">
      <c r="N252"/>
      <c r="Q252"/>
      <c r="T252"/>
    </row>
    <row r="253" spans="14:20" ht="12.75">
      <c r="N253"/>
      <c r="Q253"/>
      <c r="T253"/>
    </row>
    <row r="254" spans="14:20" ht="12.75">
      <c r="N254"/>
      <c r="Q254"/>
      <c r="T254"/>
    </row>
    <row r="255" spans="14:20" ht="12.75">
      <c r="N255"/>
      <c r="Q255"/>
      <c r="T255"/>
    </row>
    <row r="256" spans="14:20" ht="12.75">
      <c r="N256"/>
      <c r="Q256"/>
      <c r="T256"/>
    </row>
    <row r="257" spans="14:20" ht="12.75">
      <c r="N257"/>
      <c r="Q257"/>
      <c r="T257"/>
    </row>
    <row r="258" spans="14:20" ht="12.75">
      <c r="N258"/>
      <c r="Q258"/>
      <c r="T258"/>
    </row>
    <row r="259" spans="14:20" ht="12.75">
      <c r="N259"/>
      <c r="Q259"/>
      <c r="T259"/>
    </row>
    <row r="260" spans="14:20" ht="12.75">
      <c r="N260"/>
      <c r="Q260"/>
      <c r="T260"/>
    </row>
    <row r="261" spans="14:20" ht="12.75">
      <c r="N261"/>
      <c r="Q261"/>
      <c r="T261"/>
    </row>
    <row r="262" spans="14:20" ht="12.75">
      <c r="N262"/>
      <c r="Q262"/>
      <c r="T262"/>
    </row>
    <row r="263" spans="14:20" ht="12.75">
      <c r="N263"/>
      <c r="Q263"/>
      <c r="T263"/>
    </row>
    <row r="264" spans="14:20" ht="12.75">
      <c r="N264"/>
      <c r="Q264"/>
      <c r="T264"/>
    </row>
    <row r="265" spans="14:20" ht="12.75">
      <c r="N265"/>
      <c r="Q265"/>
      <c r="T265"/>
    </row>
    <row r="266" spans="14:20" ht="12.75">
      <c r="N266"/>
      <c r="Q266"/>
      <c r="T266"/>
    </row>
    <row r="267" spans="14:20" ht="12.75">
      <c r="N267"/>
      <c r="Q267"/>
      <c r="T267"/>
    </row>
    <row r="268" spans="14:20" ht="12.75">
      <c r="N268"/>
      <c r="Q268"/>
      <c r="T268"/>
    </row>
    <row r="269" spans="14:20" ht="12.75">
      <c r="N269"/>
      <c r="Q269"/>
      <c r="T269"/>
    </row>
    <row r="270" spans="14:20" ht="12.75">
      <c r="N270"/>
      <c r="Q270"/>
      <c r="T270"/>
    </row>
    <row r="271" spans="14:20" ht="12.75">
      <c r="N271"/>
      <c r="Q271"/>
      <c r="T271"/>
    </row>
    <row r="272" spans="14:20" ht="12.75">
      <c r="N272"/>
      <c r="Q272"/>
      <c r="T272"/>
    </row>
    <row r="273" spans="14:20" ht="12.75">
      <c r="N273"/>
      <c r="Q273"/>
      <c r="T273"/>
    </row>
    <row r="274" spans="14:20" ht="12.75">
      <c r="N274"/>
      <c r="Q274"/>
      <c r="T274"/>
    </row>
    <row r="275" spans="14:20" ht="12.75">
      <c r="N275"/>
      <c r="Q275"/>
      <c r="T275"/>
    </row>
    <row r="276" spans="14:20" ht="12.75">
      <c r="N276"/>
      <c r="Q276"/>
      <c r="T276"/>
    </row>
    <row r="277" spans="14:20" ht="12.75">
      <c r="N277"/>
      <c r="Q277"/>
      <c r="T277"/>
    </row>
    <row r="278" spans="14:20" ht="12.75">
      <c r="N278"/>
      <c r="Q278"/>
      <c r="T278"/>
    </row>
    <row r="279" spans="14:20" ht="12.75">
      <c r="N279"/>
      <c r="Q279"/>
      <c r="T279"/>
    </row>
    <row r="280" spans="14:20" ht="12.75">
      <c r="N280"/>
      <c r="Q280"/>
      <c r="T280"/>
    </row>
    <row r="281" spans="14:20" ht="12.75">
      <c r="N281"/>
      <c r="Q281"/>
      <c r="T281"/>
    </row>
    <row r="282" spans="14:20" ht="12.75">
      <c r="N282"/>
      <c r="Q282"/>
      <c r="T282"/>
    </row>
    <row r="283" spans="14:20" ht="12.75">
      <c r="N283"/>
      <c r="Q283"/>
      <c r="T283"/>
    </row>
    <row r="284" spans="14:20" ht="12.75">
      <c r="N284"/>
      <c r="Q284"/>
      <c r="T284"/>
    </row>
    <row r="285" spans="14:20" ht="12.75">
      <c r="N285"/>
      <c r="Q285"/>
      <c r="T285"/>
    </row>
    <row r="286" spans="14:20" ht="12.75">
      <c r="N286"/>
      <c r="Q286"/>
      <c r="T286"/>
    </row>
    <row r="287" spans="14:20" ht="12.75">
      <c r="N287"/>
      <c r="Q287"/>
      <c r="T287"/>
    </row>
    <row r="288" spans="14:20" ht="12.75">
      <c r="N288"/>
      <c r="Q288"/>
      <c r="T288"/>
    </row>
    <row r="289" spans="14:20" ht="12.75">
      <c r="N289"/>
      <c r="Q289"/>
      <c r="T289"/>
    </row>
    <row r="290" spans="14:20" ht="12.75">
      <c r="N290"/>
      <c r="Q290"/>
      <c r="T290"/>
    </row>
    <row r="291" spans="14:20" ht="12.75">
      <c r="N291"/>
      <c r="Q291"/>
      <c r="T291"/>
    </row>
    <row r="292" spans="14:20" ht="12.75">
      <c r="N292"/>
      <c r="Q292"/>
      <c r="T292"/>
    </row>
    <row r="293" spans="14:20" ht="12.75">
      <c r="N293"/>
      <c r="Q293"/>
      <c r="T293"/>
    </row>
    <row r="294" spans="14:20" ht="12.75">
      <c r="N294"/>
      <c r="Q294"/>
      <c r="T294"/>
    </row>
    <row r="295" spans="14:20" ht="12.75">
      <c r="N295"/>
      <c r="Q295"/>
      <c r="T295"/>
    </row>
    <row r="296" spans="14:20" ht="12.75">
      <c r="N296"/>
      <c r="Q296"/>
      <c r="T296"/>
    </row>
    <row r="297" spans="14:20" ht="12.75">
      <c r="N297"/>
      <c r="Q297"/>
      <c r="T297"/>
    </row>
    <row r="298" spans="14:20" ht="12.75">
      <c r="N298"/>
      <c r="Q298"/>
      <c r="T298"/>
    </row>
    <row r="299" spans="14:20" ht="12.75">
      <c r="N299"/>
      <c r="Q299"/>
      <c r="T299"/>
    </row>
    <row r="300" spans="14:20" ht="12.75">
      <c r="N300"/>
      <c r="Q300"/>
      <c r="T300"/>
    </row>
    <row r="301" spans="14:20" ht="12.75">
      <c r="N301"/>
      <c r="Q301"/>
      <c r="T301"/>
    </row>
    <row r="302" spans="14:20" ht="12.75">
      <c r="N302"/>
      <c r="Q302"/>
      <c r="T302"/>
    </row>
    <row r="303" spans="14:20" ht="12.75">
      <c r="N303"/>
      <c r="Q303"/>
      <c r="T303"/>
    </row>
    <row r="304" spans="14:20" ht="12.75">
      <c r="N304"/>
      <c r="Q304"/>
      <c r="T304"/>
    </row>
    <row r="305" spans="14:20" ht="12.75">
      <c r="N305"/>
      <c r="Q305"/>
      <c r="T305"/>
    </row>
    <row r="306" spans="14:20" ht="12.75">
      <c r="N306"/>
      <c r="Q306"/>
      <c r="T306"/>
    </row>
    <row r="307" spans="14:20" ht="12.75">
      <c r="N307"/>
      <c r="Q307"/>
      <c r="T307"/>
    </row>
    <row r="308" spans="14:20" ht="12.75">
      <c r="N308"/>
      <c r="Q308"/>
      <c r="T308"/>
    </row>
    <row r="309" spans="14:20" ht="12.75">
      <c r="N309"/>
      <c r="Q309"/>
      <c r="T309"/>
    </row>
    <row r="310" spans="14:20" ht="12.75">
      <c r="N310"/>
      <c r="Q310"/>
      <c r="T310"/>
    </row>
    <row r="311" spans="14:20" ht="12.75">
      <c r="N311"/>
      <c r="Q311"/>
      <c r="T311"/>
    </row>
    <row r="312" spans="14:20" ht="12.75">
      <c r="N312"/>
      <c r="Q312"/>
      <c r="T312"/>
    </row>
    <row r="313" spans="14:20" ht="12.75">
      <c r="N313"/>
      <c r="Q313"/>
      <c r="T313"/>
    </row>
    <row r="314" spans="14:20" ht="12.75">
      <c r="N314"/>
      <c r="Q314"/>
      <c r="T314"/>
    </row>
    <row r="315" spans="14:20" ht="12.75">
      <c r="N315"/>
      <c r="Q315"/>
      <c r="T315"/>
    </row>
    <row r="316" spans="14:20" ht="12.75">
      <c r="N316"/>
      <c r="Q316"/>
      <c r="T316"/>
    </row>
    <row r="317" spans="14:20" ht="12.75">
      <c r="N317"/>
      <c r="Q317"/>
      <c r="T317"/>
    </row>
    <row r="318" spans="14:20" ht="12.75">
      <c r="N318"/>
      <c r="Q318"/>
      <c r="T318"/>
    </row>
    <row r="319" spans="14:20" ht="12.75">
      <c r="N319"/>
      <c r="Q319"/>
      <c r="T319"/>
    </row>
    <row r="320" spans="14:20" ht="12.75">
      <c r="N320"/>
      <c r="Q320"/>
      <c r="T320"/>
    </row>
    <row r="321" spans="14:20" ht="12.75">
      <c r="N321"/>
      <c r="Q321"/>
      <c r="T321"/>
    </row>
    <row r="322" spans="14:20" ht="12.75">
      <c r="N322"/>
      <c r="Q322"/>
      <c r="T322"/>
    </row>
    <row r="323" spans="14:20" ht="12.75">
      <c r="N323"/>
      <c r="Q323"/>
      <c r="T323"/>
    </row>
    <row r="324" spans="14:20" ht="12.75">
      <c r="N324"/>
      <c r="Q324"/>
      <c r="T324"/>
    </row>
    <row r="325" spans="14:20" ht="12.75">
      <c r="N325"/>
      <c r="Q325"/>
      <c r="T325"/>
    </row>
    <row r="326" spans="14:20" ht="12.75">
      <c r="N326"/>
      <c r="Q326"/>
      <c r="T326"/>
    </row>
    <row r="327" spans="14:20" ht="12.75">
      <c r="N327"/>
      <c r="Q327"/>
      <c r="T327"/>
    </row>
    <row r="328" spans="14:20" ht="12.75">
      <c r="N328"/>
      <c r="Q328"/>
      <c r="T328"/>
    </row>
    <row r="329" spans="14:20" ht="12.75">
      <c r="N329"/>
      <c r="Q329"/>
      <c r="T329"/>
    </row>
    <row r="330" spans="14:20" ht="12.75">
      <c r="N330"/>
      <c r="Q330"/>
      <c r="T330"/>
    </row>
    <row r="331" spans="14:20" ht="12.75">
      <c r="N331"/>
      <c r="Q331"/>
      <c r="T331"/>
    </row>
    <row r="332" spans="14:20" ht="12.75">
      <c r="N332"/>
      <c r="Q332"/>
      <c r="T332"/>
    </row>
    <row r="333" spans="14:20" ht="12.75">
      <c r="N333"/>
      <c r="Q333"/>
      <c r="T333"/>
    </row>
    <row r="334" spans="14:20" ht="12.75">
      <c r="N334"/>
      <c r="Q334"/>
      <c r="T334"/>
    </row>
    <row r="335" spans="14:20" ht="12.75">
      <c r="N335"/>
      <c r="Q335"/>
      <c r="T335"/>
    </row>
    <row r="336" spans="14:20" ht="12.75">
      <c r="N336"/>
      <c r="Q336"/>
      <c r="T336"/>
    </row>
    <row r="337" spans="14:20" ht="12.75">
      <c r="N337"/>
      <c r="Q337"/>
      <c r="T337"/>
    </row>
    <row r="338" spans="14:20" ht="12.75">
      <c r="N338"/>
      <c r="Q338"/>
      <c r="T338"/>
    </row>
    <row r="339" spans="14:20" ht="12.75">
      <c r="N339"/>
      <c r="Q339"/>
      <c r="T339"/>
    </row>
    <row r="340" spans="14:20" ht="12.75">
      <c r="N340"/>
      <c r="Q340"/>
      <c r="T340"/>
    </row>
    <row r="341" spans="14:20" ht="12.75">
      <c r="N341"/>
      <c r="Q341"/>
      <c r="T341"/>
    </row>
    <row r="342" spans="14:20" ht="12.75">
      <c r="N342"/>
      <c r="Q342"/>
      <c r="T342"/>
    </row>
    <row r="343" spans="14:20" ht="12.75">
      <c r="N343"/>
      <c r="Q343"/>
      <c r="T343"/>
    </row>
    <row r="344" spans="14:20" ht="12.75">
      <c r="N344"/>
      <c r="Q344"/>
      <c r="T344"/>
    </row>
    <row r="345" spans="14:20" ht="12.75">
      <c r="N345"/>
      <c r="Q345"/>
      <c r="T345"/>
    </row>
    <row r="346" spans="14:20" ht="12.75">
      <c r="N346"/>
      <c r="Q346"/>
      <c r="T346"/>
    </row>
    <row r="347" spans="14:20" ht="12.75">
      <c r="N347"/>
      <c r="Q347"/>
      <c r="T347"/>
    </row>
    <row r="348" spans="14:20" ht="12.75">
      <c r="N348"/>
      <c r="Q348"/>
      <c r="T348"/>
    </row>
    <row r="349" spans="14:20" ht="12.75">
      <c r="N349"/>
      <c r="Q349"/>
      <c r="T349"/>
    </row>
    <row r="350" spans="14:20" ht="12.75">
      <c r="N350"/>
      <c r="Q350"/>
      <c r="T350"/>
    </row>
    <row r="351" spans="14:20" ht="12.75">
      <c r="N351"/>
      <c r="Q351"/>
      <c r="T351"/>
    </row>
    <row r="352" spans="14:20" ht="12.75">
      <c r="N352"/>
      <c r="Q352"/>
      <c r="T352"/>
    </row>
    <row r="353" spans="14:20" ht="12.75">
      <c r="N353"/>
      <c r="Q353"/>
      <c r="T353"/>
    </row>
    <row r="354" spans="14:20" ht="12.75">
      <c r="N354"/>
      <c r="Q354"/>
      <c r="T354"/>
    </row>
    <row r="355" spans="14:20" ht="12.75">
      <c r="N355"/>
      <c r="Q355"/>
      <c r="T355"/>
    </row>
    <row r="356" spans="14:20" ht="12.75">
      <c r="N356"/>
      <c r="Q356"/>
      <c r="T356"/>
    </row>
    <row r="357" spans="14:20" ht="12.75">
      <c r="N357"/>
      <c r="Q357"/>
      <c r="T357"/>
    </row>
    <row r="358" spans="14:20" ht="12.75">
      <c r="N358"/>
      <c r="Q358"/>
      <c r="T358"/>
    </row>
    <row r="359" spans="14:20" ht="12.75">
      <c r="N359"/>
      <c r="Q359"/>
      <c r="T359"/>
    </row>
    <row r="360" spans="14:20" ht="12.75">
      <c r="N360"/>
      <c r="Q360"/>
      <c r="T360"/>
    </row>
    <row r="361" spans="14:20" ht="12.75">
      <c r="N361"/>
      <c r="Q361"/>
      <c r="T361"/>
    </row>
    <row r="362" spans="14:20" ht="12.75">
      <c r="N362"/>
      <c r="Q362"/>
      <c r="T362"/>
    </row>
    <row r="363" spans="14:20" ht="12.75">
      <c r="N363"/>
      <c r="Q363"/>
      <c r="T363"/>
    </row>
    <row r="364" spans="14:20" ht="12.75">
      <c r="N364"/>
      <c r="Q364"/>
      <c r="T364"/>
    </row>
    <row r="365" spans="14:20" ht="12.75">
      <c r="N365"/>
      <c r="Q365"/>
      <c r="T365"/>
    </row>
    <row r="366" spans="14:20" ht="12.75">
      <c r="N366"/>
      <c r="Q366"/>
      <c r="T366"/>
    </row>
    <row r="367" spans="14:20" ht="12.75">
      <c r="N367"/>
      <c r="Q367"/>
      <c r="T367"/>
    </row>
    <row r="368" spans="14:20" ht="12.75">
      <c r="N368"/>
      <c r="Q368"/>
      <c r="T368"/>
    </row>
    <row r="369" spans="14:20" ht="12.75">
      <c r="N369"/>
      <c r="Q369"/>
      <c r="T369"/>
    </row>
    <row r="370" spans="14:20" ht="12.75">
      <c r="N370"/>
      <c r="Q370"/>
      <c r="T370"/>
    </row>
    <row r="371" spans="14:20" ht="12.75">
      <c r="N371"/>
      <c r="Q371"/>
      <c r="T371"/>
    </row>
    <row r="372" spans="14:20" ht="12.75">
      <c r="N372"/>
      <c r="Q372"/>
      <c r="T372"/>
    </row>
    <row r="373" spans="14:20" ht="12.75">
      <c r="N373"/>
      <c r="Q373"/>
      <c r="T373"/>
    </row>
    <row r="374" spans="14:20" ht="12.75">
      <c r="N374"/>
      <c r="Q374"/>
      <c r="T374"/>
    </row>
    <row r="375" spans="14:20" ht="12.75">
      <c r="N375"/>
      <c r="Q375"/>
      <c r="T375"/>
    </row>
    <row r="376" spans="14:20" ht="12.75">
      <c r="N376"/>
      <c r="Q376"/>
      <c r="T376"/>
    </row>
  </sheetData>
  <sheetProtection/>
  <mergeCells count="1">
    <mergeCell ref="A1:K1"/>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10"/>
  <dimension ref="A1:R7"/>
  <sheetViews>
    <sheetView zoomScalePageLayoutView="0" workbookViewId="0" topLeftCell="J1">
      <selection activeCell="A1" sqref="A1"/>
    </sheetView>
  </sheetViews>
  <sheetFormatPr defaultColWidth="9.140625" defaultRowHeight="12.75"/>
  <cols>
    <col min="1" max="1" width="18.28125" style="0" customWidth="1"/>
    <col min="2" max="2" width="12.140625" style="302" customWidth="1"/>
    <col min="3" max="3" width="25.57421875" style="0" bestFit="1" customWidth="1"/>
    <col min="5" max="5" width="14.28125" style="302" bestFit="1" customWidth="1"/>
    <col min="6" max="6" width="22.28125" style="0" customWidth="1"/>
    <col min="7" max="7" width="16.7109375" style="302" customWidth="1"/>
    <col min="8" max="8" width="13.8515625" style="0" customWidth="1"/>
    <col min="10" max="10" width="17.140625" style="0" customWidth="1"/>
    <col min="11" max="11" width="11.8515625" style="0" customWidth="1"/>
    <col min="12" max="12" width="8.8515625" style="302" customWidth="1"/>
    <col min="13" max="13" width="7.57421875" style="0" customWidth="1"/>
    <col min="14" max="14" width="18.57421875" style="0" customWidth="1"/>
    <col min="15" max="15" width="24.57421875" style="302" customWidth="1"/>
    <col min="16" max="16" width="7.57421875" style="327" customWidth="1"/>
    <col min="17" max="17" width="18.57421875" style="0" customWidth="1"/>
    <col min="18" max="18" width="24.57421875" style="0" customWidth="1"/>
  </cols>
  <sheetData>
    <row r="1" spans="1:18" ht="12.75">
      <c r="A1" s="307" t="s">
        <v>473</v>
      </c>
      <c r="B1" s="307"/>
      <c r="C1" s="459" t="s">
        <v>532</v>
      </c>
      <c r="D1" s="459"/>
      <c r="E1" s="459"/>
      <c r="F1" s="459" t="s">
        <v>474</v>
      </c>
      <c r="G1" s="459"/>
      <c r="H1" s="459" t="s">
        <v>545</v>
      </c>
      <c r="I1" s="459"/>
      <c r="J1" s="459" t="s">
        <v>556</v>
      </c>
      <c r="K1" s="459"/>
      <c r="L1" s="459"/>
      <c r="M1" s="272" t="s">
        <v>525</v>
      </c>
      <c r="N1" s="272" t="s">
        <v>557</v>
      </c>
      <c r="O1" s="301" t="s">
        <v>533</v>
      </c>
      <c r="P1" s="303" t="s">
        <v>525</v>
      </c>
      <c r="Q1" s="272" t="s">
        <v>557</v>
      </c>
      <c r="R1" s="272" t="s">
        <v>533</v>
      </c>
    </row>
    <row r="2" spans="1:18" ht="12.75">
      <c r="A2" t="s">
        <v>175</v>
      </c>
      <c r="B2" s="302">
        <f>SUM(B3:B4)</f>
        <v>50</v>
      </c>
      <c r="C2" t="s">
        <v>523</v>
      </c>
      <c r="D2">
        <f>SUM(D4:D5)</f>
        <v>6542</v>
      </c>
      <c r="F2" t="s">
        <v>175</v>
      </c>
      <c r="G2" s="302">
        <f>SUM(G3:G4)</f>
        <v>9</v>
      </c>
      <c r="H2" t="s">
        <v>175</v>
      </c>
      <c r="J2" t="s">
        <v>182</v>
      </c>
      <c r="K2" t="s">
        <v>439</v>
      </c>
      <c r="L2" s="302">
        <f>IF(ISNA(VLOOKUP(K2,'Award Adjustment_Data'!$A$2:$I$69,3,FALSE)),"0",(VLOOKUP(K2,'Award Adjustment_Data'!$A$2:$I$69,3,FALSE)))</f>
        <v>6586</v>
      </c>
      <c r="M2">
        <v>310</v>
      </c>
      <c r="N2">
        <v>135</v>
      </c>
      <c r="O2" s="302">
        <v>636</v>
      </c>
      <c r="P2" s="273">
        <v>310</v>
      </c>
      <c r="Q2">
        <v>135</v>
      </c>
      <c r="R2">
        <v>301</v>
      </c>
    </row>
    <row r="3" spans="1:18" ht="12.75">
      <c r="A3" t="s">
        <v>457</v>
      </c>
      <c r="B3" s="302">
        <f>VLOOKUP(A3,'Award Adjustment_Data'!A$3:K$65,3,FALSE)</f>
        <v>2</v>
      </c>
      <c r="C3" t="s">
        <v>524</v>
      </c>
      <c r="D3">
        <f>SUM(D6:D7)</f>
        <v>4460</v>
      </c>
      <c r="F3" t="s">
        <v>457</v>
      </c>
      <c r="G3" s="309">
        <f>IF(ISNA(VLOOKUP(F3,'Award Adjustment_Data'!A2:H69,4,FALSE)),"0",(VLOOKUP(F3,'Award Adjustment_Data'!A2:H69,4,FALSE)))</f>
        <v>2</v>
      </c>
      <c r="H3" t="s">
        <v>457</v>
      </c>
      <c r="I3" s="309" t="str">
        <f>IF(ISNA(VLOOKUP(H3,'Award Adjustment_Data'!C2:J69,5,FALSE)),"0",(VLOOKUP(H3,'Award Adjustment_Data'!C2:J69,5,FALSE)))</f>
        <v>0</v>
      </c>
      <c r="J3" s="330"/>
      <c r="K3" t="s">
        <v>432</v>
      </c>
      <c r="L3" s="302">
        <f>IF(ISNA(VLOOKUP(K3,'Award Adjustment_Data'!$A$2:$I$69,3,FALSE)),"0",(VLOOKUP(K3,'Award Adjustment_Data'!$A$2:$I$69,3,FALSE)))</f>
        <v>4018</v>
      </c>
      <c r="M3">
        <v>330</v>
      </c>
      <c r="N3">
        <v>135</v>
      </c>
      <c r="O3" s="302">
        <v>476</v>
      </c>
      <c r="P3" s="273">
        <v>330</v>
      </c>
      <c r="Q3">
        <v>135</v>
      </c>
      <c r="R3">
        <v>30</v>
      </c>
    </row>
    <row r="4" spans="1:18" ht="12.75">
      <c r="A4" t="s">
        <v>406</v>
      </c>
      <c r="B4" s="302">
        <f>VLOOKUP(A4,'Award Adjustment_Data'!A$3:K$65,3,FALSE)</f>
        <v>48</v>
      </c>
      <c r="C4" t="s">
        <v>415</v>
      </c>
      <c r="D4">
        <f>VLOOKUP(C4,'Award Adjustment_Data'!A3:G66,3,FALSE)</f>
        <v>6533</v>
      </c>
      <c r="E4" s="302" t="s">
        <v>468</v>
      </c>
      <c r="F4" t="s">
        <v>406</v>
      </c>
      <c r="G4" s="309">
        <f>IF(ISNA(VLOOKUP(F4,'Award Adjustment_Data'!A2:H69,4,FALSE)),"0",(VLOOKUP(F4,'Award Adjustment_Data'!A2:H69,4,FALSE)))</f>
        <v>7</v>
      </c>
      <c r="H4" t="s">
        <v>406</v>
      </c>
      <c r="I4" s="309" t="str">
        <f>IF(ISNA(VLOOKUP(H4,'Award Adjustment_Data'!C3:J70,5,FALSE)),"0",(VLOOKUP(H4,'Award Adjustment_Data'!C3:J70,5,FALSE)))</f>
        <v>0</v>
      </c>
      <c r="J4" s="330"/>
      <c r="K4" t="s">
        <v>452</v>
      </c>
      <c r="L4" s="302">
        <f>IF(ISNA(VLOOKUP(K4,'Award Adjustment_Data'!$A$2:$I$69,3,FALSE)),"0",(VLOOKUP(K4,'Award Adjustment_Data'!$A$2:$I$69,3,FALSE)))</f>
        <v>2933</v>
      </c>
      <c r="M4">
        <v>335</v>
      </c>
      <c r="N4">
        <v>135</v>
      </c>
      <c r="O4" s="302">
        <v>565</v>
      </c>
      <c r="P4" s="273">
        <v>335</v>
      </c>
      <c r="Q4">
        <v>135</v>
      </c>
      <c r="R4">
        <v>233</v>
      </c>
    </row>
    <row r="5" spans="3:12" ht="12.75">
      <c r="C5" t="s">
        <v>415</v>
      </c>
      <c r="D5">
        <f>VLOOKUP(C4,'Award Adjustment_Data'!A2:G69,7,FALSE)</f>
        <v>9</v>
      </c>
      <c r="E5" s="302" t="s">
        <v>466</v>
      </c>
      <c r="J5" t="s">
        <v>558</v>
      </c>
      <c r="K5" t="s">
        <v>439</v>
      </c>
      <c r="L5" s="302">
        <f>IF(ISNA(VLOOKUP(K5,'Award Adjustment_Data'!$A$2:$I$69,4,FALSE)),"0",(VLOOKUP(K5,'Award Adjustment_Data'!$A$2:$I$69,4,FALSE)))</f>
        <v>4514</v>
      </c>
    </row>
    <row r="6" spans="3:12" ht="12.75">
      <c r="C6" t="s">
        <v>415</v>
      </c>
      <c r="D6">
        <f>VLOOKUP(C6,'Award Adjustment_Data'!A5:G68,4,FALSE)</f>
        <v>4453</v>
      </c>
      <c r="E6" s="302" t="s">
        <v>531</v>
      </c>
      <c r="K6" t="s">
        <v>432</v>
      </c>
      <c r="L6" s="302">
        <f>IF(ISNA(VLOOKUP(K6,'Award Adjustment_Data'!$A$2:$I$69,4,FALSE)),"0",(VLOOKUP(K6,'Award Adjustment_Data'!$A$2:$I$69,4,FALSE)))</f>
        <v>1409</v>
      </c>
    </row>
    <row r="7" spans="3:12" ht="12.75">
      <c r="C7" t="s">
        <v>415</v>
      </c>
      <c r="D7">
        <f>VLOOKUP(C6,'Award Adjustment_Data'!A4:H71,8,FALSE)</f>
        <v>7</v>
      </c>
      <c r="E7" s="302" t="s">
        <v>530</v>
      </c>
      <c r="K7" t="s">
        <v>452</v>
      </c>
      <c r="L7" s="302">
        <f>IF(ISNA(VLOOKUP(K7,'Award Adjustment_Data'!$A$2:$I$69,3,FALSE)),"0",(VLOOKUP(K7,'Award Adjustment_Data'!$A$2:$I$69,4,FALSE)))</f>
        <v>743</v>
      </c>
    </row>
  </sheetData>
  <sheetProtection/>
  <mergeCells count="4">
    <mergeCell ref="J1:L1"/>
    <mergeCell ref="C1:E1"/>
    <mergeCell ref="F1:G1"/>
    <mergeCell ref="H1:I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11"/>
  <dimension ref="A1:D56"/>
  <sheetViews>
    <sheetView zoomScalePageLayoutView="0" workbookViewId="0" topLeftCell="A1">
      <selection activeCell="A1" sqref="A1"/>
    </sheetView>
  </sheetViews>
  <sheetFormatPr defaultColWidth="9.140625" defaultRowHeight="12.75"/>
  <cols>
    <col min="1" max="1" width="23.7109375" style="0" customWidth="1"/>
    <col min="2" max="2" width="24.57421875" style="0" customWidth="1"/>
    <col min="3" max="3" width="23.7109375" style="0" customWidth="1"/>
    <col min="4" max="4" width="24.57421875" style="0" customWidth="1"/>
  </cols>
  <sheetData>
    <row r="1" spans="1:4" ht="12.75">
      <c r="A1" s="460" t="s">
        <v>475</v>
      </c>
      <c r="B1" s="460"/>
      <c r="C1" s="460" t="s">
        <v>534</v>
      </c>
      <c r="D1" s="460"/>
    </row>
    <row r="2" spans="1:4" ht="12.75">
      <c r="A2" s="272" t="s">
        <v>463</v>
      </c>
      <c r="B2" s="272" t="s">
        <v>533</v>
      </c>
      <c r="C2" s="272" t="s">
        <v>463</v>
      </c>
      <c r="D2" s="272" t="s">
        <v>533</v>
      </c>
    </row>
    <row r="3" spans="2:4" ht="12.75">
      <c r="B3">
        <v>26</v>
      </c>
      <c r="D3">
        <v>18</v>
      </c>
    </row>
    <row r="4" spans="1:4" ht="12.75">
      <c r="A4" t="s">
        <v>476</v>
      </c>
      <c r="B4">
        <v>9956</v>
      </c>
      <c r="C4" t="s">
        <v>476</v>
      </c>
      <c r="D4">
        <v>6073</v>
      </c>
    </row>
    <row r="5" spans="1:4" ht="12.75">
      <c r="A5" t="s">
        <v>537</v>
      </c>
      <c r="B5">
        <v>53288</v>
      </c>
      <c r="C5" t="s">
        <v>537</v>
      </c>
      <c r="D5">
        <v>23142</v>
      </c>
    </row>
    <row r="6" spans="1:4" ht="12.75">
      <c r="A6" t="s">
        <v>477</v>
      </c>
      <c r="B6">
        <v>17359</v>
      </c>
      <c r="C6" t="s">
        <v>477</v>
      </c>
      <c r="D6">
        <v>9506</v>
      </c>
    </row>
    <row r="7" spans="1:4" ht="12.75">
      <c r="A7" t="s">
        <v>478</v>
      </c>
      <c r="B7">
        <v>3625</v>
      </c>
      <c r="C7" t="s">
        <v>478</v>
      </c>
      <c r="D7">
        <v>3609</v>
      </c>
    </row>
    <row r="8" spans="1:4" ht="12.75">
      <c r="A8" t="s">
        <v>479</v>
      </c>
      <c r="B8">
        <v>10545</v>
      </c>
      <c r="C8" t="s">
        <v>479</v>
      </c>
      <c r="D8">
        <v>5700</v>
      </c>
    </row>
    <row r="9" spans="1:4" ht="12.75">
      <c r="A9" t="s">
        <v>480</v>
      </c>
      <c r="B9">
        <v>432</v>
      </c>
      <c r="C9" t="s">
        <v>480</v>
      </c>
      <c r="D9">
        <v>356</v>
      </c>
    </row>
    <row r="10" spans="1:4" ht="12.75">
      <c r="A10" t="s">
        <v>464</v>
      </c>
      <c r="B10">
        <v>373</v>
      </c>
      <c r="C10" t="s">
        <v>464</v>
      </c>
      <c r="D10">
        <v>259</v>
      </c>
    </row>
    <row r="11" spans="1:4" ht="12.75">
      <c r="A11" t="s">
        <v>465</v>
      </c>
      <c r="B11">
        <v>146</v>
      </c>
      <c r="C11" t="s">
        <v>465</v>
      </c>
      <c r="D11">
        <v>107</v>
      </c>
    </row>
    <row r="12" spans="1:4" ht="12.75">
      <c r="A12" t="s">
        <v>467</v>
      </c>
      <c r="B12">
        <v>9</v>
      </c>
      <c r="C12" t="s">
        <v>467</v>
      </c>
      <c r="D12">
        <v>7</v>
      </c>
    </row>
    <row r="13" spans="1:4" ht="12.75">
      <c r="A13" t="s">
        <v>481</v>
      </c>
      <c r="B13">
        <v>1687</v>
      </c>
      <c r="C13" t="s">
        <v>481</v>
      </c>
      <c r="D13">
        <v>22</v>
      </c>
    </row>
    <row r="14" spans="1:4" ht="12.75">
      <c r="A14" t="s">
        <v>482</v>
      </c>
      <c r="B14">
        <v>20192</v>
      </c>
      <c r="C14" t="s">
        <v>482</v>
      </c>
      <c r="D14">
        <v>9042</v>
      </c>
    </row>
    <row r="15" spans="1:4" ht="12.75">
      <c r="A15" t="s">
        <v>483</v>
      </c>
      <c r="B15">
        <v>242</v>
      </c>
      <c r="C15" t="s">
        <v>483</v>
      </c>
      <c r="D15">
        <v>85</v>
      </c>
    </row>
    <row r="16" spans="1:4" ht="12.75">
      <c r="A16" t="s">
        <v>484</v>
      </c>
      <c r="B16">
        <v>1</v>
      </c>
      <c r="C16" t="s">
        <v>27</v>
      </c>
      <c r="D16">
        <v>10353</v>
      </c>
    </row>
    <row r="17" spans="1:4" ht="12.75">
      <c r="A17" t="s">
        <v>27</v>
      </c>
      <c r="B17">
        <v>13438</v>
      </c>
      <c r="C17" t="s">
        <v>234</v>
      </c>
      <c r="D17">
        <v>36642</v>
      </c>
    </row>
    <row r="18" spans="1:4" ht="12.75">
      <c r="A18" t="s">
        <v>234</v>
      </c>
      <c r="B18">
        <v>66335</v>
      </c>
      <c r="C18" t="s">
        <v>485</v>
      </c>
      <c r="D18">
        <v>6891</v>
      </c>
    </row>
    <row r="19" spans="1:4" ht="12.75">
      <c r="A19" t="s">
        <v>485</v>
      </c>
      <c r="B19">
        <v>10372</v>
      </c>
      <c r="C19" t="s">
        <v>486</v>
      </c>
      <c r="D19">
        <v>649</v>
      </c>
    </row>
    <row r="20" spans="1:4" ht="12.75">
      <c r="A20" t="s">
        <v>486</v>
      </c>
      <c r="B20">
        <v>2431</v>
      </c>
      <c r="C20" t="s">
        <v>487</v>
      </c>
      <c r="D20">
        <v>590</v>
      </c>
    </row>
    <row r="21" spans="1:4" ht="12.75">
      <c r="A21" t="s">
        <v>487</v>
      </c>
      <c r="B21">
        <v>802</v>
      </c>
      <c r="C21" t="s">
        <v>488</v>
      </c>
      <c r="D21">
        <v>17506</v>
      </c>
    </row>
    <row r="22" spans="1:4" ht="12.75">
      <c r="A22" t="s">
        <v>488</v>
      </c>
      <c r="B22">
        <v>29236</v>
      </c>
      <c r="C22" t="s">
        <v>489</v>
      </c>
      <c r="D22">
        <v>63</v>
      </c>
    </row>
    <row r="23" spans="1:4" ht="12.75">
      <c r="A23" t="s">
        <v>489</v>
      </c>
      <c r="B23">
        <v>103</v>
      </c>
      <c r="C23" t="s">
        <v>214</v>
      </c>
      <c r="D23">
        <v>129163</v>
      </c>
    </row>
    <row r="24" spans="1:4" ht="12.75">
      <c r="A24" t="s">
        <v>214</v>
      </c>
      <c r="B24">
        <v>176410</v>
      </c>
      <c r="C24" t="s">
        <v>490</v>
      </c>
      <c r="D24">
        <v>22440</v>
      </c>
    </row>
    <row r="25" spans="1:4" ht="12.75">
      <c r="A25" t="s">
        <v>490</v>
      </c>
      <c r="B25">
        <v>41983</v>
      </c>
      <c r="C25" t="s">
        <v>491</v>
      </c>
      <c r="D25">
        <v>36</v>
      </c>
    </row>
    <row r="26" spans="1:4" ht="12.75">
      <c r="A26" t="s">
        <v>491</v>
      </c>
      <c r="B26">
        <v>36</v>
      </c>
      <c r="C26" t="s">
        <v>492</v>
      </c>
      <c r="D26">
        <v>14957</v>
      </c>
    </row>
    <row r="27" spans="1:4" ht="12.75">
      <c r="A27" t="s">
        <v>492</v>
      </c>
      <c r="B27">
        <v>26710</v>
      </c>
      <c r="C27" t="s">
        <v>493</v>
      </c>
      <c r="D27">
        <v>7716</v>
      </c>
    </row>
    <row r="28" spans="1:4" ht="12.75">
      <c r="A28" t="s">
        <v>493</v>
      </c>
      <c r="B28">
        <v>16649</v>
      </c>
      <c r="C28" t="s">
        <v>494</v>
      </c>
      <c r="D28">
        <v>724</v>
      </c>
    </row>
    <row r="29" spans="1:4" ht="12.75">
      <c r="A29" t="s">
        <v>494</v>
      </c>
      <c r="B29">
        <v>1893</v>
      </c>
      <c r="C29" t="s">
        <v>495</v>
      </c>
      <c r="D29">
        <v>344085</v>
      </c>
    </row>
    <row r="30" spans="1:4" ht="12.75">
      <c r="A30" t="s">
        <v>495</v>
      </c>
      <c r="B30">
        <v>483091</v>
      </c>
      <c r="C30" t="s">
        <v>496</v>
      </c>
      <c r="D30">
        <v>26068</v>
      </c>
    </row>
    <row r="31" spans="1:4" ht="12.75">
      <c r="A31" t="s">
        <v>496</v>
      </c>
      <c r="B31">
        <v>44179</v>
      </c>
      <c r="C31" t="s">
        <v>497</v>
      </c>
      <c r="D31">
        <v>1281</v>
      </c>
    </row>
    <row r="32" spans="1:4" ht="12.75">
      <c r="A32" t="s">
        <v>497</v>
      </c>
      <c r="B32">
        <v>5617</v>
      </c>
      <c r="C32" t="s">
        <v>498</v>
      </c>
      <c r="D32">
        <v>7130</v>
      </c>
    </row>
    <row r="33" spans="1:4" ht="12.75">
      <c r="A33" t="s">
        <v>498</v>
      </c>
      <c r="B33">
        <v>17255</v>
      </c>
      <c r="C33" t="s">
        <v>499</v>
      </c>
      <c r="D33">
        <v>798</v>
      </c>
    </row>
    <row r="34" spans="1:4" ht="12.75">
      <c r="A34" t="s">
        <v>499</v>
      </c>
      <c r="B34">
        <v>1908</v>
      </c>
      <c r="C34" t="s">
        <v>500</v>
      </c>
      <c r="D34">
        <v>176867</v>
      </c>
    </row>
    <row r="35" spans="1:4" ht="12.75">
      <c r="A35" t="s">
        <v>500</v>
      </c>
      <c r="B35">
        <v>241523</v>
      </c>
      <c r="C35" t="s">
        <v>501</v>
      </c>
      <c r="D35">
        <v>53956</v>
      </c>
    </row>
    <row r="36" spans="1:4" ht="12.75">
      <c r="A36" t="s">
        <v>501</v>
      </c>
      <c r="B36">
        <v>74376</v>
      </c>
      <c r="C36" t="s">
        <v>502</v>
      </c>
      <c r="D36">
        <v>5947</v>
      </c>
    </row>
    <row r="37" spans="1:4" ht="12.75">
      <c r="A37" t="s">
        <v>502</v>
      </c>
      <c r="B37">
        <v>13775</v>
      </c>
      <c r="C37" t="s">
        <v>503</v>
      </c>
      <c r="D37">
        <v>32553</v>
      </c>
    </row>
    <row r="38" spans="1:4" ht="12.75">
      <c r="A38" t="s">
        <v>503</v>
      </c>
      <c r="B38">
        <v>48984</v>
      </c>
      <c r="C38" t="s">
        <v>504</v>
      </c>
      <c r="D38">
        <v>3794</v>
      </c>
    </row>
    <row r="39" spans="1:4" ht="12.75">
      <c r="A39" t="s">
        <v>504</v>
      </c>
      <c r="B39">
        <v>11860</v>
      </c>
      <c r="C39" t="s">
        <v>535</v>
      </c>
      <c r="D39">
        <v>1929</v>
      </c>
    </row>
    <row r="40" spans="1:4" ht="12.75">
      <c r="A40" t="s">
        <v>535</v>
      </c>
      <c r="B40">
        <v>2371</v>
      </c>
      <c r="C40" t="s">
        <v>505</v>
      </c>
      <c r="D40">
        <v>56566</v>
      </c>
    </row>
    <row r="41" spans="1:4" ht="12.75">
      <c r="A41" t="s">
        <v>505</v>
      </c>
      <c r="B41">
        <v>73026</v>
      </c>
      <c r="C41" t="s">
        <v>506</v>
      </c>
      <c r="D41">
        <v>959</v>
      </c>
    </row>
    <row r="42" spans="1:4" ht="12.75">
      <c r="A42" t="s">
        <v>506</v>
      </c>
      <c r="B42">
        <v>1448</v>
      </c>
      <c r="C42" t="s">
        <v>507</v>
      </c>
      <c r="D42">
        <v>1806</v>
      </c>
    </row>
    <row r="43" spans="1:4" ht="12.75">
      <c r="A43" t="s">
        <v>507</v>
      </c>
      <c r="B43">
        <v>2222</v>
      </c>
      <c r="C43" t="s">
        <v>508</v>
      </c>
      <c r="D43">
        <v>126</v>
      </c>
    </row>
    <row r="44" spans="1:4" ht="12.75">
      <c r="A44" t="s">
        <v>508</v>
      </c>
      <c r="B44">
        <v>127</v>
      </c>
      <c r="C44" t="s">
        <v>509</v>
      </c>
      <c r="D44">
        <v>28</v>
      </c>
    </row>
    <row r="45" spans="1:4" ht="12.75">
      <c r="A45" t="s">
        <v>509</v>
      </c>
      <c r="B45">
        <v>33</v>
      </c>
      <c r="C45" t="s">
        <v>510</v>
      </c>
      <c r="D45">
        <v>25179</v>
      </c>
    </row>
    <row r="46" spans="1:4" ht="12.75">
      <c r="A46" t="s">
        <v>510</v>
      </c>
      <c r="B46">
        <v>28418</v>
      </c>
      <c r="C46" t="s">
        <v>511</v>
      </c>
      <c r="D46">
        <v>117</v>
      </c>
    </row>
    <row r="47" spans="1:4" ht="12.75">
      <c r="A47" t="s">
        <v>511</v>
      </c>
      <c r="B47">
        <v>15416</v>
      </c>
      <c r="C47" t="s">
        <v>512</v>
      </c>
      <c r="D47">
        <v>940</v>
      </c>
    </row>
    <row r="48" spans="1:4" ht="12.75">
      <c r="A48" t="s">
        <v>512</v>
      </c>
      <c r="B48">
        <v>1001</v>
      </c>
      <c r="C48" t="s">
        <v>513</v>
      </c>
      <c r="D48">
        <v>27020</v>
      </c>
    </row>
    <row r="49" spans="1:4" ht="12.75">
      <c r="A49" t="s">
        <v>513</v>
      </c>
      <c r="B49">
        <v>37156</v>
      </c>
      <c r="C49" t="s">
        <v>514</v>
      </c>
      <c r="D49">
        <v>16</v>
      </c>
    </row>
    <row r="50" spans="1:4" ht="12.75">
      <c r="A50" t="s">
        <v>514</v>
      </c>
      <c r="B50">
        <v>26</v>
      </c>
      <c r="C50" t="s">
        <v>515</v>
      </c>
      <c r="D50">
        <v>1283</v>
      </c>
    </row>
    <row r="51" spans="1:2" ht="12.75">
      <c r="A51" t="s">
        <v>515</v>
      </c>
      <c r="B51">
        <v>1651</v>
      </c>
    </row>
    <row r="54" ht="12.75">
      <c r="C54" s="272" t="s">
        <v>539</v>
      </c>
    </row>
    <row r="55" spans="1:4" ht="12.75">
      <c r="A55" s="272" t="s">
        <v>538</v>
      </c>
      <c r="C55">
        <v>564</v>
      </c>
      <c r="D55">
        <f>VLOOKUP(Transformation!C35,Query_from_MS_Access_Database_6,2,FALSE)-C55</f>
        <v>160</v>
      </c>
    </row>
    <row r="56" spans="1:2" ht="12.75">
      <c r="A56">
        <v>1677</v>
      </c>
      <c r="B56">
        <f>VLOOKUP(Transformation!C35,Query_from_MS_Access_Database_5,2,FALSE)-A56</f>
        <v>216</v>
      </c>
    </row>
  </sheetData>
  <sheetProtection/>
  <mergeCells count="2">
    <mergeCell ref="A1:B1"/>
    <mergeCell ref="C1:D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February 11, 2013 Monday Morning Workload Report (Office of Performance Analysis and Integrity)</dc:title>
  <dc:subject>February 11, 2013 Monday Morning Workload Report</dc:subject>
  <dc:creator>McFadden, Patrick, VBAVACO</dc:creator>
  <cp:keywords>vacols, scorecard, rating, pending, 180, c&amp;p, wipp, pre-discharge,  appeals, SOC's, adjudicative, IVMs, guarantees, COE</cp:keywords>
  <dc:description/>
  <cp:lastModifiedBy>McFadden, Patrick, VBAVACO</cp:lastModifiedBy>
  <cp:lastPrinted>2013-02-11T20:36:03Z</cp:lastPrinted>
  <dcterms:created xsi:type="dcterms:W3CDTF">2009-08-25T18:46:26Z</dcterms:created>
  <dcterms:modified xsi:type="dcterms:W3CDTF">2013-02-12T19:18:58Z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20130211</vt:lpwstr>
  </property>
  <property fmtid="{D5CDD505-2E9C-101B-9397-08002B2CF9AE}" pid="6" name="Type">
    <vt:lpwstr>Report</vt:lpwstr>
  </property>
</Properties>
</file>