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0" windowWidth="13815" windowHeight="8100" tabRatio="745"/>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Area" localSheetId="2">'Aggregate Worksheet'!$A$1:$P$99</definedName>
    <definedName name="_xlnm.Print_Area" localSheetId="1">'Final Aggregate'!$A$1:$Q$97</definedName>
    <definedName name="_xlnm.Print_Titles" localSheetId="3">'VOR Summary'!$A:$A,'VOR Summary'!$5:$5</definedName>
    <definedName name="TableName">"Dummy"</definedName>
  </definedNames>
  <calcPr calcId="145621" fullCalcOnLoad="1"/>
</workbook>
</file>

<file path=xl/calcChain.xml><?xml version="1.0" encoding="utf-8"?>
<calcChain xmlns="http://schemas.openxmlformats.org/spreadsheetml/2006/main">
  <c r="C86" i="4" l="1"/>
  <c r="G86" i="4"/>
  <c r="N76" i="4"/>
  <c r="N77" i="4"/>
  <c r="N80" i="4" s="1"/>
  <c r="N78" i="4"/>
  <c r="N79" i="4"/>
  <c r="L76" i="4"/>
  <c r="L77" i="4"/>
  <c r="L78" i="4"/>
  <c r="L79" i="4"/>
  <c r="L80" i="4"/>
  <c r="K76" i="4"/>
  <c r="K77" i="4"/>
  <c r="K78" i="4"/>
  <c r="K79" i="4"/>
  <c r="K80" i="4" s="1"/>
  <c r="I76" i="4"/>
  <c r="I77" i="4"/>
  <c r="I80" i="4" s="1"/>
  <c r="J80" i="4" s="1"/>
  <c r="I78" i="4"/>
  <c r="J78" i="4" s="1"/>
  <c r="I79" i="4"/>
  <c r="H76" i="4"/>
  <c r="J76" i="4" s="1"/>
  <c r="H77" i="4"/>
  <c r="H78" i="4"/>
  <c r="H79" i="4"/>
  <c r="H80" i="4"/>
  <c r="F76" i="4"/>
  <c r="F77" i="4"/>
  <c r="F78" i="4"/>
  <c r="F80" i="4" s="1"/>
  <c r="F79" i="4"/>
  <c r="G79" i="4" s="1"/>
  <c r="E76" i="4"/>
  <c r="E77" i="4"/>
  <c r="G77" i="4" s="1"/>
  <c r="E78" i="4"/>
  <c r="E79" i="4"/>
  <c r="C76" i="4"/>
  <c r="D76" i="4" s="1"/>
  <c r="C77" i="4"/>
  <c r="C80" i="4" s="1"/>
  <c r="C78" i="4"/>
  <c r="C79" i="4"/>
  <c r="B76" i="4"/>
  <c r="B77" i="4"/>
  <c r="B78" i="4"/>
  <c r="D78" i="4" s="1"/>
  <c r="B79" i="4"/>
  <c r="O79" i="4"/>
  <c r="J79" i="4"/>
  <c r="D79" i="4"/>
  <c r="O78" i="4"/>
  <c r="M78" i="4"/>
  <c r="G78" i="4"/>
  <c r="O77" i="4"/>
  <c r="O76" i="4" s="1"/>
  <c r="M77" i="4"/>
  <c r="J77" i="4"/>
  <c r="D77" i="4"/>
  <c r="M76" i="4"/>
  <c r="G76" i="4"/>
  <c r="O70" i="4"/>
  <c r="N70" i="4"/>
  <c r="L11" i="4"/>
  <c r="L12" i="4"/>
  <c r="L13" i="4"/>
  <c r="L70" i="4" s="1"/>
  <c r="M70" i="4" s="1"/>
  <c r="L14" i="4"/>
  <c r="L15" i="4"/>
  <c r="L16" i="4"/>
  <c r="L17" i="4"/>
  <c r="L18" i="4"/>
  <c r="L19" i="4"/>
  <c r="L20" i="4"/>
  <c r="L21" i="4"/>
  <c r="L22" i="4"/>
  <c r="L23" i="4"/>
  <c r="L24" i="4"/>
  <c r="L25" i="4"/>
  <c r="M25" i="4" s="1"/>
  <c r="L26" i="4"/>
  <c r="L27" i="4"/>
  <c r="L28" i="4"/>
  <c r="L29" i="4"/>
  <c r="M29" i="4" s="1"/>
  <c r="L30" i="4"/>
  <c r="L31" i="4"/>
  <c r="L32" i="4"/>
  <c r="L33" i="4"/>
  <c r="M33" i="4" s="1"/>
  <c r="L34" i="4"/>
  <c r="L35" i="4"/>
  <c r="L36" i="4"/>
  <c r="L37" i="4"/>
  <c r="M37" i="4" s="1"/>
  <c r="L38" i="4"/>
  <c r="L39" i="4"/>
  <c r="L40" i="4"/>
  <c r="L41" i="4"/>
  <c r="M41" i="4" s="1"/>
  <c r="L42" i="4"/>
  <c r="L43" i="4"/>
  <c r="L44" i="4"/>
  <c r="L45" i="4"/>
  <c r="M45" i="4" s="1"/>
  <c r="L46" i="4"/>
  <c r="L47" i="4"/>
  <c r="L48" i="4"/>
  <c r="L49" i="4"/>
  <c r="L50" i="4"/>
  <c r="L51" i="4"/>
  <c r="L52" i="4"/>
  <c r="L53" i="4"/>
  <c r="M53" i="4" s="1"/>
  <c r="L54" i="4"/>
  <c r="L55" i="4"/>
  <c r="L56" i="4"/>
  <c r="L57" i="4"/>
  <c r="M57" i="4" s="1"/>
  <c r="L58" i="4"/>
  <c r="L59" i="4"/>
  <c r="L60" i="4"/>
  <c r="L61" i="4"/>
  <c r="M61" i="4" s="1"/>
  <c r="L62" i="4"/>
  <c r="L63" i="4"/>
  <c r="L64" i="4"/>
  <c r="L65" i="4"/>
  <c r="M65" i="4" s="1"/>
  <c r="L66" i="4"/>
  <c r="L67" i="4"/>
  <c r="L68" i="4"/>
  <c r="L69" i="4"/>
  <c r="M69" i="4" s="1"/>
  <c r="K11" i="4"/>
  <c r="K12" i="4"/>
  <c r="K13" i="4"/>
  <c r="K70" i="4" s="1"/>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51" i="4"/>
  <c r="K52" i="4"/>
  <c r="K53" i="4"/>
  <c r="K54" i="4"/>
  <c r="K55" i="4"/>
  <c r="K56" i="4"/>
  <c r="K57" i="4"/>
  <c r="K58" i="4"/>
  <c r="K59" i="4"/>
  <c r="K60" i="4"/>
  <c r="K61" i="4"/>
  <c r="K62" i="4"/>
  <c r="K63" i="4"/>
  <c r="K64" i="4"/>
  <c r="K65" i="4"/>
  <c r="K66" i="4"/>
  <c r="K67" i="4"/>
  <c r="K68" i="4"/>
  <c r="K69" i="4"/>
  <c r="I11" i="4"/>
  <c r="I12" i="4"/>
  <c r="I70" i="4" s="1"/>
  <c r="J70" i="4" s="1"/>
  <c r="I13" i="4"/>
  <c r="I14" i="4"/>
  <c r="I15" i="4"/>
  <c r="I16" i="4"/>
  <c r="I17" i="4"/>
  <c r="I18" i="4"/>
  <c r="I19" i="4"/>
  <c r="I20" i="4"/>
  <c r="I21" i="4"/>
  <c r="I22" i="4"/>
  <c r="I23" i="4"/>
  <c r="I24" i="4"/>
  <c r="J24" i="4" s="1"/>
  <c r="I25" i="4"/>
  <c r="I26" i="4"/>
  <c r="I27" i="4"/>
  <c r="I28" i="4"/>
  <c r="J28" i="4" s="1"/>
  <c r="I29" i="4"/>
  <c r="I30" i="4"/>
  <c r="I31" i="4"/>
  <c r="I32" i="4"/>
  <c r="J32" i="4" s="1"/>
  <c r="I33" i="4"/>
  <c r="I34" i="4"/>
  <c r="I35" i="4"/>
  <c r="I36" i="4"/>
  <c r="J36" i="4" s="1"/>
  <c r="I37" i="4"/>
  <c r="I38" i="4"/>
  <c r="I39" i="4"/>
  <c r="I40" i="4"/>
  <c r="J40" i="4" s="1"/>
  <c r="I41" i="4"/>
  <c r="I42" i="4"/>
  <c r="I43" i="4"/>
  <c r="I44" i="4"/>
  <c r="J44" i="4" s="1"/>
  <c r="I45" i="4"/>
  <c r="I46" i="4"/>
  <c r="I47" i="4"/>
  <c r="I48" i="4"/>
  <c r="I49" i="4"/>
  <c r="I50" i="4"/>
  <c r="I51" i="4"/>
  <c r="I52" i="4"/>
  <c r="J52" i="4" s="1"/>
  <c r="I53" i="4"/>
  <c r="I54" i="4"/>
  <c r="I55" i="4"/>
  <c r="I56" i="4"/>
  <c r="J56" i="4" s="1"/>
  <c r="I57" i="4"/>
  <c r="I58" i="4"/>
  <c r="I59" i="4"/>
  <c r="I60" i="4"/>
  <c r="J60" i="4" s="1"/>
  <c r="I61" i="4"/>
  <c r="I62" i="4"/>
  <c r="I63" i="4"/>
  <c r="I64" i="4"/>
  <c r="J64" i="4" s="1"/>
  <c r="I65" i="4"/>
  <c r="I66" i="4"/>
  <c r="I67" i="4"/>
  <c r="I68" i="4"/>
  <c r="J68" i="4" s="1"/>
  <c r="I69" i="4"/>
  <c r="H11" i="4"/>
  <c r="H12" i="4"/>
  <c r="H70" i="4" s="1"/>
  <c r="H13" i="4"/>
  <c r="H14" i="4"/>
  <c r="H15" i="4"/>
  <c r="H16" i="4"/>
  <c r="J16" i="4" s="1"/>
  <c r="H17" i="4"/>
  <c r="H18" i="4"/>
  <c r="H19" i="4"/>
  <c r="H20" i="4"/>
  <c r="J20" i="4" s="1"/>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J66" i="4" s="1"/>
  <c r="H67" i="4"/>
  <c r="H68" i="4"/>
  <c r="H69" i="4"/>
  <c r="F70" i="4"/>
  <c r="G70" i="4" s="1"/>
  <c r="E11" i="4"/>
  <c r="E12" i="4"/>
  <c r="E13" i="4"/>
  <c r="E14" i="4"/>
  <c r="G14" i="4" s="1"/>
  <c r="E15" i="4"/>
  <c r="E16" i="4"/>
  <c r="E17" i="4"/>
  <c r="E18" i="4"/>
  <c r="G18" i="4" s="1"/>
  <c r="E19" i="4"/>
  <c r="E20" i="4"/>
  <c r="E21" i="4"/>
  <c r="E22" i="4"/>
  <c r="G22" i="4" s="1"/>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E56" i="4"/>
  <c r="E57" i="4"/>
  <c r="E58" i="4"/>
  <c r="E59" i="4"/>
  <c r="E60" i="4"/>
  <c r="E61" i="4"/>
  <c r="E62" i="4"/>
  <c r="E63" i="4"/>
  <c r="E64" i="4"/>
  <c r="E65" i="4"/>
  <c r="E66" i="4"/>
  <c r="E67" i="4"/>
  <c r="E68" i="4"/>
  <c r="E69" i="4"/>
  <c r="E70" i="4"/>
  <c r="B11" i="4"/>
  <c r="B12" i="4"/>
  <c r="B13" i="4"/>
  <c r="B70" i="4" s="1"/>
  <c r="D70" i="4" s="1"/>
  <c r="B14" i="4"/>
  <c r="B15" i="4"/>
  <c r="B16" i="4"/>
  <c r="B17" i="4"/>
  <c r="B18" i="4"/>
  <c r="B19" i="4"/>
  <c r="B20" i="4"/>
  <c r="B21" i="4"/>
  <c r="B22" i="4"/>
  <c r="B23" i="4"/>
  <c r="B24" i="4"/>
  <c r="B25" i="4"/>
  <c r="B26" i="4"/>
  <c r="B27" i="4"/>
  <c r="B28" i="4"/>
  <c r="B29" i="4"/>
  <c r="B30" i="4"/>
  <c r="B31" i="4"/>
  <c r="B32" i="4"/>
  <c r="B33" i="4"/>
  <c r="B34" i="4"/>
  <c r="B35" i="4"/>
  <c r="B36" i="4"/>
  <c r="B37" i="4"/>
  <c r="B38" i="4"/>
  <c r="B39" i="4"/>
  <c r="B40" i="4"/>
  <c r="B41" i="4"/>
  <c r="B42" i="4"/>
  <c r="B43" i="4"/>
  <c r="B44" i="4"/>
  <c r="B45" i="4"/>
  <c r="B46" i="4"/>
  <c r="B47" i="4"/>
  <c r="B48" i="4"/>
  <c r="B49" i="4"/>
  <c r="B50" i="4"/>
  <c r="B51" i="4"/>
  <c r="B52" i="4"/>
  <c r="B53" i="4"/>
  <c r="B54" i="4"/>
  <c r="B55" i="4"/>
  <c r="B56" i="4"/>
  <c r="B57" i="4"/>
  <c r="B58" i="4"/>
  <c r="B59" i="4"/>
  <c r="B60" i="4"/>
  <c r="B61" i="4"/>
  <c r="B62" i="4"/>
  <c r="B63" i="4"/>
  <c r="B64" i="4"/>
  <c r="B65" i="4"/>
  <c r="B66" i="4"/>
  <c r="B67" i="4"/>
  <c r="B68" i="4"/>
  <c r="B69" i="4"/>
  <c r="C11" i="4"/>
  <c r="C12" i="4"/>
  <c r="C13" i="4"/>
  <c r="C70" i="4" s="1"/>
  <c r="C14" i="4"/>
  <c r="D14" i="4" s="1"/>
  <c r="C15" i="4"/>
  <c r="C16" i="4"/>
  <c r="C17" i="4"/>
  <c r="D17" i="4" s="1"/>
  <c r="C18" i="4"/>
  <c r="D18" i="4" s="1"/>
  <c r="C19" i="4"/>
  <c r="C20" i="4"/>
  <c r="C21" i="4"/>
  <c r="D21" i="4" s="1"/>
  <c r="C22" i="4"/>
  <c r="D22" i="4" s="1"/>
  <c r="C23" i="4"/>
  <c r="C24" i="4"/>
  <c r="C25" i="4"/>
  <c r="D25" i="4" s="1"/>
  <c r="C26" i="4"/>
  <c r="C27" i="4"/>
  <c r="C28" i="4"/>
  <c r="C29" i="4"/>
  <c r="D29" i="4" s="1"/>
  <c r="C30" i="4"/>
  <c r="C31" i="4"/>
  <c r="C32" i="4"/>
  <c r="C33" i="4"/>
  <c r="D33" i="4" s="1"/>
  <c r="C34" i="4"/>
  <c r="C35" i="4"/>
  <c r="C36" i="4"/>
  <c r="C37" i="4"/>
  <c r="D37" i="4" s="1"/>
  <c r="C38" i="4"/>
  <c r="C39" i="4"/>
  <c r="C40" i="4"/>
  <c r="C41" i="4"/>
  <c r="D41" i="4" s="1"/>
  <c r="C42" i="4"/>
  <c r="C43" i="4"/>
  <c r="C44" i="4"/>
  <c r="C45" i="4"/>
  <c r="D45" i="4" s="1"/>
  <c r="C46" i="4"/>
  <c r="C47" i="4"/>
  <c r="C48" i="4"/>
  <c r="C49" i="4"/>
  <c r="C50" i="4"/>
  <c r="C51" i="4"/>
  <c r="C52" i="4"/>
  <c r="C53" i="4"/>
  <c r="D53" i="4" s="1"/>
  <c r="C54" i="4"/>
  <c r="C55" i="4"/>
  <c r="D55" i="4" s="1"/>
  <c r="C56" i="4"/>
  <c r="C57" i="4"/>
  <c r="D57" i="4" s="1"/>
  <c r="C58" i="4"/>
  <c r="C59" i="4"/>
  <c r="D59" i="4" s="1"/>
  <c r="C60" i="4"/>
  <c r="C61" i="4"/>
  <c r="D61" i="4" s="1"/>
  <c r="C62" i="4"/>
  <c r="C63" i="4"/>
  <c r="D63" i="4" s="1"/>
  <c r="C64" i="4"/>
  <c r="C65" i="4"/>
  <c r="D65" i="4" s="1"/>
  <c r="C66" i="4"/>
  <c r="C67" i="4"/>
  <c r="D67" i="4" s="1"/>
  <c r="C68" i="4"/>
  <c r="C69" i="4"/>
  <c r="D69" i="4" s="1"/>
  <c r="O69" i="4"/>
  <c r="N69" i="4"/>
  <c r="J69" i="4"/>
  <c r="F69" i="4"/>
  <c r="G69" i="4"/>
  <c r="O68" i="4"/>
  <c r="N68" i="4"/>
  <c r="M68" i="4"/>
  <c r="F68" i="4"/>
  <c r="G68" i="4" s="1"/>
  <c r="D68" i="4"/>
  <c r="O67" i="4"/>
  <c r="N67" i="4"/>
  <c r="M67" i="4"/>
  <c r="J67" i="4"/>
  <c r="F67" i="4"/>
  <c r="G67" i="4"/>
  <c r="O66" i="4"/>
  <c r="N66" i="4"/>
  <c r="M66" i="4"/>
  <c r="F66" i="4"/>
  <c r="G66" i="4" s="1"/>
  <c r="D66" i="4"/>
  <c r="O65" i="4"/>
  <c r="N65" i="4"/>
  <c r="J65" i="4"/>
  <c r="F65" i="4"/>
  <c r="G65" i="4"/>
  <c r="O64" i="4"/>
  <c r="N64" i="4"/>
  <c r="M64" i="4"/>
  <c r="F64" i="4"/>
  <c r="G64" i="4" s="1"/>
  <c r="D64" i="4"/>
  <c r="O63" i="4"/>
  <c r="N63" i="4"/>
  <c r="M63" i="4"/>
  <c r="J63" i="4"/>
  <c r="F63" i="4"/>
  <c r="G63" i="4"/>
  <c r="O62" i="4"/>
  <c r="N62" i="4"/>
  <c r="M62" i="4"/>
  <c r="J62" i="4"/>
  <c r="F62" i="4"/>
  <c r="G62" i="4" s="1"/>
  <c r="D62" i="4"/>
  <c r="O61" i="4"/>
  <c r="N61" i="4"/>
  <c r="J61" i="4"/>
  <c r="F61" i="4"/>
  <c r="G61" i="4"/>
  <c r="O60" i="4"/>
  <c r="N60" i="4"/>
  <c r="M60" i="4"/>
  <c r="F60" i="4"/>
  <c r="G60" i="4" s="1"/>
  <c r="D60" i="4"/>
  <c r="O59" i="4"/>
  <c r="N59" i="4"/>
  <c r="M59" i="4"/>
  <c r="J59" i="4"/>
  <c r="F59" i="4"/>
  <c r="G59" i="4"/>
  <c r="O58" i="4"/>
  <c r="N58" i="4"/>
  <c r="M58" i="4"/>
  <c r="J58" i="4"/>
  <c r="F58" i="4"/>
  <c r="G58" i="4" s="1"/>
  <c r="D58" i="4"/>
  <c r="O57" i="4"/>
  <c r="N57" i="4"/>
  <c r="J57" i="4"/>
  <c r="F57" i="4"/>
  <c r="G57" i="4"/>
  <c r="O56" i="4"/>
  <c r="N56" i="4"/>
  <c r="M56" i="4"/>
  <c r="F56" i="4"/>
  <c r="G56" i="4" s="1"/>
  <c r="D56" i="4"/>
  <c r="O55" i="4"/>
  <c r="N55" i="4"/>
  <c r="M55" i="4"/>
  <c r="J55" i="4"/>
  <c r="F55" i="4"/>
  <c r="G55" i="4"/>
  <c r="O54" i="4"/>
  <c r="N54" i="4"/>
  <c r="M54" i="4"/>
  <c r="J54" i="4"/>
  <c r="F54" i="4"/>
  <c r="G54" i="4" s="1"/>
  <c r="D54" i="4"/>
  <c r="O53" i="4"/>
  <c r="N53" i="4"/>
  <c r="J53" i="4"/>
  <c r="F53" i="4"/>
  <c r="G53" i="4"/>
  <c r="O52" i="4"/>
  <c r="N52" i="4"/>
  <c r="M52" i="4"/>
  <c r="F52" i="4"/>
  <c r="G52" i="4" s="1"/>
  <c r="D52" i="4"/>
  <c r="N51" i="4"/>
  <c r="M51" i="4"/>
  <c r="J51" i="4"/>
  <c r="F51" i="4"/>
  <c r="G51" i="4" s="1"/>
  <c r="D51" i="4"/>
  <c r="O50" i="4"/>
  <c r="N50" i="4"/>
  <c r="M50" i="4"/>
  <c r="J50" i="4"/>
  <c r="F50" i="4"/>
  <c r="G50" i="4"/>
  <c r="D50" i="4"/>
  <c r="O49" i="4"/>
  <c r="N49" i="4"/>
  <c r="M49" i="4"/>
  <c r="J49" i="4"/>
  <c r="F49" i="4"/>
  <c r="G49" i="4" s="1"/>
  <c r="D49" i="4"/>
  <c r="O48" i="4"/>
  <c r="N48" i="4"/>
  <c r="M48" i="4"/>
  <c r="J48" i="4"/>
  <c r="F48" i="4"/>
  <c r="G48" i="4"/>
  <c r="D48" i="4"/>
  <c r="O47" i="4"/>
  <c r="N47" i="4"/>
  <c r="M47" i="4"/>
  <c r="J47" i="4"/>
  <c r="F47" i="4"/>
  <c r="G47" i="4" s="1"/>
  <c r="D47" i="4"/>
  <c r="N46" i="4"/>
  <c r="M46" i="4"/>
  <c r="J46" i="4"/>
  <c r="F46" i="4"/>
  <c r="G46" i="4" s="1"/>
  <c r="D46" i="4"/>
  <c r="O45" i="4"/>
  <c r="N45" i="4"/>
  <c r="J45" i="4"/>
  <c r="F45" i="4"/>
  <c r="G45" i="4"/>
  <c r="O44" i="4"/>
  <c r="N44" i="4"/>
  <c r="M44" i="4"/>
  <c r="F44" i="4"/>
  <c r="G44" i="4" s="1"/>
  <c r="D44" i="4"/>
  <c r="O43" i="4"/>
  <c r="N43" i="4"/>
  <c r="M43" i="4"/>
  <c r="J43" i="4"/>
  <c r="F43" i="4"/>
  <c r="G43" i="4"/>
  <c r="D43" i="4"/>
  <c r="O42" i="4"/>
  <c r="N42" i="4"/>
  <c r="M42" i="4"/>
  <c r="J42" i="4"/>
  <c r="F42" i="4"/>
  <c r="G42" i="4" s="1"/>
  <c r="D42" i="4"/>
  <c r="O41" i="4"/>
  <c r="N41" i="4"/>
  <c r="J41" i="4"/>
  <c r="F41" i="4"/>
  <c r="G41" i="4"/>
  <c r="O40" i="4"/>
  <c r="N40" i="4"/>
  <c r="M40" i="4"/>
  <c r="F40" i="4"/>
  <c r="G40" i="4" s="1"/>
  <c r="D40" i="4"/>
  <c r="O39" i="4"/>
  <c r="N39" i="4"/>
  <c r="M39" i="4"/>
  <c r="J39" i="4"/>
  <c r="F39" i="4"/>
  <c r="G39" i="4"/>
  <c r="D39" i="4"/>
  <c r="O38" i="4"/>
  <c r="N38" i="4"/>
  <c r="M38" i="4"/>
  <c r="J38" i="4"/>
  <c r="F38" i="4"/>
  <c r="G38" i="4" s="1"/>
  <c r="D38" i="4"/>
  <c r="O37" i="4"/>
  <c r="N37" i="4"/>
  <c r="J37" i="4"/>
  <c r="F37" i="4"/>
  <c r="G37" i="4"/>
  <c r="O36" i="4"/>
  <c r="N36" i="4"/>
  <c r="M36" i="4"/>
  <c r="F36" i="4"/>
  <c r="G36" i="4" s="1"/>
  <c r="D36" i="4"/>
  <c r="O35" i="4"/>
  <c r="N35" i="4"/>
  <c r="M35" i="4"/>
  <c r="J35" i="4"/>
  <c r="F35" i="4"/>
  <c r="G35" i="4"/>
  <c r="D35" i="4"/>
  <c r="O34" i="4"/>
  <c r="N34" i="4"/>
  <c r="M34" i="4"/>
  <c r="J34" i="4"/>
  <c r="F34" i="4"/>
  <c r="G34" i="4" s="1"/>
  <c r="D34" i="4"/>
  <c r="O33" i="4"/>
  <c r="N33" i="4"/>
  <c r="J33" i="4"/>
  <c r="F33" i="4"/>
  <c r="G33" i="4"/>
  <c r="O32" i="4"/>
  <c r="N32" i="4"/>
  <c r="M32" i="4"/>
  <c r="F32" i="4"/>
  <c r="G32" i="4" s="1"/>
  <c r="D32" i="4"/>
  <c r="O31" i="4"/>
  <c r="N31" i="4"/>
  <c r="M31" i="4"/>
  <c r="J31" i="4"/>
  <c r="F31" i="4"/>
  <c r="G31" i="4"/>
  <c r="D31" i="4"/>
  <c r="O30" i="4"/>
  <c r="N30" i="4"/>
  <c r="M30" i="4"/>
  <c r="J30" i="4"/>
  <c r="F30" i="4"/>
  <c r="G30" i="4" s="1"/>
  <c r="D30" i="4"/>
  <c r="O29" i="4"/>
  <c r="N29" i="4"/>
  <c r="J29" i="4"/>
  <c r="F29" i="4"/>
  <c r="G29" i="4"/>
  <c r="O28" i="4"/>
  <c r="N28" i="4"/>
  <c r="M28" i="4"/>
  <c r="F28" i="4"/>
  <c r="G28" i="4" s="1"/>
  <c r="D28" i="4"/>
  <c r="O27" i="4"/>
  <c r="N27" i="4"/>
  <c r="M27" i="4"/>
  <c r="J27" i="4"/>
  <c r="F27" i="4"/>
  <c r="G27" i="4"/>
  <c r="D27" i="4"/>
  <c r="O26" i="4"/>
  <c r="N26" i="4"/>
  <c r="M26" i="4"/>
  <c r="J26" i="4"/>
  <c r="F26" i="4"/>
  <c r="G26" i="4" s="1"/>
  <c r="D26" i="4"/>
  <c r="O25" i="4"/>
  <c r="N25" i="4"/>
  <c r="J25" i="4"/>
  <c r="F25" i="4"/>
  <c r="G25" i="4"/>
  <c r="O24" i="4"/>
  <c r="N24" i="4"/>
  <c r="M24" i="4"/>
  <c r="F24" i="4"/>
  <c r="G24" i="4" s="1"/>
  <c r="D24" i="4"/>
  <c r="O23" i="4"/>
  <c r="N23" i="4"/>
  <c r="M23" i="4"/>
  <c r="J23" i="4"/>
  <c r="F23" i="4"/>
  <c r="G23" i="4"/>
  <c r="D23" i="4"/>
  <c r="N22" i="4"/>
  <c r="M22" i="4"/>
  <c r="J22" i="4"/>
  <c r="F22" i="4"/>
  <c r="O21" i="4"/>
  <c r="N21" i="4"/>
  <c r="M21" i="4"/>
  <c r="J21" i="4"/>
  <c r="F21" i="4"/>
  <c r="G21" i="4" s="1"/>
  <c r="O20" i="4"/>
  <c r="N20" i="4"/>
  <c r="M20" i="4"/>
  <c r="F20" i="4"/>
  <c r="G20" i="4"/>
  <c r="D20" i="4"/>
  <c r="O19" i="4"/>
  <c r="N19" i="4"/>
  <c r="M19" i="4"/>
  <c r="J19" i="4"/>
  <c r="F19" i="4"/>
  <c r="G19" i="4" s="1"/>
  <c r="D19" i="4"/>
  <c r="O18" i="4"/>
  <c r="N18" i="4"/>
  <c r="M18" i="4"/>
  <c r="J18" i="4"/>
  <c r="F18" i="4"/>
  <c r="O17" i="4"/>
  <c r="N17" i="4"/>
  <c r="M17" i="4"/>
  <c r="J17" i="4"/>
  <c r="F17" i="4"/>
  <c r="G17" i="4" s="1"/>
  <c r="O16" i="4"/>
  <c r="N16" i="4"/>
  <c r="M16" i="4"/>
  <c r="F16" i="4"/>
  <c r="G16" i="4"/>
  <c r="D16" i="4"/>
  <c r="O15" i="4"/>
  <c r="N15" i="4"/>
  <c r="M15" i="4"/>
  <c r="J15" i="4"/>
  <c r="F15" i="4"/>
  <c r="G15" i="4" s="1"/>
  <c r="D15" i="4"/>
  <c r="O14" i="4"/>
  <c r="N14" i="4"/>
  <c r="M14" i="4"/>
  <c r="J14" i="4"/>
  <c r="F14" i="4"/>
  <c r="O13" i="4"/>
  <c r="O11" i="4" s="1"/>
  <c r="N13" i="4"/>
  <c r="M13" i="4"/>
  <c r="J13" i="4"/>
  <c r="F13" i="4"/>
  <c r="G13" i="4" s="1"/>
  <c r="O12" i="4"/>
  <c r="N12" i="4"/>
  <c r="N11" i="4" s="1"/>
  <c r="M12" i="4"/>
  <c r="F12" i="4"/>
  <c r="G12" i="4"/>
  <c r="D12" i="4"/>
  <c r="M11" i="4"/>
  <c r="J11" i="4"/>
  <c r="D11" i="4"/>
  <c r="D4" i="4"/>
  <c r="E4" i="4" s="1"/>
  <c r="C4" i="4"/>
  <c r="P11" i="4"/>
  <c r="R11" i="4" s="1"/>
  <c r="P76" i="4"/>
  <c r="AP2" i="8"/>
  <c r="D87" i="4"/>
  <c r="D88" i="4"/>
  <c r="D89" i="4"/>
  <c r="D90" i="4"/>
  <c r="N50" i="15"/>
  <c r="M50" i="15"/>
  <c r="L50" i="15"/>
  <c r="K50" i="15"/>
  <c r="J50" i="15"/>
  <c r="I50" i="15"/>
  <c r="F86" i="4"/>
  <c r="H86" i="4" s="1"/>
  <c r="I86" i="4" s="1"/>
  <c r="B86" i="4"/>
  <c r="H90" i="4"/>
  <c r="I90" i="4" s="1"/>
  <c r="E90" i="4"/>
  <c r="H89" i="4"/>
  <c r="I89" i="4"/>
  <c r="E89" i="4"/>
  <c r="H88" i="4"/>
  <c r="I88" i="4" s="1"/>
  <c r="E88" i="4"/>
  <c r="H87" i="4"/>
  <c r="I87" i="4"/>
  <c r="E87" i="4"/>
  <c r="B98" i="4"/>
  <c r="B99" i="4" s="1"/>
  <c r="B97" i="4"/>
  <c r="D86" i="4"/>
  <c r="E86" i="4"/>
  <c r="N4" i="15"/>
  <c r="M4" i="15"/>
  <c r="L4" i="15"/>
  <c r="K4" i="15"/>
  <c r="J4" i="15"/>
  <c r="I4" i="15"/>
  <c r="B9" i="15"/>
  <c r="E9" i="15"/>
  <c r="G80" i="4" l="1"/>
  <c r="M80" i="4"/>
  <c r="E80" i="4"/>
  <c r="F11" i="4"/>
  <c r="G11" i="4" s="1"/>
  <c r="J12" i="4"/>
  <c r="D13" i="4"/>
  <c r="B80" i="4"/>
  <c r="D80" i="4" s="1"/>
  <c r="M79" i="4"/>
</calcChain>
</file>

<file path=xl/comments1.xml><?xml version="1.0" encoding="utf-8"?>
<comments xmlns="http://schemas.openxmlformats.org/spreadsheetml/2006/main">
  <authors>
    <author>PA Tom Elwell</author>
  </authors>
  <commentList>
    <comment ref="E9" authorId="0">
      <text>
        <r>
          <rPr>
            <b/>
            <sz val="8"/>
            <color indexed="81"/>
            <rFont val="Tahoma"/>
          </rPr>
          <t>PA Tom Elwell:</t>
        </r>
        <r>
          <rPr>
            <sz val="8"/>
            <color indexed="81"/>
            <rFont val="Tahoma"/>
          </rPr>
          <t xml:space="preserve">
135s at Milwaukee, Philadelphia and St. Paul are attributed to PMCs only</t>
        </r>
      </text>
    </comment>
    <comment ref="P9" authorId="0">
      <text>
        <r>
          <rPr>
            <b/>
            <sz val="8"/>
            <color indexed="81"/>
            <rFont val="Tahoma"/>
          </rPr>
          <t>PA Tom Elwell:</t>
        </r>
        <r>
          <rPr>
            <sz val="8"/>
            <color indexed="81"/>
            <rFont val="Tahoma"/>
          </rPr>
          <t xml:space="preserve">
From standard MMWL VACOLS report </t>
        </r>
      </text>
    </comment>
    <comment ref="A70" authorId="0">
      <text>
        <r>
          <rPr>
            <b/>
            <sz val="8"/>
            <color indexed="81"/>
            <rFont val="Tahoma"/>
          </rPr>
          <t>PA Tom Elwell:</t>
        </r>
        <r>
          <rPr>
            <sz val="8"/>
            <color indexed="81"/>
            <rFont val="Tahoma"/>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rPr>
          <t xml:space="preserve">PAIPMCFA: Make sure  this is the date you are working the report. (Saturdays date is preferred)
</t>
        </r>
      </text>
    </comment>
    <comment ref="N5" authorId="1">
      <text>
        <r>
          <rPr>
            <sz val="8"/>
            <color indexed="81"/>
            <rFont val="Tahoma"/>
            <family val="2"/>
          </rPr>
          <t xml:space="preserve">Changed from EP 680 Group to EP 680
</t>
        </r>
      </text>
    </comment>
    <comment ref="BI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rPr>
          <t>PA Tom Elwell:</t>
        </r>
        <r>
          <rPr>
            <sz val="8"/>
            <color indexed="81"/>
            <rFont val="Tahoma"/>
          </rPr>
          <t xml:space="preserve">
All SB attributed to Denver</t>
        </r>
      </text>
    </comment>
    <comment ref="H50" authorId="0">
      <text>
        <r>
          <rPr>
            <b/>
            <sz val="8"/>
            <color indexed="81"/>
            <rFont val="Tahoma"/>
          </rPr>
          <t>PA Tom Elwell:</t>
        </r>
        <r>
          <rPr>
            <sz val="8"/>
            <color indexed="81"/>
            <rFont val="Tahoma"/>
          </rPr>
          <t xml:space="preserve">
All SB cases attributed to Denver</t>
        </r>
      </text>
    </comment>
  </commentList>
</comments>
</file>

<file path=xl/sharedStrings.xml><?xml version="1.0" encoding="utf-8"?>
<sst xmlns="http://schemas.openxmlformats.org/spreadsheetml/2006/main" count="729" uniqueCount="422">
  <si>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</si>
  <si>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</si>
  <si>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</si>
  <si>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</si>
  <si>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</si>
  <si>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</si>
  <si>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</si>
  <si>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</si>
  <si>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</si>
  <si>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</si>
  <si>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</si>
  <si>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</si>
  <si>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</si>
  <si>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</si>
  <si>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</si>
  <si>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</si>
  <si>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</si>
  <si>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</si>
  <si>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</si>
  <si>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</si>
  <si>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</si>
  <si>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</si>
  <si>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</si>
  <si>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</si>
  <si>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</si>
  <si>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</si>
  <si>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</si>
  <si>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</si>
  <si>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</si>
  <si>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</si>
  <si>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</si>
  <si>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</si>
  <si>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</si>
  <si>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</si>
  <si>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</si>
  <si>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</si>
  <si>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</si>
  <si>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</si>
  <si>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</si>
  <si>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</si>
  <si>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</si>
  <si>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</si>
  <si>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</si>
  <si>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</si>
  <si>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</si>
  <si>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</si>
  <si>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</si>
  <si>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</si>
  <si>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</si>
  <si>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</si>
  <si>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</si>
  <si>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</si>
  <si>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</si>
  <si>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</si>
  <si>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</si>
  <si>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</si>
  <si>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</si>
  <si>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</si>
  <si>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</si>
  <si>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</si>
  <si>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</si>
  <si>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</si>
  <si>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</si>
  <si>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</si>
  <si>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</si>
  <si>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</si>
  <si>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</si>
  <si>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</si>
  <si>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</si>
  <si>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</si>
  <si>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</si>
  <si>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</si>
  <si>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</si>
  <si>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</si>
  <si>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</si>
  <si>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</si>
  <si>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</si>
  <si>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</si>
  <si>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</si>
  <si>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</si>
  <si>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</si>
  <si>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</si>
  <si>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</si>
  <si>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</si>
  <si>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</si>
  <si>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</si>
  <si>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</si>
  <si>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</si>
  <si>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</si>
  <si>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</si>
  <si>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</si>
  <si>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</si>
  <si>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</si>
  <si>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</si>
  <si>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</si>
  <si>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</si>
  <si>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</si>
  <si>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</si>
  <si>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</si>
  <si>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</si>
  <si>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</si>
  <si>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</si>
  <si>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</si>
  <si>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</si>
  <si>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</si>
  <si>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</si>
  <si>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</si>
  <si>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</si>
  <si>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</si>
  <si>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</si>
  <si>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</si>
  <si>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</si>
  <si>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</si>
  <si>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</si>
  <si>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</si>
  <si>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</si>
  <si>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</si>
  <si>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</si>
  <si>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</si>
  <si>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</si>
  <si>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</si>
  <si>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</si>
  <si>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</si>
  <si>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</si>
  <si>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</si>
  <si>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</si>
  <si>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</si>
  <si>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</si>
  <si>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</si>
  <si>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</si>
  <si>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</si>
  <si>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</si>
  <si>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</si>
  <si>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</si>
  <si>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</si>
  <si>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</si>
  <si>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</si>
  <si>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</si>
  <si>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</si>
  <si>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</si>
  <si>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</si>
  <si>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</si>
  <si>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</si>
  <si>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</si>
  <si>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</si>
  <si>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</si>
  <si>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</si>
  <si>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</si>
  <si>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</si>
  <si>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</si>
  <si>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</si>
  <si>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</si>
  <si>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</si>
  <si>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</si>
  <si>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</si>
  <si>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</si>
  <si>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</si>
  <si>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</si>
  <si>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</si>
  <si>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</si>
  <si>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</si>
  <si>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</si>
  <si>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</si>
  <si>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</si>
  <si>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</si>
  <si>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</si>
  <si>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</si>
  <si>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</si>
  <si>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</si>
  <si>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</si>
  <si>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</si>
  <si>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</si>
  <si>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</si>
  <si>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</si>
  <si>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</si>
  <si>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</si>
  <si>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</si>
  <si>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</si>
  <si>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</si>
  <si>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</si>
  <si>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</si>
  <si>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</si>
  <si>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Percent Pending over 180 days</t>
  </si>
  <si>
    <t xml:space="preserve"> Pending</t>
  </si>
  <si>
    <t>Pending</t>
  </si>
  <si>
    <t>Compensation Inventory</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</si>
  <si>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</si>
  <si>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</si>
  <si>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</si>
  <si>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</si>
  <si>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</si>
  <si>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</si>
  <si>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</si>
  <si>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</si>
  <si>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</si>
  <si>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</si>
  <si>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</si>
  <si>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</si>
  <si>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</si>
  <si>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</si>
  <si>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</si>
  <si>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</si>
  <si>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</si>
  <si>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</si>
  <si>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</si>
  <si>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</si>
  <si>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</si>
  <si>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</si>
  <si>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</si>
  <si>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</si>
  <si>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</si>
  <si>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</si>
  <si>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</si>
  <si>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</si>
  <si>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</si>
  <si>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</si>
  <si>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</si>
  <si>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</si>
  <si>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</si>
  <si>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</si>
  <si>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</si>
  <si>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</si>
  <si>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</si>
  <si>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</si>
  <si>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</si>
  <si>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</si>
  <si>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</si>
  <si>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</si>
  <si>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</si>
  <si>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</si>
  <si>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</si>
  <si>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</si>
  <si>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</si>
  <si>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</si>
  <si>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</si>
  <si>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</si>
  <si>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</si>
  <si>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</si>
  <si>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</si>
  <si>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</si>
  <si>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</si>
  <si>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</si>
  <si>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</si>
  <si>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</si>
  <si>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</si>
  <si>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</si>
  <si>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</si>
  <si>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</si>
  <si>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</si>
  <si>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</si>
  <si>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</si>
  <si>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</si>
  <si>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</si>
  <si>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</si>
  <si>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</si>
  <si>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</si>
  <si>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</si>
  <si>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</si>
  <si>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</si>
  <si>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</si>
  <si>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</si>
  <si>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</si>
  <si>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</si>
  <si>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</si>
  <si>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</si>
  <si>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</si>
  <si>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</si>
  <si>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</si>
  <si>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</si>
  <si>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</si>
  <si>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</si>
  <si>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</si>
  <si>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</si>
  <si>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</si>
  <si>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</si>
  <si>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</si>
  <si>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</si>
  <si>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</si>
  <si>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</si>
  <si>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</si>
  <si>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</si>
  <si>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</si>
  <si>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</si>
  <si>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</si>
  <si>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</si>
  <si>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</si>
  <si>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</si>
  <si>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</si>
  <si>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</si>
  <si>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</si>
  <si>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</si>
  <si>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</si>
  <si>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</si>
  <si>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</si>
  <si>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</si>
  <si>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</si>
  <si>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</si>
  <si>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</si>
  <si>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</si>
  <si>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</si>
  <si>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</si>
  <si>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</si>
  <si>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</si>
  <si>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</si>
  <si>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</si>
  <si>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</si>
  <si>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</si>
  <si>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</si>
  <si>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</si>
  <si>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</si>
  <si>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</si>
  <si>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</si>
  <si>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</si>
  <si>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</si>
  <si>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</si>
  <si>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</si>
  <si>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</si>
  <si>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</si>
  <si>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</si>
  <si>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</si>
  <si>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</si>
  <si>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</si>
  <si>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</si>
  <si>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</si>
  <si>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</si>
  <si>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</si>
  <si>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</si>
  <si>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</si>
  <si>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</si>
  <si>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</si>
  <si>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</si>
  <si>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</si>
  <si>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</si>
  <si>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</si>
  <si>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</si>
  <si>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</si>
  <si>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</si>
  <si>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</si>
  <si>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</si>
  <si>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</si>
  <si>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</si>
  <si>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</si>
  <si>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</si>
  <si>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</si>
  <si>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</si>
  <si>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</si>
  <si>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</si>
  <si>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</si>
  <si>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</si>
  <si>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</si>
  <si>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</si>
  <si>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</si>
  <si>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</si>
  <si>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</si>
  <si>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</si>
  <si>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</si>
  <si>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</si>
  <si>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</si>
  <si>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</si>
  <si>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</si>
  <si>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</si>
  <si>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</si>
  <si>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</si>
  <si>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</si>
  <si>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</si>
  <si>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</si>
  <si>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</si>
  <si>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</si>
  <si>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</si>
  <si>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</si>
  <si>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</si>
  <si>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</si>
  <si>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</si>
  <si>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</si>
  <si>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</si>
  <si>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</si>
  <si>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</si>
  <si>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</si>
  <si>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</si>
  <si>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</si>
  <si>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</si>
  <si>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</si>
  <si>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</si>
  <si>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</si>
  <si>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</si>
  <si>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</si>
  <si>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</si>
  <si>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</si>
  <si>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</si>
  <si>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</si>
  <si>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</si>
  <si>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</si>
  <si>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</si>
  <si>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</si>
  <si>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</si>
  <si>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EP680 </t>
  </si>
  <si>
    <t>EP 681</t>
  </si>
  <si>
    <t>EP 687</t>
  </si>
  <si>
    <r>
      <t xml:space="preserve">Nehmer review cases based upon new Agent Orange presumptives </t>
    </r>
    <r>
      <rPr>
        <sz val="12"/>
        <color indexed="10"/>
        <rFont val="Arial"/>
        <family val="2"/>
      </rPr>
      <t>*</t>
    </r>
  </si>
  <si>
    <t xml:space="preserve">* Revised to more accurately categorize the Agent Orange presumptive workload.  </t>
  </si>
  <si>
    <r>
      <t xml:space="preserve">Reopened or new Agent Orange claims prior to 8/30/10 </t>
    </r>
    <r>
      <rPr>
        <sz val="12"/>
        <color indexed="10"/>
        <rFont val="Arial"/>
        <family val="2"/>
      </rPr>
      <t>*</t>
    </r>
  </si>
  <si>
    <r>
      <t xml:space="preserve">Reopened or new Agent Orange claims prior to After 9/01/10 </t>
    </r>
    <r>
      <rPr>
        <sz val="12"/>
        <color indexed="10"/>
        <rFont val="Arial"/>
        <family val="2"/>
      </rPr>
      <t>*</t>
    </r>
  </si>
  <si>
    <t>EP 405</t>
  </si>
  <si>
    <t>173, 400 (less 407), 500 (less 507), 510, 930 (less 937), 960 (less 967)</t>
  </si>
  <si>
    <r>
      <t xml:space="preserve">Entitlement </t>
    </r>
    <r>
      <rPr>
        <b/>
        <sz val="10"/>
        <color indexed="10"/>
        <rFont val="Arial"/>
        <family val="2"/>
      </rPr>
      <t xml:space="preserve">* </t>
    </r>
    <r>
      <rPr>
        <b/>
        <sz val="10"/>
        <rFont val="Arial"/>
        <family val="2"/>
      </rPr>
      <t xml:space="preserve">  </t>
    </r>
  </si>
  <si>
    <r>
      <t>Agent Orange presumptives</t>
    </r>
    <r>
      <rPr>
        <sz val="12"/>
        <color indexed="10"/>
        <rFont val="Arial"/>
        <family val="2"/>
      </rPr>
      <t xml:space="preserve"> *</t>
    </r>
  </si>
  <si>
    <t xml:space="preserve">Review of Hemodialysis related cases/conditions </t>
  </si>
  <si>
    <t xml:space="preserve">Program Reviews </t>
  </si>
  <si>
    <r>
      <t>Program Review</t>
    </r>
    <r>
      <rPr>
        <b/>
        <sz val="10"/>
        <color indexed="10"/>
        <rFont val="Arial"/>
        <family val="2"/>
      </rPr>
      <t xml:space="preserve"> </t>
    </r>
  </si>
  <si>
    <t>EP 409</t>
  </si>
  <si>
    <t>010, 110, 140, 180, 020, 120, 310, 320, 681, 687, 405, 409</t>
  </si>
  <si>
    <r>
      <t>Agent Orange claims where an interim decision was provided</t>
    </r>
    <r>
      <rPr>
        <sz val="12"/>
        <color indexed="10"/>
        <rFont val="Arial"/>
        <family val="2"/>
      </rPr>
      <t>*</t>
    </r>
  </si>
  <si>
    <t xml:space="preserve">*As of 11/1/10 Agent Orange presumptive will include EP 681, EP 687 and EP 405
*As of 12/13/2010 the Agent Orange presumptive claim category will include EP 409  </t>
  </si>
  <si>
    <t xml:space="preserve"> Pending over 125 days</t>
  </si>
  <si>
    <t>(095, 010, 110)+(140, 410)+(020,320,420)+(681+687+ 405+409)</t>
  </si>
  <si>
    <t xml:space="preserve">VSC and AMC total (Cell P11) + PMCs (Cell P76) </t>
  </si>
  <si>
    <t xml:space="preserve">Report Date:    </t>
  </si>
  <si>
    <t>314, 680, 682, 684,685, 690, 690 grp (less 696, 697)</t>
  </si>
  <si>
    <t>`</t>
  </si>
  <si>
    <t>135 (at PMC), 137, 150, 155, 297, 607</t>
  </si>
  <si>
    <t>Check:  Should match total in cell D105 of Transformation sheet</t>
  </si>
  <si>
    <t>As Of December 5, 2011</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</si>
</sst>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73" formatCode="_(* #,##0_);_(* \(#,##0\);_(* &quot;-&quot;??_);_(@_)"/>
    <numFmt numFmtId="174" formatCode="0.0%"/>
    <numFmt numFmtId="177" formatCode="mm/dd/yy;@"/>
    <numFmt numFmtId="178" formatCode="[$-409]mmmm\ d\,\ yyyy;@"/>
  </numFmts>
  <fonts count="44"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ont>
    <font>
      <b/>
      <sz val="8"/>
      <color indexed="81"/>
      <name val="Tahoma"/>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ont>
    <font>
      <b/>
      <sz val="11"/>
      <name val="Arial"/>
      <family val="2"/>
    </font>
    <font>
      <sz val="11"/>
      <name val="Arial"/>
      <family val="2"/>
    </font>
    <font>
      <sz val="10"/>
      <color indexed="23"/>
      <name val="Arial"/>
      <family val="2"/>
    </font>
    <font>
      <i/>
      <sz val="10"/>
      <name val="Arial"/>
      <family val="2"/>
    </font>
    <font>
      <sz val="10"/>
      <color indexed="23"/>
      <name val="Arial"/>
    </font>
    <font>
      <b/>
      <sz val="10"/>
      <color indexed="18"/>
      <name val="Arial"/>
      <family val="2"/>
    </font>
    <font>
      <sz val="10"/>
      <color indexed="12"/>
      <name val="Arial"/>
    </font>
    <font>
      <b/>
      <sz val="14"/>
      <name val="Arial"/>
      <family val="2"/>
    </font>
    <font>
      <u/>
      <sz val="11"/>
      <color indexed="12"/>
      <name val="Arial"/>
      <family val="2"/>
    </font>
    <font>
      <sz val="11"/>
      <name val="Arial"/>
    </font>
    <font>
      <sz val="8"/>
      <color indexed="81"/>
      <name val="Tahoma"/>
      <family val="2"/>
    </font>
    <font>
      <sz val="12"/>
      <color indexed="10"/>
      <name val="Arial"/>
      <family val="2"/>
    </font>
    <font>
      <b/>
      <sz val="10"/>
      <color indexed="10"/>
      <name val="Arial"/>
      <family val="2"/>
    </font>
    <font>
      <sz val="10"/>
      <color indexed="10"/>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415">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74" fontId="0" fillId="0" borderId="0" xfId="4" applyNumberFormat="1" applyFont="1"/>
    <xf numFmtId="4" fontId="4" fillId="0" borderId="6" xfId="0" applyNumberFormat="1" applyFont="1" applyFill="1" applyBorder="1"/>
    <xf numFmtId="4" fontId="4" fillId="0" borderId="7" xfId="0" applyNumberFormat="1" applyFont="1" applyFill="1" applyBorder="1"/>
    <xf numFmtId="173" fontId="0" fillId="0" borderId="4" xfId="1" applyNumberFormat="1" applyFont="1" applyBorder="1"/>
    <xf numFmtId="0" fontId="0" fillId="0" borderId="4" xfId="0" applyBorder="1"/>
    <xf numFmtId="3" fontId="0" fillId="0" borderId="4" xfId="0" applyNumberFormat="1" applyBorder="1"/>
    <xf numFmtId="173" fontId="0" fillId="0" borderId="4" xfId="0" applyNumberFormat="1" applyBorder="1"/>
    <xf numFmtId="174" fontId="0" fillId="0" borderId="4" xfId="4" applyNumberFormat="1" applyFont="1" applyBorder="1"/>
    <xf numFmtId="173" fontId="0" fillId="0" borderId="0" xfId="0" applyNumberFormat="1"/>
    <xf numFmtId="174"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74"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73" fontId="4" fillId="0" borderId="1" xfId="1" applyNumberFormat="1" applyFont="1" applyBorder="1" applyAlignment="1">
      <alignment horizontal="center"/>
    </xf>
    <xf numFmtId="173" fontId="4" fillId="0" borderId="2" xfId="1" applyNumberFormat="1" applyFont="1" applyBorder="1" applyAlignment="1">
      <alignment horizontal="center"/>
    </xf>
    <xf numFmtId="174"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74" fontId="0" fillId="2" borderId="8" xfId="4" applyNumberFormat="1" applyFont="1" applyFill="1" applyBorder="1"/>
    <xf numFmtId="3" fontId="0" fillId="2" borderId="8" xfId="0" applyNumberFormat="1" applyFill="1" applyBorder="1"/>
    <xf numFmtId="173"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74" fontId="11" fillId="3" borderId="0" xfId="4" applyNumberFormat="1" applyFont="1" applyFill="1" applyBorder="1" applyAlignment="1">
      <alignment horizontal="center" vertical="center" wrapText="1"/>
    </xf>
    <xf numFmtId="174"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73" fontId="9" fillId="0" borderId="1" xfId="1" applyNumberFormat="1" applyFont="1" applyBorder="1" applyAlignment="1">
      <alignment horizontal="center"/>
    </xf>
    <xf numFmtId="174"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74"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73" fontId="9" fillId="0" borderId="5" xfId="1" applyNumberFormat="1" applyFont="1" applyFill="1" applyBorder="1" applyAlignment="1">
      <alignment horizontal="center"/>
    </xf>
    <xf numFmtId="174"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73" fontId="9" fillId="0" borderId="5" xfId="1" applyNumberFormat="1" applyFont="1" applyBorder="1" applyAlignment="1">
      <alignment horizontal="center"/>
    </xf>
    <xf numFmtId="174" fontId="9" fillId="0" borderId="5" xfId="4" applyNumberFormat="1" applyFont="1" applyBorder="1" applyAlignment="1">
      <alignment horizontal="right"/>
    </xf>
    <xf numFmtId="173"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73" fontId="9" fillId="0" borderId="4" xfId="1" applyNumberFormat="1" applyFont="1" applyBorder="1"/>
    <xf numFmtId="174"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73" fontId="9" fillId="0" borderId="4" xfId="1" applyNumberFormat="1" applyFont="1" applyBorder="1" applyAlignment="1">
      <alignment horizontal="right"/>
    </xf>
    <xf numFmtId="173"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74"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74" fontId="31" fillId="2" borderId="0" xfId="4" applyNumberFormat="1" applyFont="1" applyFill="1" applyBorder="1" applyAlignment="1">
      <alignment horizontal="center" vertical="center" wrapText="1"/>
    </xf>
    <xf numFmtId="174"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73"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73" fontId="9" fillId="0" borderId="6" xfId="1" applyNumberFormat="1" applyFont="1" applyFill="1" applyBorder="1" applyAlignment="1">
      <alignment horizontal="center"/>
    </xf>
    <xf numFmtId="173" fontId="9" fillId="0" borderId="6" xfId="1" applyNumberFormat="1" applyFont="1" applyBorder="1" applyAlignment="1">
      <alignment horizontal="center"/>
    </xf>
    <xf numFmtId="173" fontId="9" fillId="0" borderId="7" xfId="1" applyNumberFormat="1" applyFont="1" applyBorder="1" applyAlignment="1">
      <alignment horizontal="center"/>
    </xf>
    <xf numFmtId="173" fontId="9" fillId="0" borderId="5" xfId="1" applyNumberFormat="1" applyFont="1" applyBorder="1" applyAlignment="1">
      <alignment horizontal="right"/>
    </xf>
    <xf numFmtId="173" fontId="9" fillId="0" borderId="12" xfId="1" applyNumberFormat="1" applyFont="1" applyBorder="1" applyAlignment="1">
      <alignment horizontal="right"/>
    </xf>
    <xf numFmtId="173"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74" fontId="31" fillId="2" borderId="29" xfId="4" applyNumberFormat="1" applyFont="1" applyFill="1" applyBorder="1" applyAlignment="1">
      <alignment horizontal="center" vertical="center" wrapText="1"/>
    </xf>
    <xf numFmtId="174"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73"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73" fontId="10" fillId="0" borderId="4" xfId="0" applyNumberFormat="1" applyFont="1" applyBorder="1"/>
    <xf numFmtId="174" fontId="10" fillId="0" borderId="4" xfId="4" applyNumberFormat="1" applyFont="1" applyBorder="1"/>
    <xf numFmtId="173" fontId="10" fillId="0" borderId="12" xfId="0" applyNumberFormat="1" applyFont="1" applyBorder="1" applyAlignment="1">
      <alignment horizontal="center"/>
    </xf>
    <xf numFmtId="174" fontId="10" fillId="0" borderId="12" xfId="4" applyNumberFormat="1" applyFont="1" applyBorder="1" applyAlignment="1">
      <alignment horizontal="right"/>
    </xf>
    <xf numFmtId="173" fontId="10" fillId="0" borderId="7" xfId="0" applyNumberFormat="1" applyFont="1" applyBorder="1" applyAlignment="1">
      <alignment horizontal="center"/>
    </xf>
    <xf numFmtId="173" fontId="10" fillId="0" borderId="4" xfId="1" applyNumberFormat="1" applyFont="1" applyBorder="1"/>
    <xf numFmtId="0" fontId="12" fillId="3" borderId="35" xfId="0" applyFont="1" applyFill="1" applyBorder="1" applyAlignment="1">
      <alignment horizontal="left" vertical="center" wrapText="1"/>
    </xf>
    <xf numFmtId="173"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73" fontId="22" fillId="0" borderId="38" xfId="0" applyNumberFormat="1" applyFont="1" applyFill="1" applyBorder="1" applyProtection="1"/>
    <xf numFmtId="174" fontId="22" fillId="0" borderId="38" xfId="4" applyNumberFormat="1" applyFont="1" applyFill="1" applyBorder="1" applyProtection="1"/>
    <xf numFmtId="173" fontId="0" fillId="0" borderId="7" xfId="0" applyNumberFormat="1" applyFill="1" applyBorder="1" applyProtection="1"/>
    <xf numFmtId="174" fontId="9" fillId="0" borderId="7" xfId="4" applyNumberFormat="1" applyFont="1" applyFill="1" applyBorder="1" applyProtection="1"/>
    <xf numFmtId="173" fontId="0" fillId="0" borderId="4" xfId="0" applyNumberFormat="1" applyFill="1" applyBorder="1" applyProtection="1"/>
    <xf numFmtId="174"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73" fontId="0" fillId="4" borderId="11" xfId="1" applyNumberFormat="1" applyFont="1" applyFill="1" applyBorder="1" applyProtection="1">
      <protection locked="0"/>
    </xf>
    <xf numFmtId="173" fontId="0" fillId="4" borderId="3" xfId="1" applyNumberFormat="1" applyFont="1" applyFill="1" applyBorder="1" applyProtection="1">
      <protection locked="0"/>
    </xf>
    <xf numFmtId="178" fontId="9" fillId="3" borderId="32" xfId="0" applyNumberFormat="1" applyFont="1" applyFill="1" applyBorder="1" applyAlignment="1">
      <alignment horizontal="left" vertical="center"/>
    </xf>
    <xf numFmtId="0" fontId="36" fillId="0" borderId="0" xfId="0" applyFont="1" applyProtection="1"/>
    <xf numFmtId="173" fontId="10" fillId="5" borderId="4" xfId="0" applyNumberFormat="1" applyFont="1" applyFill="1" applyBorder="1" applyAlignment="1" applyProtection="1">
      <alignment horizontal="right"/>
    </xf>
    <xf numFmtId="174" fontId="10" fillId="5" borderId="4" xfId="4" applyNumberFormat="1" applyFont="1" applyFill="1" applyBorder="1" applyAlignment="1" applyProtection="1">
      <alignment horizontal="right"/>
    </xf>
    <xf numFmtId="177" fontId="1" fillId="4" borderId="0" xfId="0" applyNumberFormat="1" applyFont="1" applyFill="1" applyAlignment="1" applyProtection="1">
      <protection locked="0"/>
    </xf>
    <xf numFmtId="0" fontId="28" fillId="0" borderId="0" xfId="3" applyFont="1" applyAlignment="1">
      <alignment horizontal="right"/>
    </xf>
    <xf numFmtId="178" fontId="1" fillId="0" borderId="0" xfId="0" applyNumberFormat="1" applyFont="1" applyFill="1" applyAlignment="1" applyProtection="1">
      <protection locked="0"/>
    </xf>
    <xf numFmtId="173" fontId="0" fillId="4" borderId="0" xfId="1" applyNumberFormat="1" applyFont="1" applyFill="1" applyProtection="1">
      <protection locked="0"/>
    </xf>
    <xf numFmtId="173" fontId="0" fillId="0" borderId="0" xfId="1" applyNumberFormat="1" applyFont="1" applyProtection="1">
      <protection locked="0"/>
    </xf>
    <xf numFmtId="173"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74" fontId="0" fillId="0" borderId="0" xfId="4" applyNumberFormat="1" applyFont="1" applyFill="1"/>
    <xf numFmtId="3" fontId="0" fillId="0" borderId="8" xfId="0" applyNumberFormat="1" applyFill="1" applyBorder="1"/>
    <xf numFmtId="174"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73" fontId="29" fillId="4" borderId="0" xfId="1" applyNumberFormat="1" applyFont="1" applyFill="1" applyProtection="1">
      <protection locked="0"/>
    </xf>
    <xf numFmtId="173"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73" fontId="10" fillId="0" borderId="4" xfId="0" applyNumberFormat="1" applyFont="1" applyFill="1" applyBorder="1"/>
    <xf numFmtId="0" fontId="9" fillId="2" borderId="15" xfId="0" applyFont="1" applyFill="1" applyBorder="1" applyAlignment="1">
      <alignment horizontal="left" vertical="center" wrapText="1"/>
    </xf>
    <xf numFmtId="0" fontId="0" fillId="0" borderId="5" xfId="0" applyBorder="1"/>
    <xf numFmtId="173" fontId="0" fillId="4" borderId="11" xfId="0" applyNumberFormat="1" applyFill="1" applyBorder="1" applyProtection="1">
      <protection locked="0"/>
    </xf>
    <xf numFmtId="173" fontId="0" fillId="4" borderId="3" xfId="0" applyNumberFormat="1" applyFill="1" applyBorder="1" applyProtection="1">
      <protection locked="0"/>
    </xf>
    <xf numFmtId="174" fontId="9" fillId="0" borderId="12" xfId="4" applyNumberFormat="1" applyFont="1" applyFill="1" applyBorder="1" applyProtection="1"/>
    <xf numFmtId="174" fontId="9" fillId="0" borderId="1" xfId="4" applyNumberFormat="1" applyFont="1" applyFill="1" applyBorder="1" applyProtection="1"/>
    <xf numFmtId="3" fontId="0" fillId="0" borderId="0" xfId="0" applyNumberFormat="1" applyFill="1" applyBorder="1"/>
    <xf numFmtId="0" fontId="30" fillId="2" borderId="8" xfId="0" applyFont="1" applyFill="1" applyBorder="1" applyAlignment="1">
      <alignment horizontal="center" vertical="center" wrapText="1"/>
    </xf>
    <xf numFmtId="3" fontId="31" fillId="2" borderId="11" xfId="1" applyNumberFormat="1" applyFont="1" applyFill="1" applyBorder="1" applyAlignment="1">
      <alignment horizontal="center" vertical="center" wrapText="1"/>
    </xf>
    <xf numFmtId="3" fontId="31" fillId="2" borderId="7" xfId="1" applyNumberFormat="1" applyFont="1" applyFill="1" applyBorder="1" applyAlignment="1">
      <alignment horizontal="center" vertical="center" wrapText="1"/>
    </xf>
    <xf numFmtId="174" fontId="31" fillId="2" borderId="40" xfId="4" applyNumberFormat="1" applyFont="1" applyFill="1" applyBorder="1" applyAlignment="1">
      <alignment horizontal="center" vertical="center" wrapText="1"/>
    </xf>
    <xf numFmtId="0" fontId="30" fillId="2" borderId="11" xfId="0" applyFont="1" applyFill="1" applyBorder="1" applyAlignment="1">
      <alignment horizontal="center" vertical="center" wrapText="1"/>
    </xf>
    <xf numFmtId="3" fontId="1" fillId="4" borderId="4" xfId="0" applyNumberFormat="1" applyFont="1" applyFill="1" applyBorder="1" applyAlignment="1">
      <alignment horizontal="center"/>
    </xf>
    <xf numFmtId="0" fontId="30" fillId="2" borderId="0" xfId="0" applyFont="1" applyFill="1" applyBorder="1" applyAlignment="1">
      <alignment horizontal="center" vertical="center" wrapText="1"/>
    </xf>
    <xf numFmtId="0" fontId="0" fillId="4" borderId="0" xfId="0" applyFill="1"/>
    <xf numFmtId="3" fontId="10" fillId="4" borderId="41" xfId="0" applyNumberFormat="1" applyFont="1" applyFill="1" applyBorder="1"/>
    <xf numFmtId="174" fontId="0" fillId="0" borderId="8" xfId="4" applyNumberFormat="1" applyFont="1" applyBorder="1" applyAlignment="1">
      <alignment horizontal="center"/>
    </xf>
    <xf numFmtId="3" fontId="0" fillId="0" borderId="0" xfId="0" applyNumberFormat="1" applyFill="1" applyAlignment="1">
      <alignment horizontal="right"/>
    </xf>
    <xf numFmtId="3" fontId="0" fillId="0" borderId="9" xfId="0" applyNumberFormat="1" applyBorder="1"/>
    <xf numFmtId="3" fontId="0" fillId="2" borderId="11" xfId="0" applyNumberFormat="1" applyFill="1" applyBorder="1"/>
    <xf numFmtId="3" fontId="1" fillId="4" borderId="7" xfId="0" applyNumberFormat="1" applyFont="1" applyFill="1" applyBorder="1" applyAlignment="1">
      <alignment horizontal="center"/>
    </xf>
    <xf numFmtId="0" fontId="10" fillId="6" borderId="0" xfId="0" applyFont="1" applyFill="1" applyAlignment="1" applyProtection="1">
      <alignment wrapText="1"/>
    </xf>
    <xf numFmtId="0" fontId="0" fillId="6" borderId="0" xfId="0" applyFill="1" applyAlignment="1" applyProtection="1">
      <alignment wrapText="1"/>
    </xf>
    <xf numFmtId="0" fontId="0" fillId="6" borderId="0" xfId="0" applyFill="1" applyProtection="1">
      <protection locked="0"/>
    </xf>
    <xf numFmtId="3" fontId="0" fillId="2" borderId="9" xfId="0" applyNumberFormat="1" applyFill="1" applyBorder="1"/>
    <xf numFmtId="3" fontId="0" fillId="0" borderId="11" xfId="0" applyNumberFormat="1" applyBorder="1"/>
    <xf numFmtId="3" fontId="0" fillId="2" borderId="9" xfId="0" applyNumberFormat="1" applyFill="1" applyBorder="1" applyAlignment="1"/>
    <xf numFmtId="3" fontId="0" fillId="0" borderId="9" xfId="0" applyNumberFormat="1" applyBorder="1" applyAlignment="1"/>
    <xf numFmtId="3" fontId="0" fillId="0" borderId="9" xfId="0" applyNumberFormat="1" applyFill="1" applyBorder="1"/>
    <xf numFmtId="3" fontId="0" fillId="0" borderId="3" xfId="0" applyNumberFormat="1" applyBorder="1"/>
    <xf numFmtId="0" fontId="41" fillId="3" borderId="42" xfId="0" applyFont="1" applyFill="1" applyBorder="1" applyAlignment="1">
      <alignment horizontal="left" vertical="center" wrapText="1"/>
    </xf>
    <xf numFmtId="174" fontId="30" fillId="2" borderId="43" xfId="4" applyNumberFormat="1" applyFont="1" applyFill="1" applyBorder="1" applyAlignment="1">
      <alignment horizontal="center" vertical="center" wrapText="1"/>
    </xf>
    <xf numFmtId="174" fontId="30" fillId="2" borderId="16" xfId="4"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3" fontId="30" fillId="2" borderId="43"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0" fontId="30" fillId="0" borderId="0" xfId="0" applyFont="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5" xfId="0" applyFont="1" applyBorder="1" applyAlignment="1">
      <alignment horizontal="left" wrapText="1"/>
    </xf>
    <xf numFmtId="0" fontId="9" fillId="0" borderId="0" xfId="0" applyFont="1" applyBorder="1" applyAlignment="1">
      <alignment horizontal="left" wrapText="1"/>
    </xf>
    <xf numFmtId="0" fontId="21" fillId="0" borderId="0" xfId="0" applyFont="1" applyBorder="1" applyAlignment="1">
      <alignment horizontal="center"/>
    </xf>
    <xf numFmtId="178" fontId="23" fillId="0" borderId="0" xfId="0" applyNumberFormat="1" applyFont="1" applyBorder="1" applyAlignment="1">
      <alignment horizontal="center" wrapText="1"/>
    </xf>
    <xf numFmtId="178" fontId="23" fillId="0" borderId="0" xfId="0" applyNumberFormat="1" applyFont="1" applyBorder="1" applyAlignment="1">
      <alignment horizontal="center"/>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3" fontId="9" fillId="0" borderId="1" xfId="0" applyNumberFormat="1" applyFont="1" applyFill="1" applyBorder="1" applyAlignment="1">
      <alignment horizontal="center" wrapText="1"/>
    </xf>
    <xf numFmtId="0" fontId="21" fillId="0" borderId="8" xfId="0" applyFont="1" applyFill="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36" fillId="0" borderId="0" xfId="0" applyFont="1" applyAlignment="1" applyProtection="1">
      <alignment wrapText="1"/>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4"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4"/>
  <sheetViews>
    <sheetView tabSelected="1" zoomScale="90" zoomScaleNormal="90" zoomScaleSheetLayoutView="75" workbookViewId="0">
      <selection activeCell="B5" sqref="B5"/>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318</v>
      </c>
      <c r="C2" s="238"/>
      <c r="D2" s="172" t="s">
        <v>41</v>
      </c>
      <c r="E2" s="170" t="s">
        <v>32</v>
      </c>
      <c r="F2" s="170" t="s">
        <v>33</v>
      </c>
    </row>
    <row r="3" spans="1:7" ht="3.75" customHeight="1" x14ac:dyDescent="0.2">
      <c r="B3" s="239"/>
      <c r="C3" s="240"/>
      <c r="D3" s="348">
        <v>830917</v>
      </c>
      <c r="E3" s="350">
        <v>522758</v>
      </c>
      <c r="F3" s="342">
        <v>0.62913383647223486</v>
      </c>
    </row>
    <row r="4" spans="1:7" ht="14.25" customHeight="1" thickBot="1" x14ac:dyDescent="0.25">
      <c r="B4" s="276">
        <v>40882</v>
      </c>
      <c r="C4" s="241"/>
      <c r="D4" s="349"/>
      <c r="E4" s="351"/>
      <c r="F4" s="343"/>
    </row>
    <row r="5" spans="1:7" ht="10.5" customHeight="1" thickBot="1" x14ac:dyDescent="0.25">
      <c r="B5" s="111"/>
      <c r="C5" s="112"/>
      <c r="D5" s="59"/>
      <c r="E5" s="59"/>
      <c r="F5" s="59"/>
    </row>
    <row r="6" spans="1:7" ht="25.5" x14ac:dyDescent="0.2">
      <c r="B6" s="356" t="s">
        <v>342</v>
      </c>
      <c r="C6" s="357"/>
      <c r="D6" s="172" t="s">
        <v>41</v>
      </c>
      <c r="E6" s="170" t="s">
        <v>32</v>
      </c>
      <c r="F6" s="170" t="s">
        <v>33</v>
      </c>
    </row>
    <row r="7" spans="1:7" ht="12" customHeight="1" x14ac:dyDescent="0.2">
      <c r="B7" s="358"/>
      <c r="C7" s="359"/>
      <c r="D7" s="348">
        <v>842020</v>
      </c>
      <c r="E7" s="348">
        <v>526520</v>
      </c>
      <c r="F7" s="342">
        <v>0.62530581221348658</v>
      </c>
    </row>
    <row r="8" spans="1:7" ht="2.25" customHeight="1" thickBot="1" x14ac:dyDescent="0.25">
      <c r="B8" s="360"/>
      <c r="C8" s="361"/>
      <c r="D8" s="349"/>
      <c r="E8" s="349"/>
      <c r="F8" s="343"/>
    </row>
    <row r="9" spans="1:7" ht="18.75" customHeight="1" thickBot="1" x14ac:dyDescent="0.25">
      <c r="B9" s="114" t="s">
        <v>319</v>
      </c>
      <c r="C9" s="112"/>
      <c r="D9" s="60"/>
      <c r="E9" s="60"/>
      <c r="F9" s="60"/>
    </row>
    <row r="10" spans="1:7" ht="27" customHeight="1" x14ac:dyDescent="0.2">
      <c r="B10" s="115"/>
      <c r="C10" s="352" t="s">
        <v>26</v>
      </c>
      <c r="D10" s="172" t="s">
        <v>41</v>
      </c>
      <c r="E10" s="173" t="s">
        <v>32</v>
      </c>
      <c r="F10" s="174" t="s">
        <v>33</v>
      </c>
      <c r="G10" s="56"/>
    </row>
    <row r="11" spans="1:7" ht="15" customHeight="1" x14ac:dyDescent="0.2">
      <c r="B11" s="147" t="s">
        <v>25</v>
      </c>
      <c r="C11" s="353"/>
      <c r="D11" s="136">
        <v>801528</v>
      </c>
      <c r="E11" s="137">
        <v>512561</v>
      </c>
      <c r="F11" s="138">
        <v>0.63947984349891707</v>
      </c>
      <c r="G11" s="56"/>
    </row>
    <row r="12" spans="1:7" s="119" customFormat="1" ht="21" customHeight="1" x14ac:dyDescent="0.2">
      <c r="A12" s="117"/>
      <c r="B12" s="118" t="s">
        <v>7</v>
      </c>
      <c r="C12" s="116"/>
      <c r="D12" s="64"/>
      <c r="E12" s="65"/>
      <c r="F12" s="61"/>
      <c r="G12" s="57"/>
    </row>
    <row r="13" spans="1:7" x14ac:dyDescent="0.2">
      <c r="B13" s="120" t="s">
        <v>320</v>
      </c>
      <c r="C13" s="189" t="s">
        <v>336</v>
      </c>
      <c r="D13" s="139">
        <v>459</v>
      </c>
      <c r="E13" s="140">
        <v>64</v>
      </c>
      <c r="F13" s="141">
        <v>0.13943355119825709</v>
      </c>
      <c r="G13" s="56"/>
    </row>
    <row r="14" spans="1:7" x14ac:dyDescent="0.2">
      <c r="B14" s="120" t="s">
        <v>321</v>
      </c>
      <c r="C14" s="190" t="s">
        <v>337</v>
      </c>
      <c r="D14" s="139">
        <v>65909</v>
      </c>
      <c r="E14" s="140">
        <v>42363</v>
      </c>
      <c r="F14" s="141">
        <v>0.64274985206876145</v>
      </c>
      <c r="G14" s="56"/>
    </row>
    <row r="15" spans="1:7" x14ac:dyDescent="0.2">
      <c r="B15" s="120" t="s">
        <v>21</v>
      </c>
      <c r="C15" s="180">
        <v>110</v>
      </c>
      <c r="D15" s="139">
        <v>212100</v>
      </c>
      <c r="E15" s="140">
        <v>134618</v>
      </c>
      <c r="F15" s="141">
        <v>0.63469118340405473</v>
      </c>
      <c r="G15" s="56"/>
    </row>
    <row r="16" spans="1:7" ht="24.75" customHeight="1" x14ac:dyDescent="0.2">
      <c r="B16" s="118" t="s">
        <v>8</v>
      </c>
      <c r="C16" s="191"/>
      <c r="D16" s="64"/>
      <c r="E16" s="65"/>
      <c r="F16" s="204"/>
      <c r="G16" s="56"/>
    </row>
    <row r="17" spans="2:7" x14ac:dyDescent="0.2">
      <c r="B17" s="121" t="s">
        <v>322</v>
      </c>
      <c r="C17" s="180">
        <v>140</v>
      </c>
      <c r="D17" s="139">
        <v>12480</v>
      </c>
      <c r="E17" s="140">
        <v>4740</v>
      </c>
      <c r="F17" s="141">
        <v>0.37980769230769229</v>
      </c>
      <c r="G17" s="56"/>
    </row>
    <row r="18" spans="2:7" x14ac:dyDescent="0.2">
      <c r="B18" s="121" t="s">
        <v>334</v>
      </c>
      <c r="C18" s="180">
        <v>410</v>
      </c>
      <c r="D18" s="139">
        <v>121</v>
      </c>
      <c r="E18" s="140">
        <v>40</v>
      </c>
      <c r="F18" s="141">
        <v>0.33057851239669422</v>
      </c>
      <c r="G18" s="56"/>
    </row>
    <row r="19" spans="2:7" ht="21.75" customHeight="1" x14ac:dyDescent="0.2">
      <c r="B19" s="118" t="s">
        <v>22</v>
      </c>
      <c r="C19" s="191"/>
      <c r="D19" s="64"/>
      <c r="E19" s="65"/>
      <c r="F19" s="204"/>
      <c r="G19" s="56"/>
    </row>
    <row r="20" spans="2:7" x14ac:dyDescent="0.2">
      <c r="B20" s="120" t="s">
        <v>323</v>
      </c>
      <c r="C20" s="190" t="s">
        <v>341</v>
      </c>
      <c r="D20" s="139">
        <v>460164</v>
      </c>
      <c r="E20" s="140">
        <v>294128</v>
      </c>
      <c r="F20" s="141">
        <v>0.63918081379682024</v>
      </c>
      <c r="G20" s="58"/>
    </row>
    <row r="21" spans="2:7" x14ac:dyDescent="0.2">
      <c r="B21" s="121" t="s">
        <v>324</v>
      </c>
      <c r="C21" s="180">
        <v>320</v>
      </c>
      <c r="D21" s="139">
        <v>2417</v>
      </c>
      <c r="E21" s="140">
        <v>699</v>
      </c>
      <c r="F21" s="141">
        <v>0.28920148944973106</v>
      </c>
      <c r="G21" s="56"/>
    </row>
    <row r="22" spans="2:7" x14ac:dyDescent="0.2">
      <c r="B22" s="121" t="s">
        <v>333</v>
      </c>
      <c r="C22" s="180">
        <v>420</v>
      </c>
      <c r="D22" s="139">
        <v>42</v>
      </c>
      <c r="E22" s="140">
        <v>28</v>
      </c>
      <c r="F22" s="141">
        <v>0.66666666666666663</v>
      </c>
      <c r="G22" s="56"/>
    </row>
    <row r="23" spans="2:7" ht="28.5" customHeight="1" x14ac:dyDescent="0.2">
      <c r="B23" s="118" t="s">
        <v>405</v>
      </c>
      <c r="C23" s="322"/>
      <c r="D23" s="319"/>
      <c r="E23" s="320"/>
      <c r="F23" s="321"/>
      <c r="G23" s="56"/>
    </row>
    <row r="24" spans="2:7" x14ac:dyDescent="0.2">
      <c r="B24" s="121" t="s">
        <v>400</v>
      </c>
      <c r="C24" s="180">
        <v>681</v>
      </c>
      <c r="D24" s="139">
        <v>1013</v>
      </c>
      <c r="E24" s="140">
        <v>849</v>
      </c>
      <c r="F24" s="141">
        <v>0.83810463968410664</v>
      </c>
      <c r="G24" s="56"/>
    </row>
    <row r="25" spans="2:7" x14ac:dyDescent="0.2">
      <c r="B25" s="121" t="s">
        <v>398</v>
      </c>
      <c r="C25" s="180">
        <v>687</v>
      </c>
      <c r="D25" s="139">
        <v>14873</v>
      </c>
      <c r="E25" s="140">
        <v>14156</v>
      </c>
      <c r="F25" s="141">
        <v>0.95179183755799102</v>
      </c>
      <c r="G25" s="56"/>
    </row>
    <row r="26" spans="2:7" x14ac:dyDescent="0.2">
      <c r="B26" s="121" t="s">
        <v>401</v>
      </c>
      <c r="C26" s="324">
        <v>405</v>
      </c>
      <c r="D26" s="140">
        <v>28732</v>
      </c>
      <c r="E26" s="140">
        <v>19343</v>
      </c>
      <c r="F26" s="141">
        <v>0.67322149519699293</v>
      </c>
      <c r="G26" s="56"/>
    </row>
    <row r="27" spans="2:7" x14ac:dyDescent="0.2">
      <c r="B27" s="118" t="s">
        <v>411</v>
      </c>
      <c r="C27" s="318">
        <v>409</v>
      </c>
      <c r="D27" s="320">
        <v>3218</v>
      </c>
      <c r="E27" s="320">
        <v>1533</v>
      </c>
      <c r="F27" s="141">
        <v>0.47638284648850215</v>
      </c>
      <c r="G27" s="56"/>
    </row>
    <row r="28" spans="2:7" ht="46.5" customHeight="1" x14ac:dyDescent="0.2">
      <c r="B28" s="344" t="s">
        <v>9</v>
      </c>
      <c r="C28" s="345"/>
      <c r="D28" s="345"/>
      <c r="E28" s="345"/>
      <c r="F28" s="122"/>
      <c r="G28" s="56"/>
    </row>
    <row r="29" spans="2:7" ht="35.25" customHeight="1" thickBot="1" x14ac:dyDescent="0.25">
      <c r="B29" s="346" t="s">
        <v>10</v>
      </c>
      <c r="C29" s="347"/>
      <c r="D29" s="347"/>
      <c r="E29" s="347"/>
      <c r="F29" s="123"/>
      <c r="G29" s="56"/>
    </row>
    <row r="30" spans="2:7" ht="31.5" customHeight="1" thickBot="1" x14ac:dyDescent="0.25">
      <c r="B30" s="341" t="s">
        <v>412</v>
      </c>
      <c r="C30" s="341"/>
      <c r="D30" s="341"/>
      <c r="E30" s="341"/>
      <c r="F30" s="341"/>
    </row>
    <row r="31" spans="2:7" ht="27" customHeight="1" x14ac:dyDescent="0.2">
      <c r="B31" s="124"/>
      <c r="C31" s="352" t="s">
        <v>26</v>
      </c>
      <c r="D31" s="172" t="s">
        <v>41</v>
      </c>
      <c r="E31" s="173" t="s">
        <v>32</v>
      </c>
      <c r="F31" s="174" t="s">
        <v>33</v>
      </c>
      <c r="G31" s="56"/>
    </row>
    <row r="32" spans="2:7" ht="15" customHeight="1" x14ac:dyDescent="0.2">
      <c r="B32" s="146" t="s">
        <v>216</v>
      </c>
      <c r="C32" s="353"/>
      <c r="D32" s="136">
        <v>188265</v>
      </c>
      <c r="E32" s="137">
        <v>69818</v>
      </c>
      <c r="F32" s="142">
        <v>0.37084960029745306</v>
      </c>
      <c r="G32" s="56"/>
    </row>
    <row r="33" spans="2:7" x14ac:dyDescent="0.2">
      <c r="B33" s="121" t="s">
        <v>217</v>
      </c>
      <c r="C33" s="179">
        <v>130</v>
      </c>
      <c r="D33" s="139">
        <v>84899</v>
      </c>
      <c r="E33" s="143">
        <v>30337</v>
      </c>
      <c r="F33" s="141">
        <v>0.35733047503504162</v>
      </c>
      <c r="G33" s="56"/>
    </row>
    <row r="34" spans="2:7" x14ac:dyDescent="0.2">
      <c r="B34" s="121" t="s">
        <v>218</v>
      </c>
      <c r="C34" s="180">
        <v>133</v>
      </c>
      <c r="D34" s="139">
        <v>20</v>
      </c>
      <c r="E34" s="140">
        <v>8</v>
      </c>
      <c r="F34" s="141">
        <v>0.4</v>
      </c>
      <c r="G34" s="56"/>
    </row>
    <row r="35" spans="2:7" x14ac:dyDescent="0.2">
      <c r="B35" s="121" t="s">
        <v>219</v>
      </c>
      <c r="C35" s="180">
        <v>135</v>
      </c>
      <c r="D35" s="139">
        <v>190</v>
      </c>
      <c r="E35" s="140">
        <v>78</v>
      </c>
      <c r="F35" s="141">
        <v>0.41052631578947368</v>
      </c>
      <c r="G35" s="56"/>
    </row>
    <row r="36" spans="2:7" x14ac:dyDescent="0.2">
      <c r="B36" s="121" t="s">
        <v>220</v>
      </c>
      <c r="C36" s="180">
        <v>290</v>
      </c>
      <c r="D36" s="139">
        <v>53492</v>
      </c>
      <c r="E36" s="140">
        <v>29256</v>
      </c>
      <c r="F36" s="141">
        <v>0.54692290435953039</v>
      </c>
      <c r="G36" s="56"/>
    </row>
    <row r="37" spans="2:7" x14ac:dyDescent="0.2">
      <c r="B37" s="121" t="s">
        <v>335</v>
      </c>
      <c r="C37" s="180">
        <v>450</v>
      </c>
      <c r="D37" s="139">
        <v>6</v>
      </c>
      <c r="E37" s="140">
        <v>6</v>
      </c>
      <c r="F37" s="141">
        <v>1</v>
      </c>
      <c r="G37" s="56"/>
    </row>
    <row r="38" spans="2:7" x14ac:dyDescent="0.2">
      <c r="B38" s="121" t="s">
        <v>221</v>
      </c>
      <c r="C38" s="180">
        <v>310</v>
      </c>
      <c r="D38" s="139">
        <v>11725</v>
      </c>
      <c r="E38" s="140">
        <v>3894</v>
      </c>
      <c r="F38" s="141">
        <v>0.33211087420042645</v>
      </c>
      <c r="G38" s="56"/>
    </row>
    <row r="39" spans="2:7" x14ac:dyDescent="0.2">
      <c r="B39" s="121" t="s">
        <v>222</v>
      </c>
      <c r="C39" s="180">
        <v>600</v>
      </c>
      <c r="D39" s="139">
        <v>37933</v>
      </c>
      <c r="E39" s="140">
        <v>6239</v>
      </c>
      <c r="F39" s="141">
        <v>0.16447420451849312</v>
      </c>
      <c r="G39" s="56"/>
    </row>
    <row r="40" spans="2:7" ht="79.5" customHeight="1" thickBot="1" x14ac:dyDescent="0.25">
      <c r="B40" s="354" t="s">
        <v>223</v>
      </c>
      <c r="C40" s="355"/>
      <c r="D40" s="355"/>
      <c r="E40" s="355"/>
      <c r="F40" s="126"/>
      <c r="G40" s="56"/>
    </row>
    <row r="41" spans="2:7" ht="18" customHeight="1" thickBot="1" x14ac:dyDescent="0.25">
      <c r="B41" s="114"/>
      <c r="C41" s="112"/>
      <c r="D41" s="59"/>
      <c r="E41" s="59"/>
      <c r="F41" s="59"/>
    </row>
    <row r="42" spans="2:7" ht="27" customHeight="1" x14ac:dyDescent="0.2">
      <c r="B42" s="124"/>
      <c r="C42" s="352" t="s">
        <v>26</v>
      </c>
      <c r="D42" s="172" t="s">
        <v>41</v>
      </c>
      <c r="E42" s="173" t="s">
        <v>32</v>
      </c>
      <c r="F42" s="174" t="s">
        <v>33</v>
      </c>
      <c r="G42" s="56"/>
    </row>
    <row r="43" spans="2:7" ht="15" customHeight="1" x14ac:dyDescent="0.2">
      <c r="B43" s="146" t="s">
        <v>407</v>
      </c>
      <c r="C43" s="353"/>
      <c r="D43" s="136">
        <v>34695</v>
      </c>
      <c r="E43" s="144">
        <v>17399</v>
      </c>
      <c r="F43" s="142">
        <v>0.50148436374117311</v>
      </c>
      <c r="G43" s="56"/>
    </row>
    <row r="44" spans="2:7" x14ac:dyDescent="0.2">
      <c r="B44" s="121" t="s">
        <v>225</v>
      </c>
      <c r="C44" s="179">
        <v>314</v>
      </c>
      <c r="D44" s="139">
        <v>2248</v>
      </c>
      <c r="E44" s="140">
        <v>146</v>
      </c>
      <c r="F44" s="141">
        <v>6.494661921708185E-2</v>
      </c>
      <c r="G44" s="56"/>
    </row>
    <row r="45" spans="2:7" x14ac:dyDescent="0.2">
      <c r="B45" s="121" t="s">
        <v>406</v>
      </c>
      <c r="C45" s="180">
        <v>680</v>
      </c>
      <c r="D45" s="139">
        <v>59</v>
      </c>
      <c r="E45" s="140">
        <v>44</v>
      </c>
      <c r="F45" s="141">
        <v>0.74576271186440679</v>
      </c>
      <c r="G45" s="56"/>
    </row>
    <row r="46" spans="2:7" x14ac:dyDescent="0.2">
      <c r="B46" s="121" t="s">
        <v>226</v>
      </c>
      <c r="C46" s="180">
        <v>682</v>
      </c>
      <c r="D46" s="139">
        <v>497</v>
      </c>
      <c r="E46" s="140">
        <v>434</v>
      </c>
      <c r="F46" s="141">
        <v>0.87323943661971826</v>
      </c>
      <c r="G46" s="56"/>
    </row>
    <row r="47" spans="2:7" x14ac:dyDescent="0.2">
      <c r="B47" s="121" t="s">
        <v>227</v>
      </c>
      <c r="C47" s="180">
        <v>684</v>
      </c>
      <c r="D47" s="139">
        <v>37</v>
      </c>
      <c r="E47" s="140">
        <v>30</v>
      </c>
      <c r="F47" s="141">
        <v>0.81081081081081086</v>
      </c>
      <c r="G47" s="56"/>
    </row>
    <row r="48" spans="2:7" ht="15.75" customHeight="1" x14ac:dyDescent="0.2">
      <c r="B48" s="121" t="s">
        <v>277</v>
      </c>
      <c r="C48" s="180">
        <v>685</v>
      </c>
      <c r="D48" s="139">
        <v>162</v>
      </c>
      <c r="E48" s="140">
        <v>138</v>
      </c>
      <c r="F48" s="141">
        <v>0.85185185185185186</v>
      </c>
      <c r="G48" s="56"/>
    </row>
    <row r="49" spans="2:7" x14ac:dyDescent="0.2">
      <c r="B49" s="121" t="s">
        <v>278</v>
      </c>
      <c r="C49" s="180">
        <v>690</v>
      </c>
      <c r="D49" s="139">
        <v>6781</v>
      </c>
      <c r="E49" s="140">
        <v>2175</v>
      </c>
      <c r="F49" s="141">
        <v>0.32074915204247162</v>
      </c>
      <c r="G49" s="56"/>
    </row>
    <row r="50" spans="2:7" x14ac:dyDescent="0.2">
      <c r="B50" s="121" t="s">
        <v>279</v>
      </c>
      <c r="C50" s="180" t="s">
        <v>2</v>
      </c>
      <c r="D50" s="139">
        <v>24911</v>
      </c>
      <c r="E50" s="140">
        <v>14432</v>
      </c>
      <c r="F50" s="141">
        <v>0.57934245915459037</v>
      </c>
      <c r="G50" s="56"/>
    </row>
    <row r="51" spans="2:7" ht="63" customHeight="1" thickBot="1" x14ac:dyDescent="0.25">
      <c r="B51" s="354" t="s">
        <v>280</v>
      </c>
      <c r="C51" s="355"/>
      <c r="D51" s="355"/>
      <c r="E51" s="355"/>
      <c r="F51" s="126"/>
      <c r="G51" s="56"/>
    </row>
    <row r="52" spans="2:7" ht="15.75" thickBot="1" x14ac:dyDescent="0.25">
      <c r="B52" s="341"/>
      <c r="C52" s="341"/>
      <c r="D52" s="341"/>
      <c r="E52" s="341"/>
      <c r="F52" s="341"/>
    </row>
    <row r="53" spans="2:7" ht="27" customHeight="1" x14ac:dyDescent="0.2">
      <c r="B53" s="124"/>
      <c r="C53" s="352" t="s">
        <v>26</v>
      </c>
      <c r="D53" s="172" t="s">
        <v>41</v>
      </c>
      <c r="E53" s="173" t="s">
        <v>32</v>
      </c>
      <c r="F53" s="174" t="s">
        <v>33</v>
      </c>
      <c r="G53" s="56"/>
    </row>
    <row r="54" spans="2:7" ht="15" customHeight="1" x14ac:dyDescent="0.2">
      <c r="B54" s="146" t="s">
        <v>272</v>
      </c>
      <c r="C54" s="353"/>
      <c r="D54" s="136">
        <v>84470</v>
      </c>
      <c r="E54" s="144">
        <v>51508</v>
      </c>
      <c r="F54" s="142">
        <v>0.6097786196282704</v>
      </c>
      <c r="G54" s="56"/>
    </row>
    <row r="55" spans="2:7" x14ac:dyDescent="0.2">
      <c r="B55" s="121" t="s">
        <v>281</v>
      </c>
      <c r="C55" s="179">
        <v>173</v>
      </c>
      <c r="D55" s="139">
        <v>1503</v>
      </c>
      <c r="E55" s="140">
        <v>1038</v>
      </c>
      <c r="F55" s="141">
        <v>0.69061876247504994</v>
      </c>
      <c r="G55" s="56"/>
    </row>
    <row r="56" spans="2:7" x14ac:dyDescent="0.2">
      <c r="B56" s="121" t="s">
        <v>282</v>
      </c>
      <c r="C56" s="180">
        <v>400</v>
      </c>
      <c r="D56" s="139">
        <v>39530</v>
      </c>
      <c r="E56" s="140">
        <v>25147</v>
      </c>
      <c r="F56" s="141">
        <v>0.63614975967619525</v>
      </c>
      <c r="G56" s="56"/>
    </row>
    <row r="57" spans="2:7" x14ac:dyDescent="0.2">
      <c r="B57" s="121" t="s">
        <v>283</v>
      </c>
      <c r="C57" s="180">
        <v>500</v>
      </c>
      <c r="D57" s="139">
        <v>732</v>
      </c>
      <c r="E57" s="140">
        <v>210</v>
      </c>
      <c r="F57" s="141">
        <v>0.28688524590163933</v>
      </c>
      <c r="G57" s="56"/>
    </row>
    <row r="58" spans="2:7" x14ac:dyDescent="0.2">
      <c r="B58" s="121" t="s">
        <v>284</v>
      </c>
      <c r="C58" s="180">
        <v>510</v>
      </c>
      <c r="D58" s="139">
        <v>19919</v>
      </c>
      <c r="E58" s="140">
        <v>6704</v>
      </c>
      <c r="F58" s="141">
        <v>0.33656308047592753</v>
      </c>
      <c r="G58" s="56"/>
    </row>
    <row r="59" spans="2:7" x14ac:dyDescent="0.2">
      <c r="B59" s="121" t="s">
        <v>285</v>
      </c>
      <c r="C59" s="180">
        <v>930</v>
      </c>
      <c r="D59" s="139">
        <v>22499</v>
      </c>
      <c r="E59" s="140">
        <v>18212</v>
      </c>
      <c r="F59" s="141">
        <v>0.8094581981421396</v>
      </c>
      <c r="G59" s="56"/>
    </row>
    <row r="60" spans="2:7" x14ac:dyDescent="0.2">
      <c r="B60" s="121" t="s">
        <v>286</v>
      </c>
      <c r="C60" s="180">
        <v>960</v>
      </c>
      <c r="D60" s="139">
        <v>287</v>
      </c>
      <c r="E60" s="140">
        <v>197</v>
      </c>
      <c r="F60" s="141">
        <v>0.68641114982578399</v>
      </c>
      <c r="G60" s="56"/>
    </row>
    <row r="61" spans="2:7" ht="19.5" customHeight="1" thickBot="1" x14ac:dyDescent="0.25">
      <c r="B61" s="354" t="s">
        <v>287</v>
      </c>
      <c r="C61" s="355"/>
      <c r="D61" s="355"/>
      <c r="E61" s="125"/>
      <c r="F61" s="126"/>
      <c r="G61" s="56"/>
    </row>
    <row r="62" spans="2:7" ht="25.5" customHeight="1" thickBot="1" x14ac:dyDescent="0.35">
      <c r="B62" s="217" t="s">
        <v>288</v>
      </c>
      <c r="C62" s="112"/>
      <c r="D62" s="59"/>
      <c r="E62" s="59"/>
      <c r="F62" s="59"/>
    </row>
    <row r="63" spans="2:7" ht="27" customHeight="1" x14ac:dyDescent="0.2">
      <c r="B63" s="115"/>
      <c r="C63" s="352" t="s">
        <v>26</v>
      </c>
      <c r="D63" s="175" t="s">
        <v>41</v>
      </c>
      <c r="E63" s="173" t="s">
        <v>32</v>
      </c>
      <c r="F63" s="174" t="s">
        <v>33</v>
      </c>
      <c r="G63" s="56"/>
    </row>
    <row r="64" spans="2:7" ht="15" customHeight="1" x14ac:dyDescent="0.2">
      <c r="B64" s="146" t="s">
        <v>289</v>
      </c>
      <c r="C64" s="353"/>
      <c r="D64" s="136">
        <v>29389</v>
      </c>
      <c r="E64" s="137">
        <v>10197</v>
      </c>
      <c r="F64" s="142">
        <v>0.34696655211133415</v>
      </c>
      <c r="G64" s="56"/>
    </row>
    <row r="65" spans="2:7" x14ac:dyDescent="0.2">
      <c r="B65" s="120" t="s">
        <v>290</v>
      </c>
      <c r="C65" s="179">
        <v>120</v>
      </c>
      <c r="D65" s="139">
        <v>18698</v>
      </c>
      <c r="E65" s="140">
        <v>7075</v>
      </c>
      <c r="F65" s="141">
        <v>0.37838271472884799</v>
      </c>
      <c r="G65" s="56"/>
    </row>
    <row r="66" spans="2:7" x14ac:dyDescent="0.2">
      <c r="B66" s="121" t="s">
        <v>291</v>
      </c>
      <c r="C66" s="180">
        <v>180</v>
      </c>
      <c r="D66" s="139">
        <v>10691</v>
      </c>
      <c r="E66" s="140">
        <v>3122</v>
      </c>
      <c r="F66" s="141">
        <v>0.29202132634926575</v>
      </c>
      <c r="G66" s="56"/>
    </row>
    <row r="67" spans="2:7" x14ac:dyDescent="0.2">
      <c r="B67" s="121" t="s">
        <v>344</v>
      </c>
      <c r="C67" s="180">
        <v>190</v>
      </c>
      <c r="D67" s="139">
        <v>0</v>
      </c>
      <c r="E67" s="140">
        <v>0</v>
      </c>
      <c r="F67" s="141" t="e">
        <v>#DIV/0!</v>
      </c>
      <c r="G67" s="56"/>
    </row>
    <row r="68" spans="2:7" ht="51.75" customHeight="1" thickBot="1" x14ac:dyDescent="0.25">
      <c r="B68" s="354" t="s">
        <v>228</v>
      </c>
      <c r="C68" s="355"/>
      <c r="D68" s="355"/>
      <c r="E68" s="192"/>
      <c r="F68" s="126"/>
      <c r="G68" s="56"/>
    </row>
    <row r="69" spans="2:7" ht="24" customHeight="1" thickBot="1" x14ac:dyDescent="0.25">
      <c r="B69" s="111"/>
      <c r="C69" s="112"/>
      <c r="D69" s="59"/>
      <c r="E69" s="59"/>
      <c r="F69" s="59"/>
    </row>
    <row r="70" spans="2:7" ht="27" customHeight="1" x14ac:dyDescent="0.2">
      <c r="B70" s="124"/>
      <c r="C70" s="352" t="s">
        <v>26</v>
      </c>
      <c r="D70" s="172" t="s">
        <v>41</v>
      </c>
      <c r="E70" s="173" t="s">
        <v>32</v>
      </c>
      <c r="F70" s="174" t="s">
        <v>33</v>
      </c>
      <c r="G70" s="56"/>
    </row>
    <row r="71" spans="2:7" ht="15.75" customHeight="1" x14ac:dyDescent="0.2">
      <c r="B71" s="146" t="s">
        <v>216</v>
      </c>
      <c r="C71" s="353"/>
      <c r="D71" s="136">
        <v>82546</v>
      </c>
      <c r="E71" s="137">
        <v>40472</v>
      </c>
      <c r="F71" s="142">
        <v>0.49029631962784387</v>
      </c>
      <c r="G71" s="56"/>
    </row>
    <row r="72" spans="2:7" x14ac:dyDescent="0.2">
      <c r="B72" s="121" t="s">
        <v>219</v>
      </c>
      <c r="C72" s="180">
        <v>135</v>
      </c>
      <c r="D72" s="139">
        <v>1965</v>
      </c>
      <c r="E72" s="140">
        <v>936</v>
      </c>
      <c r="F72" s="141">
        <v>0.4763358778625954</v>
      </c>
      <c r="G72" s="56"/>
    </row>
    <row r="73" spans="2:7" x14ac:dyDescent="0.2">
      <c r="B73" s="121" t="s">
        <v>217</v>
      </c>
      <c r="C73" s="180">
        <v>137</v>
      </c>
      <c r="D73" s="139">
        <v>9240</v>
      </c>
      <c r="E73" s="140">
        <v>4833</v>
      </c>
      <c r="F73" s="141">
        <v>0.5230519480519481</v>
      </c>
      <c r="G73" s="56"/>
    </row>
    <row r="74" spans="2:7" x14ac:dyDescent="0.2">
      <c r="B74" s="121" t="s">
        <v>229</v>
      </c>
      <c r="C74" s="180">
        <v>150</v>
      </c>
      <c r="D74" s="139">
        <v>36600</v>
      </c>
      <c r="E74" s="140">
        <v>23967</v>
      </c>
      <c r="F74" s="141">
        <v>0.6548360655737705</v>
      </c>
      <c r="G74" s="56"/>
    </row>
    <row r="75" spans="2:7" x14ac:dyDescent="0.2">
      <c r="B75" s="121" t="s">
        <v>230</v>
      </c>
      <c r="C75" s="180">
        <v>155</v>
      </c>
      <c r="D75" s="139">
        <v>671</v>
      </c>
      <c r="E75" s="140">
        <v>600</v>
      </c>
      <c r="F75" s="141">
        <v>0.89418777943368111</v>
      </c>
      <c r="G75" s="56"/>
    </row>
    <row r="76" spans="2:7" x14ac:dyDescent="0.2">
      <c r="B76" s="121" t="s">
        <v>220</v>
      </c>
      <c r="C76" s="180">
        <v>297</v>
      </c>
      <c r="D76" s="139">
        <v>19207</v>
      </c>
      <c r="E76" s="140">
        <v>7014</v>
      </c>
      <c r="F76" s="141">
        <v>0.36517936169105014</v>
      </c>
      <c r="G76" s="56"/>
    </row>
    <row r="77" spans="2:7" x14ac:dyDescent="0.2">
      <c r="B77" s="121" t="s">
        <v>222</v>
      </c>
      <c r="C77" s="180">
        <v>607</v>
      </c>
      <c r="D77" s="139">
        <v>14863</v>
      </c>
      <c r="E77" s="140">
        <v>3122</v>
      </c>
      <c r="F77" s="141">
        <v>0.21005180649936084</v>
      </c>
      <c r="G77" s="56"/>
    </row>
    <row r="78" spans="2:7" ht="40.5" customHeight="1" thickBot="1" x14ac:dyDescent="0.25">
      <c r="B78" s="354" t="s">
        <v>231</v>
      </c>
      <c r="C78" s="355"/>
      <c r="D78" s="355"/>
      <c r="E78" s="192"/>
      <c r="F78" s="205"/>
      <c r="G78" s="56"/>
    </row>
    <row r="79" spans="2:7" ht="15.75" thickBot="1" x14ac:dyDescent="0.25">
      <c r="B79" s="111"/>
      <c r="C79" s="112"/>
      <c r="D79" s="59"/>
      <c r="E79" s="59"/>
      <c r="F79" s="59"/>
    </row>
    <row r="80" spans="2:7" ht="27" customHeight="1" x14ac:dyDescent="0.2">
      <c r="B80" s="124"/>
      <c r="C80" s="352" t="s">
        <v>26</v>
      </c>
      <c r="D80" s="172" t="s">
        <v>41</v>
      </c>
      <c r="E80" s="173" t="s">
        <v>32</v>
      </c>
      <c r="F80" s="174" t="s">
        <v>33</v>
      </c>
      <c r="G80" s="56"/>
    </row>
    <row r="81" spans="1:7" ht="15.75" customHeight="1" x14ac:dyDescent="0.2">
      <c r="B81" s="146" t="s">
        <v>224</v>
      </c>
      <c r="C81" s="353"/>
      <c r="D81" s="136">
        <v>18795</v>
      </c>
      <c r="E81" s="137">
        <v>271</v>
      </c>
      <c r="F81" s="142">
        <v>1.4418728385208832E-2</v>
      </c>
      <c r="G81" s="56"/>
    </row>
    <row r="82" spans="1:7" ht="15" customHeight="1" x14ac:dyDescent="0.2">
      <c r="B82" s="121" t="s">
        <v>232</v>
      </c>
      <c r="C82" s="179">
        <v>154</v>
      </c>
      <c r="D82" s="139">
        <v>18354</v>
      </c>
      <c r="E82" s="143">
        <v>34</v>
      </c>
      <c r="F82" s="141">
        <v>1.8524572300316008E-3</v>
      </c>
      <c r="G82" s="56"/>
    </row>
    <row r="83" spans="1:7" hidden="1" x14ac:dyDescent="0.2">
      <c r="B83" s="121" t="s">
        <v>233</v>
      </c>
      <c r="C83" s="180" t="s">
        <v>234</v>
      </c>
      <c r="D83" s="139"/>
      <c r="E83" s="140"/>
      <c r="F83" s="141" t="e">
        <v>#DIV/0!</v>
      </c>
      <c r="G83" s="56"/>
    </row>
    <row r="84" spans="1:7" x14ac:dyDescent="0.2">
      <c r="B84" s="121" t="s">
        <v>235</v>
      </c>
      <c r="C84" s="180">
        <v>696</v>
      </c>
      <c r="D84" s="139">
        <v>39</v>
      </c>
      <c r="E84" s="140">
        <v>26</v>
      </c>
      <c r="F84" s="141">
        <v>0.66666666666666663</v>
      </c>
      <c r="G84" s="56"/>
    </row>
    <row r="85" spans="1:7" x14ac:dyDescent="0.2">
      <c r="B85" s="121" t="s">
        <v>236</v>
      </c>
      <c r="C85" s="180">
        <v>697</v>
      </c>
      <c r="D85" s="139">
        <v>402</v>
      </c>
      <c r="E85" s="140">
        <v>211</v>
      </c>
      <c r="F85" s="141">
        <v>0.52487562189054726</v>
      </c>
      <c r="G85" s="56"/>
    </row>
    <row r="86" spans="1:7" ht="69" customHeight="1" thickBot="1" x14ac:dyDescent="0.25">
      <c r="B86" s="354" t="s">
        <v>0</v>
      </c>
      <c r="C86" s="355"/>
      <c r="D86" s="355"/>
      <c r="E86" s="192"/>
      <c r="F86" s="126"/>
      <c r="G86" s="56"/>
    </row>
    <row r="87" spans="1:7" ht="15.75" thickBot="1" x14ac:dyDescent="0.25">
      <c r="B87" s="111"/>
      <c r="C87" s="112"/>
      <c r="D87" s="59"/>
      <c r="E87" s="59"/>
      <c r="F87" s="59"/>
    </row>
    <row r="88" spans="1:7" ht="27" customHeight="1" x14ac:dyDescent="0.2">
      <c r="B88" s="124"/>
      <c r="C88" s="352" t="s">
        <v>26</v>
      </c>
      <c r="D88" s="172" t="s">
        <v>41</v>
      </c>
      <c r="E88" s="173" t="s">
        <v>32</v>
      </c>
      <c r="F88" s="174" t="s">
        <v>33</v>
      </c>
      <c r="G88" s="56"/>
    </row>
    <row r="89" spans="1:7" ht="15" customHeight="1" x14ac:dyDescent="0.2">
      <c r="B89" s="146" t="s">
        <v>177</v>
      </c>
      <c r="C89" s="353"/>
      <c r="D89" s="136">
        <v>4959</v>
      </c>
      <c r="E89" s="136">
        <v>2744</v>
      </c>
      <c r="F89" s="142">
        <v>0.55333736640451703</v>
      </c>
      <c r="G89" s="56"/>
    </row>
    <row r="90" spans="1:7" x14ac:dyDescent="0.2">
      <c r="B90" s="121" t="s">
        <v>282</v>
      </c>
      <c r="C90" s="179">
        <v>407</v>
      </c>
      <c r="D90" s="139">
        <v>845</v>
      </c>
      <c r="E90" s="140">
        <v>467</v>
      </c>
      <c r="F90" s="141">
        <v>0.55266272189349108</v>
      </c>
      <c r="G90" s="56"/>
    </row>
    <row r="91" spans="1:7" x14ac:dyDescent="0.2">
      <c r="B91" s="121" t="s">
        <v>237</v>
      </c>
      <c r="C91" s="180">
        <v>507</v>
      </c>
      <c r="D91" s="139">
        <v>1588</v>
      </c>
      <c r="E91" s="140">
        <v>317</v>
      </c>
      <c r="F91" s="141">
        <v>0.19962216624685139</v>
      </c>
      <c r="G91" s="56"/>
    </row>
    <row r="92" spans="1:7" x14ac:dyDescent="0.2">
      <c r="B92" s="121" t="s">
        <v>238</v>
      </c>
      <c r="C92" s="180">
        <v>937</v>
      </c>
      <c r="D92" s="139">
        <v>2526</v>
      </c>
      <c r="E92" s="140">
        <v>1960</v>
      </c>
      <c r="F92" s="141">
        <v>0.77593032462391132</v>
      </c>
      <c r="G92" s="56"/>
    </row>
    <row r="93" spans="1:7" ht="21" customHeight="1" thickBot="1" x14ac:dyDescent="0.25">
      <c r="B93" s="354" t="s">
        <v>287</v>
      </c>
      <c r="C93" s="355"/>
      <c r="D93" s="355"/>
      <c r="E93" s="125"/>
      <c r="F93" s="126"/>
      <c r="G93" s="56"/>
    </row>
    <row r="94" spans="1:7" ht="18" customHeight="1" thickBot="1" x14ac:dyDescent="0.25">
      <c r="A94" s="218"/>
      <c r="B94" s="219"/>
      <c r="C94" s="220"/>
      <c r="D94" s="221"/>
      <c r="E94" s="221"/>
      <c r="F94" s="221"/>
      <c r="G94" s="222"/>
    </row>
    <row r="95" spans="1:7" ht="31.5" customHeight="1" thickBot="1" x14ac:dyDescent="0.35">
      <c r="B95" s="368" t="s">
        <v>362</v>
      </c>
      <c r="C95" s="368"/>
      <c r="D95" s="368"/>
      <c r="E95" s="59"/>
      <c r="F95" s="59"/>
    </row>
    <row r="96" spans="1:7" ht="18.75" customHeight="1" x14ac:dyDescent="0.2">
      <c r="B96" s="364" t="s">
        <v>239</v>
      </c>
      <c r="C96" s="176" t="s">
        <v>26</v>
      </c>
      <c r="D96" s="171" t="s">
        <v>41</v>
      </c>
      <c r="E96" s="67"/>
      <c r="F96" s="67"/>
    </row>
    <row r="97" spans="2:10" ht="15.75" customHeight="1" x14ac:dyDescent="0.2">
      <c r="B97" s="365"/>
      <c r="C97" s="177">
        <v>160</v>
      </c>
      <c r="D97" s="145">
        <v>56927</v>
      </c>
      <c r="E97" s="70"/>
      <c r="F97" s="68"/>
    </row>
    <row r="98" spans="2:10" ht="76.5" customHeight="1" thickBot="1" x14ac:dyDescent="0.25">
      <c r="B98" s="354" t="s">
        <v>240</v>
      </c>
      <c r="C98" s="355"/>
      <c r="D98" s="363"/>
      <c r="E98" s="110"/>
      <c r="F98" s="111"/>
    </row>
    <row r="99" spans="2:10" ht="15.75" thickBot="1" x14ac:dyDescent="0.25">
      <c r="B99" s="111"/>
      <c r="C99" s="112"/>
      <c r="D99" s="59"/>
      <c r="E99" s="59"/>
      <c r="F99" s="59"/>
    </row>
    <row r="100" spans="2:10" ht="20.25" customHeight="1" x14ac:dyDescent="0.2">
      <c r="B100" s="366" t="s">
        <v>29</v>
      </c>
      <c r="C100" s="176" t="s">
        <v>26</v>
      </c>
      <c r="D100" s="171" t="s">
        <v>41</v>
      </c>
      <c r="E100" s="67"/>
      <c r="F100" s="67"/>
      <c r="I100" s="127"/>
      <c r="J100" s="127"/>
    </row>
    <row r="101" spans="2:10" x14ac:dyDescent="0.2">
      <c r="B101" s="367"/>
      <c r="C101" s="177">
        <v>165</v>
      </c>
      <c r="D101" s="145">
        <v>7955</v>
      </c>
      <c r="E101" s="70"/>
      <c r="F101" s="68"/>
      <c r="I101" s="127"/>
      <c r="J101" s="127"/>
    </row>
    <row r="102" spans="2:10" ht="36.75" customHeight="1" thickBot="1" x14ac:dyDescent="0.25">
      <c r="B102" s="354" t="s">
        <v>23</v>
      </c>
      <c r="C102" s="355"/>
      <c r="D102" s="363"/>
      <c r="E102" s="110"/>
      <c r="F102" s="111"/>
      <c r="I102" s="127"/>
      <c r="J102" s="127"/>
    </row>
    <row r="103" spans="2:10" ht="15.75" thickBot="1" x14ac:dyDescent="0.25">
      <c r="C103" s="112"/>
      <c r="D103" s="59"/>
      <c r="E103" s="59"/>
      <c r="F103" s="59"/>
      <c r="I103" s="127"/>
      <c r="J103" s="127"/>
    </row>
    <row r="104" spans="2:10" ht="19.5" customHeight="1" x14ac:dyDescent="0.2">
      <c r="B104" s="115" t="s">
        <v>5</v>
      </c>
      <c r="C104" s="176" t="s">
        <v>26</v>
      </c>
      <c r="D104" s="170" t="s">
        <v>41</v>
      </c>
      <c r="E104" s="67"/>
      <c r="F104" s="67"/>
      <c r="I104" s="127"/>
      <c r="J104" s="127"/>
    </row>
    <row r="105" spans="2:10" ht="16.5" customHeight="1" x14ac:dyDescent="0.2">
      <c r="B105" s="311" t="s">
        <v>421</v>
      </c>
      <c r="C105" s="178" t="s">
        <v>186</v>
      </c>
      <c r="D105" s="145">
        <v>250146</v>
      </c>
      <c r="E105" s="71"/>
      <c r="F105" s="69"/>
    </row>
    <row r="106" spans="2:10" ht="36" customHeight="1" thickBot="1" x14ac:dyDescent="0.25">
      <c r="B106" s="354" t="s">
        <v>241</v>
      </c>
      <c r="C106" s="355"/>
      <c r="D106" s="363"/>
      <c r="E106" s="110"/>
      <c r="F106" s="111"/>
      <c r="G106" s="66"/>
    </row>
    <row r="107" spans="2:10" ht="14.25" customHeight="1" thickBot="1" x14ac:dyDescent="0.25">
      <c r="B107" s="111"/>
      <c r="C107" s="112"/>
      <c r="D107" s="62"/>
      <c r="E107" s="62"/>
      <c r="F107" s="62"/>
    </row>
    <row r="108" spans="2:10" ht="18.75" customHeight="1" x14ac:dyDescent="0.2">
      <c r="B108" s="115" t="s">
        <v>346</v>
      </c>
      <c r="C108" s="176" t="s">
        <v>359</v>
      </c>
      <c r="D108" s="170" t="s">
        <v>41</v>
      </c>
      <c r="E108" s="67"/>
      <c r="F108" s="67"/>
      <c r="I108" s="127"/>
      <c r="J108" s="127"/>
    </row>
    <row r="109" spans="2:10" ht="13.5" customHeight="1" x14ac:dyDescent="0.2">
      <c r="B109" s="233"/>
      <c r="C109" s="178" t="s">
        <v>361</v>
      </c>
      <c r="D109" s="145">
        <v>15153</v>
      </c>
      <c r="E109" s="71"/>
      <c r="F109" s="69"/>
    </row>
    <row r="110" spans="2:10" ht="15" customHeight="1" x14ac:dyDescent="0.2">
      <c r="B110" s="169"/>
      <c r="C110" s="178" t="s">
        <v>360</v>
      </c>
      <c r="D110" s="145">
        <v>115588</v>
      </c>
      <c r="E110" s="71"/>
      <c r="F110" s="69"/>
    </row>
    <row r="111" spans="2:10" ht="39.75" customHeight="1" thickBot="1" x14ac:dyDescent="0.25">
      <c r="B111" s="354" t="s">
        <v>369</v>
      </c>
      <c r="C111" s="355"/>
      <c r="D111" s="363"/>
      <c r="E111" s="110"/>
      <c r="F111" s="111"/>
      <c r="G111" s="66"/>
    </row>
    <row r="112" spans="2:10" ht="3.75" customHeight="1" x14ac:dyDescent="0.2"/>
    <row r="113" spans="2:4" ht="32.25" customHeight="1" x14ac:dyDescent="0.25">
      <c r="B113" s="362"/>
      <c r="C113" s="362"/>
      <c r="D113" s="362"/>
    </row>
    <row r="114" spans="2:4" x14ac:dyDescent="0.2">
      <c r="B114" s="296"/>
      <c r="C114" s="297"/>
      <c r="D114" s="298"/>
    </row>
  </sheetData>
  <mergeCells count="34">
    <mergeCell ref="B113:D113"/>
    <mergeCell ref="B106:D106"/>
    <mergeCell ref="B93:D93"/>
    <mergeCell ref="B96:B97"/>
    <mergeCell ref="B100:B101"/>
    <mergeCell ref="B98:D98"/>
    <mergeCell ref="B102:D102"/>
    <mergeCell ref="B95:D95"/>
    <mergeCell ref="B111:D111"/>
    <mergeCell ref="B40:E40"/>
    <mergeCell ref="C53:C54"/>
    <mergeCell ref="B51:E51"/>
    <mergeCell ref="B86:D86"/>
    <mergeCell ref="C63:C64"/>
    <mergeCell ref="C42:C43"/>
    <mergeCell ref="B52:F52"/>
    <mergeCell ref="C88:C89"/>
    <mergeCell ref="B78:D78"/>
    <mergeCell ref="B61:D61"/>
    <mergeCell ref="F7:F8"/>
    <mergeCell ref="B6:C8"/>
    <mergeCell ref="D7:D8"/>
    <mergeCell ref="C31:C32"/>
    <mergeCell ref="C70:C71"/>
    <mergeCell ref="C80:C81"/>
    <mergeCell ref="B68:D68"/>
    <mergeCell ref="B30:F30"/>
    <mergeCell ref="F3:F4"/>
    <mergeCell ref="B28:E28"/>
    <mergeCell ref="B29:E29"/>
    <mergeCell ref="D3:D4"/>
    <mergeCell ref="E3:E4"/>
    <mergeCell ref="E7:E8"/>
    <mergeCell ref="C10:C11"/>
  </mergeCells>
  <phoneticPr fontId="0" type="noConversion"/>
  <conditionalFormatting sqref="F82:F85 F72:F78 F90:F92 F65:F67 F55:F60 F44:F50 F33:F39 F13:F27">
    <cfRule type="expression" dxfId="1" priority="1" stopIfTrue="1">
      <formula>ISERROR(F13)</formula>
    </cfRule>
  </conditionalFormatting>
  <pageMargins left="0.75" right="0.75" top="1" bottom="1" header="0.5" footer="0.5"/>
  <pageSetup scale="60" fitToHeight="2" orientation="portrait" r:id="rId1"/>
  <headerFooter alignWithMargins="0">
    <oddFooter>&amp;LPrepared by VBA Office of Performance Analysis &amp;&amp; Integrity.</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80" zoomScaleSheetLayoutView="80" workbookViewId="0">
      <pane xSplit="2" topLeftCell="F1" activePane="topRight" state="frozen"/>
      <selection pane="topRight"/>
    </sheetView>
  </sheetViews>
  <sheetFormatPr defaultRowHeight="12.75" x14ac:dyDescent="0.2"/>
  <cols>
    <col min="1" max="1" width="1.7109375" style="73" customWidth="1"/>
    <col min="2" max="2" width="18" style="72" customWidth="1"/>
    <col min="3" max="4" width="10.42578125" style="76" customWidth="1"/>
    <col min="5" max="5" width="11.28515625" style="76" customWidth="1"/>
    <col min="6" max="8" width="10.42578125" style="76" customWidth="1"/>
    <col min="9" max="9" width="10.85546875" style="76" customWidth="1"/>
    <col min="10" max="10" width="9.85546875" style="76" customWidth="1"/>
    <col min="11" max="12" width="10.42578125" style="76" customWidth="1"/>
    <col min="13" max="13" width="10.28515625" style="76" bestFit="1" customWidth="1"/>
    <col min="14" max="14" width="9.7109375" style="76" customWidth="1"/>
    <col min="15" max="17" width="10.42578125" style="76" customWidth="1"/>
    <col min="18" max="16384" width="9.140625" style="73"/>
  </cols>
  <sheetData>
    <row r="1" spans="2:17" ht="32.25" customHeight="1" x14ac:dyDescent="0.4">
      <c r="C1" s="370" t="s">
        <v>364</v>
      </c>
      <c r="D1" s="371"/>
      <c r="E1" s="371"/>
      <c r="F1" s="371"/>
      <c r="G1" s="371"/>
      <c r="H1" s="371"/>
      <c r="I1" s="371"/>
      <c r="J1" s="371"/>
      <c r="K1" s="371"/>
      <c r="L1" s="371"/>
      <c r="M1" s="371"/>
      <c r="N1" s="371"/>
      <c r="O1" s="371"/>
      <c r="P1" s="371"/>
      <c r="Q1" s="371"/>
    </row>
    <row r="2" spans="2:17" ht="15.75" customHeight="1" x14ac:dyDescent="0.2">
      <c r="C2" s="378">
        <v>40880</v>
      </c>
      <c r="D2" s="379"/>
      <c r="E2" s="379"/>
      <c r="F2" s="379"/>
      <c r="G2" s="379"/>
      <c r="H2" s="379"/>
      <c r="I2" s="379"/>
      <c r="J2" s="379"/>
      <c r="K2" s="379"/>
      <c r="L2" s="379"/>
      <c r="M2" s="379"/>
      <c r="N2" s="379"/>
      <c r="O2" s="379"/>
      <c r="P2" s="379"/>
      <c r="Q2" s="379"/>
    </row>
    <row r="3" spans="2:17" x14ac:dyDescent="0.2">
      <c r="C3" s="372" t="s">
        <v>174</v>
      </c>
      <c r="D3" s="373"/>
      <c r="E3" s="374"/>
    </row>
    <row r="4" spans="2:17" ht="51" x14ac:dyDescent="0.2">
      <c r="C4" s="84" t="s">
        <v>181</v>
      </c>
      <c r="D4" s="84" t="s">
        <v>34</v>
      </c>
      <c r="E4" s="77" t="s">
        <v>35</v>
      </c>
      <c r="F4" s="375" t="s">
        <v>6</v>
      </c>
      <c r="G4" s="376"/>
      <c r="H4" s="376"/>
      <c r="I4" s="376"/>
      <c r="J4" s="376"/>
      <c r="K4" s="376"/>
      <c r="L4" s="376"/>
      <c r="M4" s="376"/>
      <c r="N4" s="376"/>
      <c r="O4" s="376"/>
      <c r="P4" s="376"/>
      <c r="Q4" s="376"/>
    </row>
    <row r="5" spans="2:17" x14ac:dyDescent="0.2">
      <c r="B5" s="78" t="s">
        <v>71</v>
      </c>
      <c r="C5" s="79">
        <v>830917</v>
      </c>
      <c r="D5" s="79">
        <v>522758</v>
      </c>
      <c r="E5" s="80">
        <v>0.62913383647223486</v>
      </c>
    </row>
    <row r="6" spans="2:17" ht="7.5" customHeight="1" x14ac:dyDescent="0.2"/>
    <row r="7" spans="2:17" ht="26.25" x14ac:dyDescent="0.4">
      <c r="C7" s="377" t="s">
        <v>269</v>
      </c>
      <c r="D7" s="377"/>
      <c r="E7" s="377"/>
      <c r="F7" s="377"/>
      <c r="G7" s="377"/>
      <c r="H7" s="377"/>
      <c r="I7" s="377"/>
      <c r="J7" s="377"/>
      <c r="K7" s="377"/>
      <c r="L7" s="377"/>
      <c r="M7" s="377"/>
      <c r="N7" s="377"/>
      <c r="O7" s="377"/>
      <c r="P7" s="377"/>
      <c r="Q7" s="377"/>
    </row>
    <row r="8" spans="2:17" x14ac:dyDescent="0.2">
      <c r="C8" s="372" t="s">
        <v>404</v>
      </c>
      <c r="D8" s="373"/>
      <c r="E8" s="374"/>
      <c r="F8" s="372" t="s">
        <v>175</v>
      </c>
      <c r="G8" s="373"/>
      <c r="H8" s="374"/>
      <c r="I8" s="372" t="s">
        <v>408</v>
      </c>
      <c r="J8" s="373"/>
      <c r="K8" s="374"/>
      <c r="L8" s="372" t="s">
        <v>177</v>
      </c>
      <c r="M8" s="373"/>
      <c r="N8" s="374"/>
      <c r="O8" s="75" t="s">
        <v>178</v>
      </c>
      <c r="P8" s="81" t="s">
        <v>179</v>
      </c>
      <c r="Q8" s="81" t="s">
        <v>180</v>
      </c>
    </row>
    <row r="9" spans="2:17" s="85" customFormat="1" ht="51" x14ac:dyDescent="0.2">
      <c r="B9" s="82"/>
      <c r="C9" s="84" t="s">
        <v>181</v>
      </c>
      <c r="D9" s="83" t="s">
        <v>34</v>
      </c>
      <c r="E9" s="83" t="s">
        <v>35</v>
      </c>
      <c r="F9" s="84" t="s">
        <v>183</v>
      </c>
      <c r="G9" s="84" t="s">
        <v>34</v>
      </c>
      <c r="H9" s="83" t="s">
        <v>35</v>
      </c>
      <c r="I9" s="84" t="s">
        <v>184</v>
      </c>
      <c r="J9" s="84" t="s">
        <v>34</v>
      </c>
      <c r="K9" s="83" t="s">
        <v>35</v>
      </c>
      <c r="L9" s="84" t="s">
        <v>183</v>
      </c>
      <c r="M9" s="84" t="s">
        <v>34</v>
      </c>
      <c r="N9" s="83" t="s">
        <v>35</v>
      </c>
      <c r="O9" s="83" t="s">
        <v>181</v>
      </c>
      <c r="P9" s="84" t="s">
        <v>181</v>
      </c>
      <c r="Q9" s="84" t="s">
        <v>184</v>
      </c>
    </row>
    <row r="10" spans="2:17" x14ac:dyDescent="0.2">
      <c r="B10" s="86" t="s">
        <v>71</v>
      </c>
      <c r="C10" s="229">
        <v>801528</v>
      </c>
      <c r="D10" s="229">
        <v>512561</v>
      </c>
      <c r="E10" s="230">
        <v>0.63947984349891707</v>
      </c>
      <c r="F10" s="229">
        <v>188265</v>
      </c>
      <c r="G10" s="229">
        <v>69819</v>
      </c>
      <c r="H10" s="230">
        <v>0.37085491195920645</v>
      </c>
      <c r="I10" s="229">
        <v>34695</v>
      </c>
      <c r="J10" s="229">
        <v>17399</v>
      </c>
      <c r="K10" s="230">
        <v>0.50148436374117311</v>
      </c>
      <c r="L10" s="229">
        <v>84470</v>
      </c>
      <c r="M10" s="229">
        <v>51508</v>
      </c>
      <c r="N10" s="230">
        <v>0.6097786196282704</v>
      </c>
      <c r="O10" s="229">
        <v>26482</v>
      </c>
      <c r="P10" s="229">
        <v>1027</v>
      </c>
      <c r="Q10" s="231">
        <v>247369</v>
      </c>
    </row>
    <row r="11" spans="2:17" x14ac:dyDescent="0.2">
      <c r="B11" s="88" t="s">
        <v>270</v>
      </c>
      <c r="C11" s="89">
        <v>165325</v>
      </c>
      <c r="D11" s="89">
        <v>110793</v>
      </c>
      <c r="E11" s="90">
        <v>0.67015272947225157</v>
      </c>
      <c r="F11" s="89">
        <v>37696</v>
      </c>
      <c r="G11" s="89">
        <v>16792</v>
      </c>
      <c r="H11" s="90">
        <v>0.44545840407470289</v>
      </c>
      <c r="I11" s="89">
        <v>7207</v>
      </c>
      <c r="J11" s="89">
        <v>3959</v>
      </c>
      <c r="K11" s="90">
        <v>0.54932704315249059</v>
      </c>
      <c r="L11" s="89">
        <v>18277</v>
      </c>
      <c r="M11" s="89">
        <v>12197</v>
      </c>
      <c r="N11" s="90">
        <v>0.66734146741806644</v>
      </c>
      <c r="O11" s="89">
        <v>17456</v>
      </c>
      <c r="P11" s="198">
        <v>95</v>
      </c>
      <c r="Q11" s="193">
        <v>40779</v>
      </c>
    </row>
    <row r="12" spans="2:17" x14ac:dyDescent="0.2">
      <c r="B12" s="91" t="s">
        <v>187</v>
      </c>
      <c r="C12" s="92">
        <v>16380</v>
      </c>
      <c r="D12" s="92">
        <v>12717</v>
      </c>
      <c r="E12" s="93">
        <v>0.77637362637362639</v>
      </c>
      <c r="F12" s="92">
        <v>3274</v>
      </c>
      <c r="G12" s="92">
        <v>1749</v>
      </c>
      <c r="H12" s="93">
        <v>0.53420891875381793</v>
      </c>
      <c r="I12" s="92">
        <v>373</v>
      </c>
      <c r="J12" s="92">
        <v>272</v>
      </c>
      <c r="K12" s="93">
        <v>0.72922252010723865</v>
      </c>
      <c r="L12" s="92">
        <v>1293</v>
      </c>
      <c r="M12" s="92">
        <v>972</v>
      </c>
      <c r="N12" s="93">
        <v>0.75174013921113692</v>
      </c>
      <c r="O12" s="92">
        <v>1</v>
      </c>
      <c r="P12" s="196">
        <v>3</v>
      </c>
      <c r="Q12" s="194">
        <v>2867</v>
      </c>
    </row>
    <row r="13" spans="2:17" x14ac:dyDescent="0.2">
      <c r="B13" s="91" t="s">
        <v>188</v>
      </c>
      <c r="C13" s="92">
        <v>8518</v>
      </c>
      <c r="D13" s="92">
        <v>5477</v>
      </c>
      <c r="E13" s="93">
        <v>0.64299131251467478</v>
      </c>
      <c r="F13" s="92">
        <v>1489</v>
      </c>
      <c r="G13" s="92">
        <v>407</v>
      </c>
      <c r="H13" s="93">
        <v>0.27333781061114842</v>
      </c>
      <c r="I13" s="92">
        <v>422</v>
      </c>
      <c r="J13" s="92">
        <v>100</v>
      </c>
      <c r="K13" s="93">
        <v>0.23696682464454977</v>
      </c>
      <c r="L13" s="92">
        <v>963</v>
      </c>
      <c r="M13" s="92">
        <v>690</v>
      </c>
      <c r="N13" s="93">
        <v>0.71651090342679125</v>
      </c>
      <c r="O13" s="92">
        <v>1</v>
      </c>
      <c r="P13" s="196">
        <v>1</v>
      </c>
      <c r="Q13" s="194">
        <v>4042</v>
      </c>
    </row>
    <row r="14" spans="2:17" x14ac:dyDescent="0.2">
      <c r="B14" s="91" t="s">
        <v>189</v>
      </c>
      <c r="C14" s="92">
        <v>7483</v>
      </c>
      <c r="D14" s="92">
        <v>4361</v>
      </c>
      <c r="E14" s="93">
        <v>0.5827876520112254</v>
      </c>
      <c r="F14" s="92">
        <v>3308</v>
      </c>
      <c r="G14" s="92">
        <v>1290</v>
      </c>
      <c r="H14" s="93">
        <v>0.38996372430471582</v>
      </c>
      <c r="I14" s="92">
        <v>178</v>
      </c>
      <c r="J14" s="92">
        <v>100</v>
      </c>
      <c r="K14" s="93">
        <v>0.5617977528089888</v>
      </c>
      <c r="L14" s="92">
        <v>749</v>
      </c>
      <c r="M14" s="92">
        <v>427</v>
      </c>
      <c r="N14" s="93">
        <v>0.57009345794392519</v>
      </c>
      <c r="O14" s="92">
        <v>4</v>
      </c>
      <c r="P14" s="196">
        <v>2</v>
      </c>
      <c r="Q14" s="194">
        <v>745</v>
      </c>
    </row>
    <row r="15" spans="2:17" x14ac:dyDescent="0.2">
      <c r="B15" s="91" t="s">
        <v>190</v>
      </c>
      <c r="C15" s="92">
        <v>22962</v>
      </c>
      <c r="D15" s="92">
        <v>14459</v>
      </c>
      <c r="E15" s="93">
        <v>0.62969253549342397</v>
      </c>
      <c r="F15" s="92">
        <v>5202</v>
      </c>
      <c r="G15" s="92">
        <v>2026</v>
      </c>
      <c r="H15" s="93">
        <v>0.38946559015763166</v>
      </c>
      <c r="I15" s="92">
        <v>860</v>
      </c>
      <c r="J15" s="92">
        <v>710</v>
      </c>
      <c r="K15" s="93">
        <v>0.82558139534883723</v>
      </c>
      <c r="L15" s="92">
        <v>3202</v>
      </c>
      <c r="M15" s="92">
        <v>1637</v>
      </c>
      <c r="N15" s="93">
        <v>0.51124297314178635</v>
      </c>
      <c r="O15" s="92">
        <v>3</v>
      </c>
      <c r="P15" s="196">
        <v>31</v>
      </c>
      <c r="Q15" s="194">
        <v>6353</v>
      </c>
    </row>
    <row r="16" spans="2:17" x14ac:dyDescent="0.2">
      <c r="B16" s="91" t="s">
        <v>191</v>
      </c>
      <c r="C16" s="92">
        <v>19513</v>
      </c>
      <c r="D16" s="92">
        <v>12634</v>
      </c>
      <c r="E16" s="93">
        <v>0.64746579203607846</v>
      </c>
      <c r="F16" s="92">
        <v>4310</v>
      </c>
      <c r="G16" s="92">
        <v>1608</v>
      </c>
      <c r="H16" s="93">
        <v>0.37308584686774943</v>
      </c>
      <c r="I16" s="92">
        <v>380</v>
      </c>
      <c r="J16" s="92">
        <v>255</v>
      </c>
      <c r="K16" s="93">
        <v>0.67105263157894735</v>
      </c>
      <c r="L16" s="92">
        <v>2673</v>
      </c>
      <c r="M16" s="92">
        <v>1791</v>
      </c>
      <c r="N16" s="93">
        <v>0.67003367003366998</v>
      </c>
      <c r="O16" s="92">
        <v>2</v>
      </c>
      <c r="P16" s="196">
        <v>34</v>
      </c>
      <c r="Q16" s="194">
        <v>5834</v>
      </c>
    </row>
    <row r="17" spans="2:17" x14ac:dyDescent="0.2">
      <c r="B17" s="91" t="s">
        <v>192</v>
      </c>
      <c r="C17" s="92">
        <v>4087</v>
      </c>
      <c r="D17" s="92">
        <v>2458</v>
      </c>
      <c r="E17" s="93">
        <v>0.6014191338390017</v>
      </c>
      <c r="F17" s="92">
        <v>834</v>
      </c>
      <c r="G17" s="92">
        <v>230</v>
      </c>
      <c r="H17" s="93">
        <v>0.27577937649880097</v>
      </c>
      <c r="I17" s="92">
        <v>426</v>
      </c>
      <c r="J17" s="92">
        <v>263</v>
      </c>
      <c r="K17" s="93">
        <v>0.61737089201877937</v>
      </c>
      <c r="L17" s="92">
        <v>342</v>
      </c>
      <c r="M17" s="92">
        <v>253</v>
      </c>
      <c r="N17" s="93">
        <v>0.73976608187134507</v>
      </c>
      <c r="O17" s="92">
        <v>0</v>
      </c>
      <c r="P17" s="196">
        <v>0</v>
      </c>
      <c r="Q17" s="194">
        <v>881</v>
      </c>
    </row>
    <row r="18" spans="2:17" x14ac:dyDescent="0.2">
      <c r="B18" s="91" t="s">
        <v>193</v>
      </c>
      <c r="C18" s="92">
        <v>20694</v>
      </c>
      <c r="D18" s="92">
        <v>15793</v>
      </c>
      <c r="E18" s="93">
        <v>0.76316806803904513</v>
      </c>
      <c r="F18" s="92">
        <v>3802</v>
      </c>
      <c r="G18" s="92">
        <v>2133</v>
      </c>
      <c r="H18" s="93">
        <v>0.56102051551814835</v>
      </c>
      <c r="I18" s="92">
        <v>373</v>
      </c>
      <c r="J18" s="92">
        <v>323</v>
      </c>
      <c r="K18" s="93">
        <v>0.86595174262734587</v>
      </c>
      <c r="L18" s="92">
        <v>2499</v>
      </c>
      <c r="M18" s="92">
        <v>1854</v>
      </c>
      <c r="N18" s="93">
        <v>0.74189675870348137</v>
      </c>
      <c r="O18" s="92">
        <v>1</v>
      </c>
      <c r="P18" s="196">
        <v>19</v>
      </c>
      <c r="Q18" s="194">
        <v>4291</v>
      </c>
    </row>
    <row r="19" spans="2:17" x14ac:dyDescent="0.2">
      <c r="B19" s="91" t="s">
        <v>194</v>
      </c>
      <c r="C19" s="92">
        <v>2050</v>
      </c>
      <c r="D19" s="92">
        <v>1183</v>
      </c>
      <c r="E19" s="93">
        <v>0.57707317073170727</v>
      </c>
      <c r="F19" s="92">
        <v>750</v>
      </c>
      <c r="G19" s="92">
        <v>234</v>
      </c>
      <c r="H19" s="93">
        <v>0.312</v>
      </c>
      <c r="I19" s="92">
        <v>159</v>
      </c>
      <c r="J19" s="92">
        <v>8</v>
      </c>
      <c r="K19" s="93">
        <v>5.0314465408805034E-2</v>
      </c>
      <c r="L19" s="92">
        <v>228</v>
      </c>
      <c r="M19" s="92">
        <v>143</v>
      </c>
      <c r="N19" s="93">
        <v>0.6271929824561403</v>
      </c>
      <c r="O19" s="92">
        <v>0</v>
      </c>
      <c r="P19" s="196">
        <v>0</v>
      </c>
      <c r="Q19" s="194">
        <v>787</v>
      </c>
    </row>
    <row r="20" spans="2:17" x14ac:dyDescent="0.2">
      <c r="B20" s="91" t="s">
        <v>195</v>
      </c>
      <c r="C20" s="92">
        <v>15272</v>
      </c>
      <c r="D20" s="92">
        <v>11626</v>
      </c>
      <c r="E20" s="93">
        <v>0.76126244106862229</v>
      </c>
      <c r="F20" s="92">
        <v>3201</v>
      </c>
      <c r="G20" s="92">
        <v>1193</v>
      </c>
      <c r="H20" s="93">
        <v>0.3726960324898469</v>
      </c>
      <c r="I20" s="92">
        <v>161</v>
      </c>
      <c r="J20" s="92">
        <v>11</v>
      </c>
      <c r="K20" s="93">
        <v>6.8322981366459631E-2</v>
      </c>
      <c r="L20" s="92">
        <v>1033</v>
      </c>
      <c r="M20" s="92">
        <v>839</v>
      </c>
      <c r="N20" s="93">
        <v>0.81219748305905126</v>
      </c>
      <c r="O20" s="92">
        <v>1</v>
      </c>
      <c r="P20" s="196">
        <v>1</v>
      </c>
      <c r="Q20" s="194">
        <v>3866</v>
      </c>
    </row>
    <row r="21" spans="2:17" x14ac:dyDescent="0.2">
      <c r="B21" s="91" t="s">
        <v>196</v>
      </c>
      <c r="C21" s="92">
        <v>4645</v>
      </c>
      <c r="D21" s="92">
        <v>2606</v>
      </c>
      <c r="E21" s="93">
        <v>0.56103336921420888</v>
      </c>
      <c r="F21" s="92">
        <v>1244</v>
      </c>
      <c r="G21" s="92">
        <v>565</v>
      </c>
      <c r="H21" s="93">
        <v>0.45418006430868169</v>
      </c>
      <c r="I21" s="92">
        <v>134</v>
      </c>
      <c r="J21" s="92">
        <v>127</v>
      </c>
      <c r="K21" s="93">
        <v>0.94776119402985071</v>
      </c>
      <c r="L21" s="92">
        <v>547</v>
      </c>
      <c r="M21" s="92">
        <v>318</v>
      </c>
      <c r="N21" s="93">
        <v>0.58135283363802559</v>
      </c>
      <c r="O21" s="92">
        <v>1</v>
      </c>
      <c r="P21" s="196">
        <v>2</v>
      </c>
      <c r="Q21" s="194">
        <v>1959</v>
      </c>
    </row>
    <row r="22" spans="2:17" x14ac:dyDescent="0.2">
      <c r="B22" s="91" t="s">
        <v>197</v>
      </c>
      <c r="C22" s="92">
        <v>25591</v>
      </c>
      <c r="D22" s="92">
        <v>16500</v>
      </c>
      <c r="E22" s="93">
        <v>0.64475792270720178</v>
      </c>
      <c r="F22" s="92">
        <v>4233</v>
      </c>
      <c r="G22" s="92">
        <v>2406</v>
      </c>
      <c r="H22" s="93">
        <v>0.56839121190644937</v>
      </c>
      <c r="I22" s="92">
        <v>2463</v>
      </c>
      <c r="J22" s="92">
        <v>1048</v>
      </c>
      <c r="K22" s="93">
        <v>0.42549736094194074</v>
      </c>
      <c r="L22" s="92">
        <v>2144</v>
      </c>
      <c r="M22" s="92">
        <v>1603</v>
      </c>
      <c r="N22" s="93">
        <v>0.74766791044776115</v>
      </c>
      <c r="O22" s="92">
        <v>17441</v>
      </c>
      <c r="P22" s="196" t="s">
        <v>3</v>
      </c>
      <c r="Q22" s="193">
        <v>3439</v>
      </c>
    </row>
    <row r="23" spans="2:17" x14ac:dyDescent="0.2">
      <c r="B23" s="91" t="s">
        <v>198</v>
      </c>
      <c r="C23" s="92">
        <v>9491</v>
      </c>
      <c r="D23" s="92">
        <v>6335</v>
      </c>
      <c r="E23" s="93">
        <v>0.66747444947845325</v>
      </c>
      <c r="F23" s="92">
        <v>2763</v>
      </c>
      <c r="G23" s="92">
        <v>1426</v>
      </c>
      <c r="H23" s="93">
        <v>0.51610568222946074</v>
      </c>
      <c r="I23" s="92">
        <v>443</v>
      </c>
      <c r="J23" s="92">
        <v>335</v>
      </c>
      <c r="K23" s="93">
        <v>0.75620767494356655</v>
      </c>
      <c r="L23" s="92">
        <v>1347</v>
      </c>
      <c r="M23" s="92">
        <v>866</v>
      </c>
      <c r="N23" s="93">
        <v>0.64291017074981438</v>
      </c>
      <c r="O23" s="92">
        <v>1</v>
      </c>
      <c r="P23" s="196">
        <v>2</v>
      </c>
      <c r="Q23" s="194">
        <v>3043</v>
      </c>
    </row>
    <row r="24" spans="2:17" x14ac:dyDescent="0.2">
      <c r="B24" s="91" t="s">
        <v>199</v>
      </c>
      <c r="C24" s="92">
        <v>3485</v>
      </c>
      <c r="D24" s="92">
        <v>1774</v>
      </c>
      <c r="E24" s="93">
        <v>0.50903873744619799</v>
      </c>
      <c r="F24" s="92">
        <v>754</v>
      </c>
      <c r="G24" s="92">
        <v>186</v>
      </c>
      <c r="H24" s="93">
        <v>0.24668435013262599</v>
      </c>
      <c r="I24" s="92">
        <v>369</v>
      </c>
      <c r="J24" s="92">
        <v>161</v>
      </c>
      <c r="K24" s="93">
        <v>0.43631436314363142</v>
      </c>
      <c r="L24" s="92">
        <v>451</v>
      </c>
      <c r="M24" s="92">
        <v>276</v>
      </c>
      <c r="N24" s="93">
        <v>0.61197339246119731</v>
      </c>
      <c r="O24" s="92">
        <v>0</v>
      </c>
      <c r="P24" s="196">
        <v>0</v>
      </c>
      <c r="Q24" s="194">
        <v>1066</v>
      </c>
    </row>
    <row r="25" spans="2:17" x14ac:dyDescent="0.2">
      <c r="B25" s="91" t="s">
        <v>200</v>
      </c>
      <c r="C25" s="92">
        <v>2716</v>
      </c>
      <c r="D25" s="92">
        <v>1505</v>
      </c>
      <c r="E25" s="93">
        <v>0.55412371134020622</v>
      </c>
      <c r="F25" s="92">
        <v>1839</v>
      </c>
      <c r="G25" s="92">
        <v>1075</v>
      </c>
      <c r="H25" s="93">
        <v>0.58455682436106582</v>
      </c>
      <c r="I25" s="92">
        <v>433</v>
      </c>
      <c r="J25" s="92">
        <v>231</v>
      </c>
      <c r="K25" s="93">
        <v>0.53348729792147809</v>
      </c>
      <c r="L25" s="92">
        <v>484</v>
      </c>
      <c r="M25" s="92">
        <v>328</v>
      </c>
      <c r="N25" s="93">
        <v>0.6776859504132231</v>
      </c>
      <c r="O25" s="92">
        <v>0</v>
      </c>
      <c r="P25" s="196">
        <v>0</v>
      </c>
      <c r="Q25" s="194">
        <v>719</v>
      </c>
    </row>
    <row r="26" spans="2:17" x14ac:dyDescent="0.2">
      <c r="B26" s="97" t="s">
        <v>332</v>
      </c>
      <c r="C26" s="92">
        <v>1126</v>
      </c>
      <c r="D26" s="92">
        <v>686</v>
      </c>
      <c r="E26" s="93">
        <v>0.60923623445825936</v>
      </c>
      <c r="F26" s="92">
        <v>291</v>
      </c>
      <c r="G26" s="92">
        <v>97</v>
      </c>
      <c r="H26" s="93">
        <v>0.33333333333333331</v>
      </c>
      <c r="I26" s="92">
        <v>26</v>
      </c>
      <c r="J26" s="92">
        <v>10</v>
      </c>
      <c r="K26" s="93">
        <v>0.38461538461538464</v>
      </c>
      <c r="L26" s="92">
        <v>130</v>
      </c>
      <c r="M26" s="92">
        <v>90</v>
      </c>
      <c r="N26" s="93">
        <v>0.69230769230769229</v>
      </c>
      <c r="O26" s="92">
        <v>0</v>
      </c>
      <c r="P26" s="196">
        <v>0</v>
      </c>
      <c r="Q26" s="194">
        <v>383</v>
      </c>
    </row>
    <row r="27" spans="2:17" x14ac:dyDescent="0.2">
      <c r="B27" s="91" t="s">
        <v>202</v>
      </c>
      <c r="C27" s="94">
        <v>1312</v>
      </c>
      <c r="D27" s="94">
        <v>679</v>
      </c>
      <c r="E27" s="87">
        <v>0.51753048780487809</v>
      </c>
      <c r="F27" s="94">
        <v>402</v>
      </c>
      <c r="G27" s="94">
        <v>167</v>
      </c>
      <c r="H27" s="87">
        <v>0.4154228855721393</v>
      </c>
      <c r="I27" s="94">
        <v>7</v>
      </c>
      <c r="J27" s="94">
        <v>5</v>
      </c>
      <c r="K27" s="87">
        <v>0.7142857142857143</v>
      </c>
      <c r="L27" s="94">
        <v>192</v>
      </c>
      <c r="M27" s="94">
        <v>110</v>
      </c>
      <c r="N27" s="87">
        <v>0.57291666666666663</v>
      </c>
      <c r="O27" s="94">
        <v>0</v>
      </c>
      <c r="P27" s="197">
        <v>0</v>
      </c>
      <c r="Q27" s="195">
        <v>504</v>
      </c>
    </row>
    <row r="28" spans="2:17" x14ac:dyDescent="0.2">
      <c r="B28" s="88" t="s">
        <v>271</v>
      </c>
      <c r="C28" s="89">
        <v>244333</v>
      </c>
      <c r="D28" s="89">
        <v>148626</v>
      </c>
      <c r="E28" s="90">
        <v>0.60829278075413473</v>
      </c>
      <c r="F28" s="89">
        <v>61449</v>
      </c>
      <c r="G28" s="89">
        <v>19681</v>
      </c>
      <c r="H28" s="90">
        <v>0.32028185975361684</v>
      </c>
      <c r="I28" s="89">
        <v>10322</v>
      </c>
      <c r="J28" s="89">
        <v>5393</v>
      </c>
      <c r="K28" s="90">
        <v>0.52247626428986627</v>
      </c>
      <c r="L28" s="89">
        <v>24980</v>
      </c>
      <c r="M28" s="89">
        <v>13627</v>
      </c>
      <c r="N28" s="90">
        <v>0.54551641313050436</v>
      </c>
      <c r="O28" s="89">
        <v>46</v>
      </c>
      <c r="P28" s="198">
        <v>159</v>
      </c>
      <c r="Q28" s="193">
        <v>77442</v>
      </c>
    </row>
    <row r="29" spans="2:17" x14ac:dyDescent="0.2">
      <c r="B29" s="91" t="s">
        <v>203</v>
      </c>
      <c r="C29" s="92">
        <v>32180</v>
      </c>
      <c r="D29" s="92">
        <v>20890</v>
      </c>
      <c r="E29" s="93">
        <v>0.64916096954630209</v>
      </c>
      <c r="F29" s="92">
        <v>7141</v>
      </c>
      <c r="G29" s="92">
        <v>2312</v>
      </c>
      <c r="H29" s="93">
        <v>0.32376417868645846</v>
      </c>
      <c r="I29" s="92">
        <v>295</v>
      </c>
      <c r="J29" s="92">
        <v>209</v>
      </c>
      <c r="K29" s="93">
        <v>0.70847457627118648</v>
      </c>
      <c r="L29" s="92">
        <v>5268</v>
      </c>
      <c r="M29" s="92">
        <v>2921</v>
      </c>
      <c r="N29" s="93">
        <v>0.55447987851176916</v>
      </c>
      <c r="O29" s="92">
        <v>0</v>
      </c>
      <c r="P29" s="196">
        <v>0</v>
      </c>
      <c r="Q29" s="194">
        <v>10217</v>
      </c>
    </row>
    <row r="30" spans="2:17" x14ac:dyDescent="0.2">
      <c r="B30" s="91" t="s">
        <v>204</v>
      </c>
      <c r="C30" s="92">
        <v>21554</v>
      </c>
      <c r="D30" s="92">
        <v>12461</v>
      </c>
      <c r="E30" s="93">
        <v>0.57812934954068851</v>
      </c>
      <c r="F30" s="92">
        <v>4300</v>
      </c>
      <c r="G30" s="92">
        <v>617</v>
      </c>
      <c r="H30" s="93">
        <v>0.14348837209302326</v>
      </c>
      <c r="I30" s="92">
        <v>734</v>
      </c>
      <c r="J30" s="92">
        <v>72</v>
      </c>
      <c r="K30" s="93">
        <v>9.8092643051771122E-2</v>
      </c>
      <c r="L30" s="92">
        <v>1277</v>
      </c>
      <c r="M30" s="92">
        <v>864</v>
      </c>
      <c r="N30" s="93">
        <v>0.67658574784651526</v>
      </c>
      <c r="O30" s="92">
        <v>2</v>
      </c>
      <c r="P30" s="196">
        <v>3</v>
      </c>
      <c r="Q30" s="194">
        <v>4445</v>
      </c>
    </row>
    <row r="31" spans="2:17" x14ac:dyDescent="0.2">
      <c r="B31" s="91" t="s">
        <v>205</v>
      </c>
      <c r="C31" s="92">
        <v>7848</v>
      </c>
      <c r="D31" s="92">
        <v>5193</v>
      </c>
      <c r="E31" s="93">
        <v>0.66169724770642202</v>
      </c>
      <c r="F31" s="92">
        <v>1053</v>
      </c>
      <c r="G31" s="92">
        <v>296</v>
      </c>
      <c r="H31" s="93">
        <v>0.28110161443494774</v>
      </c>
      <c r="I31" s="92">
        <v>252</v>
      </c>
      <c r="J31" s="92">
        <v>135</v>
      </c>
      <c r="K31" s="93">
        <v>0.5357142857142857</v>
      </c>
      <c r="L31" s="92">
        <v>1117</v>
      </c>
      <c r="M31" s="92">
        <v>661</v>
      </c>
      <c r="N31" s="93">
        <v>0.59176365264100272</v>
      </c>
      <c r="O31" s="92">
        <v>1</v>
      </c>
      <c r="P31" s="196">
        <v>2</v>
      </c>
      <c r="Q31" s="194">
        <v>2852</v>
      </c>
    </row>
    <row r="32" spans="2:17" x14ac:dyDescent="0.2">
      <c r="B32" s="91" t="s">
        <v>206</v>
      </c>
      <c r="C32" s="92">
        <v>10294</v>
      </c>
      <c r="D32" s="92">
        <v>6929</v>
      </c>
      <c r="E32" s="93">
        <v>0.6731105498348553</v>
      </c>
      <c r="F32" s="92">
        <v>2173</v>
      </c>
      <c r="G32" s="92">
        <v>478</v>
      </c>
      <c r="H32" s="93">
        <v>0.21997238840312933</v>
      </c>
      <c r="I32" s="92">
        <v>737</v>
      </c>
      <c r="J32" s="92">
        <v>517</v>
      </c>
      <c r="K32" s="93">
        <v>0.70149253731343286</v>
      </c>
      <c r="L32" s="92">
        <v>855</v>
      </c>
      <c r="M32" s="92">
        <v>587</v>
      </c>
      <c r="N32" s="93">
        <v>0.68654970760233913</v>
      </c>
      <c r="O32" s="92">
        <v>13</v>
      </c>
      <c r="P32" s="196">
        <v>25</v>
      </c>
      <c r="Q32" s="194">
        <v>3989</v>
      </c>
    </row>
    <row r="33" spans="2:17" x14ac:dyDescent="0.2">
      <c r="B33" s="91" t="s">
        <v>207</v>
      </c>
      <c r="C33" s="92">
        <v>9800</v>
      </c>
      <c r="D33" s="92">
        <v>5081</v>
      </c>
      <c r="E33" s="93">
        <v>0.5184693877551021</v>
      </c>
      <c r="F33" s="92">
        <v>4050</v>
      </c>
      <c r="G33" s="92">
        <v>1278</v>
      </c>
      <c r="H33" s="93">
        <v>0.31555555555555553</v>
      </c>
      <c r="I33" s="92">
        <v>1411</v>
      </c>
      <c r="J33" s="92">
        <v>714</v>
      </c>
      <c r="K33" s="93">
        <v>0.50602409638554213</v>
      </c>
      <c r="L33" s="92">
        <v>1073</v>
      </c>
      <c r="M33" s="92">
        <v>577</v>
      </c>
      <c r="N33" s="93">
        <v>0.53774464119291709</v>
      </c>
      <c r="O33" s="92">
        <v>10</v>
      </c>
      <c r="P33" s="196">
        <v>14</v>
      </c>
      <c r="Q33" s="194">
        <v>2563</v>
      </c>
    </row>
    <row r="34" spans="2:17" x14ac:dyDescent="0.2">
      <c r="B34" s="91" t="s">
        <v>208</v>
      </c>
      <c r="C34" s="92">
        <v>14150</v>
      </c>
      <c r="D34" s="92">
        <v>7386</v>
      </c>
      <c r="E34" s="93">
        <v>0.52197879858657248</v>
      </c>
      <c r="F34" s="92">
        <v>4805</v>
      </c>
      <c r="G34" s="92">
        <v>1344</v>
      </c>
      <c r="H34" s="93">
        <v>0.2797086368366285</v>
      </c>
      <c r="I34" s="92">
        <v>759</v>
      </c>
      <c r="J34" s="92">
        <v>427</v>
      </c>
      <c r="K34" s="93">
        <v>0.56258234519104089</v>
      </c>
      <c r="L34" s="92">
        <v>1538</v>
      </c>
      <c r="M34" s="92">
        <v>723</v>
      </c>
      <c r="N34" s="93">
        <v>0.47009102730819247</v>
      </c>
      <c r="O34" s="92">
        <v>1</v>
      </c>
      <c r="P34" s="196">
        <v>30</v>
      </c>
      <c r="Q34" s="194">
        <v>9576</v>
      </c>
    </row>
    <row r="35" spans="2:17" x14ac:dyDescent="0.2">
      <c r="B35" s="91" t="s">
        <v>209</v>
      </c>
      <c r="C35" s="92">
        <v>12997</v>
      </c>
      <c r="D35" s="92">
        <v>5313</v>
      </c>
      <c r="E35" s="93">
        <v>0.40878664307147805</v>
      </c>
      <c r="F35" s="92">
        <v>3786</v>
      </c>
      <c r="G35" s="92">
        <v>450</v>
      </c>
      <c r="H35" s="93">
        <v>0.11885895404120443</v>
      </c>
      <c r="I35" s="92">
        <v>590</v>
      </c>
      <c r="J35" s="92">
        <v>184</v>
      </c>
      <c r="K35" s="93">
        <v>0.31186440677966104</v>
      </c>
      <c r="L35" s="92">
        <v>2122</v>
      </c>
      <c r="M35" s="92">
        <v>784</v>
      </c>
      <c r="N35" s="93">
        <v>0.36946277097078228</v>
      </c>
      <c r="O35" s="92">
        <v>2</v>
      </c>
      <c r="P35" s="196">
        <v>32</v>
      </c>
      <c r="Q35" s="194">
        <v>5713</v>
      </c>
    </row>
    <row r="36" spans="2:17" x14ac:dyDescent="0.2">
      <c r="B36" s="91" t="s">
        <v>210</v>
      </c>
      <c r="C36" s="92">
        <v>25929</v>
      </c>
      <c r="D36" s="92">
        <v>17839</v>
      </c>
      <c r="E36" s="93">
        <v>0.68799413783794205</v>
      </c>
      <c r="F36" s="92">
        <v>6510</v>
      </c>
      <c r="G36" s="92">
        <v>2556</v>
      </c>
      <c r="H36" s="93">
        <v>0.39262672811059907</v>
      </c>
      <c r="I36" s="92">
        <v>564</v>
      </c>
      <c r="J36" s="92">
        <v>257</v>
      </c>
      <c r="K36" s="93">
        <v>0.45567375886524825</v>
      </c>
      <c r="L36" s="92">
        <v>2107</v>
      </c>
      <c r="M36" s="92">
        <v>1114</v>
      </c>
      <c r="N36" s="93">
        <v>0.52871381110583771</v>
      </c>
      <c r="O36" s="92">
        <v>1</v>
      </c>
      <c r="P36" s="196">
        <v>5</v>
      </c>
      <c r="Q36" s="194">
        <v>6923</v>
      </c>
    </row>
    <row r="37" spans="2:17" x14ac:dyDescent="0.2">
      <c r="B37" s="91" t="s">
        <v>211</v>
      </c>
      <c r="C37" s="92">
        <v>5311</v>
      </c>
      <c r="D37" s="92">
        <v>2816</v>
      </c>
      <c r="E37" s="93">
        <v>0.53022029749576349</v>
      </c>
      <c r="F37" s="92">
        <v>1775</v>
      </c>
      <c r="G37" s="92">
        <v>298</v>
      </c>
      <c r="H37" s="93">
        <v>0.16788732394366196</v>
      </c>
      <c r="I37" s="92">
        <v>95</v>
      </c>
      <c r="J37" s="92">
        <v>69</v>
      </c>
      <c r="K37" s="93">
        <v>0.72631578947368425</v>
      </c>
      <c r="L37" s="92">
        <v>479</v>
      </c>
      <c r="M37" s="92">
        <v>381</v>
      </c>
      <c r="N37" s="93">
        <v>0.79540709812108557</v>
      </c>
      <c r="O37" s="92">
        <v>4</v>
      </c>
      <c r="P37" s="196">
        <v>3</v>
      </c>
      <c r="Q37" s="194">
        <v>4422</v>
      </c>
    </row>
    <row r="38" spans="2:17" x14ac:dyDescent="0.2">
      <c r="B38" s="91" t="s">
        <v>212</v>
      </c>
      <c r="C38" s="92">
        <v>47473</v>
      </c>
      <c r="D38" s="92">
        <v>28905</v>
      </c>
      <c r="E38" s="93">
        <v>0.60887241168664297</v>
      </c>
      <c r="F38" s="92">
        <v>8584</v>
      </c>
      <c r="G38" s="92">
        <v>2245</v>
      </c>
      <c r="H38" s="93">
        <v>0.26153308480894688</v>
      </c>
      <c r="I38" s="92">
        <v>652</v>
      </c>
      <c r="J38" s="92">
        <v>349</v>
      </c>
      <c r="K38" s="93">
        <v>0.53527607361963192</v>
      </c>
      <c r="L38" s="92">
        <v>5573</v>
      </c>
      <c r="M38" s="92">
        <v>2994</v>
      </c>
      <c r="N38" s="93">
        <v>0.53723308810335546</v>
      </c>
      <c r="O38" s="92">
        <v>10</v>
      </c>
      <c r="P38" s="196">
        <v>44</v>
      </c>
      <c r="Q38" s="194">
        <v>18419</v>
      </c>
    </row>
    <row r="39" spans="2:17" x14ac:dyDescent="0.2">
      <c r="B39" s="91" t="s">
        <v>213</v>
      </c>
      <c r="C39" s="92">
        <v>99</v>
      </c>
      <c r="D39" s="92">
        <v>30</v>
      </c>
      <c r="E39" s="93">
        <v>0.30303030303030304</v>
      </c>
      <c r="F39" s="92">
        <v>86</v>
      </c>
      <c r="G39" s="92">
        <v>68</v>
      </c>
      <c r="H39" s="93">
        <v>0.79069767441860461</v>
      </c>
      <c r="I39" s="92">
        <v>38</v>
      </c>
      <c r="J39" s="92">
        <v>38</v>
      </c>
      <c r="K39" s="93">
        <v>1</v>
      </c>
      <c r="L39" s="92">
        <v>13</v>
      </c>
      <c r="M39" s="92">
        <v>10</v>
      </c>
      <c r="N39" s="93">
        <v>0.76923076923076927</v>
      </c>
      <c r="O39" s="92">
        <v>0</v>
      </c>
      <c r="P39" s="196">
        <v>0</v>
      </c>
      <c r="Q39" s="194">
        <v>6</v>
      </c>
    </row>
    <row r="40" spans="2:17" ht="13.5" customHeight="1" x14ac:dyDescent="0.2">
      <c r="B40" s="95" t="s">
        <v>214</v>
      </c>
      <c r="C40" s="94">
        <v>56698</v>
      </c>
      <c r="D40" s="94">
        <v>35783</v>
      </c>
      <c r="E40" s="87">
        <v>0.63111573600479731</v>
      </c>
      <c r="F40" s="94">
        <v>17186</v>
      </c>
      <c r="G40" s="94">
        <v>7739</v>
      </c>
      <c r="H40" s="87">
        <v>0.45030839055044802</v>
      </c>
      <c r="I40" s="94">
        <v>4195</v>
      </c>
      <c r="J40" s="94">
        <v>2422</v>
      </c>
      <c r="K40" s="87">
        <v>0.57735399284862932</v>
      </c>
      <c r="L40" s="94">
        <v>3558</v>
      </c>
      <c r="M40" s="94">
        <v>2011</v>
      </c>
      <c r="N40" s="87">
        <v>0.56520517144463178</v>
      </c>
      <c r="O40" s="94">
        <v>2</v>
      </c>
      <c r="P40" s="197">
        <v>1</v>
      </c>
      <c r="Q40" s="195">
        <v>8317</v>
      </c>
    </row>
    <row r="41" spans="2:17" x14ac:dyDescent="0.2">
      <c r="B41" s="369" t="s">
        <v>399</v>
      </c>
      <c r="C41" s="369"/>
      <c r="D41" s="369"/>
      <c r="E41" s="369"/>
      <c r="F41" s="369"/>
      <c r="G41" s="369"/>
      <c r="H41" s="369"/>
      <c r="I41" s="369"/>
      <c r="J41" s="369"/>
      <c r="K41" s="369"/>
      <c r="L41" s="369"/>
      <c r="M41" s="369"/>
      <c r="N41" s="369"/>
      <c r="O41" s="369"/>
      <c r="P41" s="369"/>
      <c r="Q41" s="369"/>
    </row>
    <row r="42" spans="2:17" ht="23.25" customHeight="1" x14ac:dyDescent="0.4">
      <c r="B42" s="96"/>
      <c r="C42" s="377" t="s">
        <v>269</v>
      </c>
      <c r="D42" s="377"/>
      <c r="E42" s="377"/>
      <c r="F42" s="377"/>
      <c r="G42" s="377"/>
      <c r="H42" s="377"/>
      <c r="I42" s="377"/>
      <c r="J42" s="377"/>
      <c r="K42" s="377"/>
      <c r="L42" s="377"/>
      <c r="M42" s="377"/>
      <c r="N42" s="377"/>
      <c r="O42" s="377"/>
      <c r="P42" s="377"/>
      <c r="Q42" s="377"/>
    </row>
    <row r="43" spans="2:17" x14ac:dyDescent="0.2">
      <c r="B43" s="150"/>
      <c r="C43" s="372" t="s">
        <v>404</v>
      </c>
      <c r="D43" s="373"/>
      <c r="E43" s="374"/>
      <c r="F43" s="372" t="s">
        <v>175</v>
      </c>
      <c r="G43" s="373"/>
      <c r="H43" s="374"/>
      <c r="I43" s="372" t="s">
        <v>408</v>
      </c>
      <c r="J43" s="373"/>
      <c r="K43" s="374"/>
      <c r="L43" s="372" t="s">
        <v>177</v>
      </c>
      <c r="M43" s="373"/>
      <c r="N43" s="374"/>
      <c r="O43" s="81" t="s">
        <v>178</v>
      </c>
      <c r="P43" s="75" t="s">
        <v>179</v>
      </c>
      <c r="Q43" s="81" t="s">
        <v>180</v>
      </c>
    </row>
    <row r="44" spans="2:17" s="85" customFormat="1" ht="51" x14ac:dyDescent="0.2">
      <c r="B44" s="151"/>
      <c r="C44" s="84" t="s">
        <v>181</v>
      </c>
      <c r="D44" s="84" t="s">
        <v>34</v>
      </c>
      <c r="E44" s="83" t="s">
        <v>35</v>
      </c>
      <c r="F44" s="84" t="s">
        <v>183</v>
      </c>
      <c r="G44" s="84" t="s">
        <v>34</v>
      </c>
      <c r="H44" s="83" t="s">
        <v>35</v>
      </c>
      <c r="I44" s="84" t="s">
        <v>184</v>
      </c>
      <c r="J44" s="84" t="s">
        <v>34</v>
      </c>
      <c r="K44" s="83" t="s">
        <v>35</v>
      </c>
      <c r="L44" s="84" t="s">
        <v>183</v>
      </c>
      <c r="M44" s="84" t="s">
        <v>34</v>
      </c>
      <c r="N44" s="83" t="s">
        <v>35</v>
      </c>
      <c r="O44" s="84" t="s">
        <v>181</v>
      </c>
      <c r="P44" s="83" t="s">
        <v>181</v>
      </c>
      <c r="Q44" s="84" t="s">
        <v>184</v>
      </c>
    </row>
    <row r="45" spans="2:17" x14ac:dyDescent="0.2">
      <c r="B45" s="88" t="s">
        <v>273</v>
      </c>
      <c r="C45" s="89">
        <v>195968</v>
      </c>
      <c r="D45" s="89">
        <v>123302</v>
      </c>
      <c r="E45" s="90">
        <v>0.62919456237753102</v>
      </c>
      <c r="F45" s="89">
        <v>45062</v>
      </c>
      <c r="G45" s="89">
        <v>17000</v>
      </c>
      <c r="H45" s="90">
        <v>0.37725800008876659</v>
      </c>
      <c r="I45" s="89">
        <v>8302</v>
      </c>
      <c r="J45" s="89">
        <v>2755</v>
      </c>
      <c r="K45" s="90">
        <v>0.3318477475307155</v>
      </c>
      <c r="L45" s="89">
        <v>21173</v>
      </c>
      <c r="M45" s="89">
        <v>13015</v>
      </c>
      <c r="N45" s="90">
        <v>0.61469796438860813</v>
      </c>
      <c r="O45" s="89">
        <v>8404</v>
      </c>
      <c r="P45" s="89">
        <v>395</v>
      </c>
      <c r="Q45" s="193">
        <v>60473</v>
      </c>
    </row>
    <row r="46" spans="2:17" x14ac:dyDescent="0.2">
      <c r="B46" s="91" t="s">
        <v>215</v>
      </c>
      <c r="C46" s="92">
        <v>20683</v>
      </c>
      <c r="D46" s="92">
        <v>15685</v>
      </c>
      <c r="E46" s="93">
        <v>0.75835226998017691</v>
      </c>
      <c r="F46" s="92">
        <v>3631</v>
      </c>
      <c r="G46" s="92">
        <v>2173</v>
      </c>
      <c r="H46" s="93">
        <v>0.59845772514458828</v>
      </c>
      <c r="I46" s="92">
        <v>727</v>
      </c>
      <c r="J46" s="92">
        <v>546</v>
      </c>
      <c r="K46" s="93">
        <v>0.7510316368638239</v>
      </c>
      <c r="L46" s="92">
        <v>2961</v>
      </c>
      <c r="M46" s="92">
        <v>2197</v>
      </c>
      <c r="N46" s="93">
        <v>0.74197906112799727</v>
      </c>
      <c r="O46" s="92">
        <v>4</v>
      </c>
      <c r="P46" s="196">
        <v>43</v>
      </c>
      <c r="Q46" s="194">
        <v>6225</v>
      </c>
    </row>
    <row r="47" spans="2:17" x14ac:dyDescent="0.2">
      <c r="B47" s="91" t="s">
        <v>260</v>
      </c>
      <c r="C47" s="92">
        <v>6593</v>
      </c>
      <c r="D47" s="92">
        <v>3594</v>
      </c>
      <c r="E47" s="93">
        <v>0.54512361595631731</v>
      </c>
      <c r="F47" s="92">
        <v>2153</v>
      </c>
      <c r="G47" s="92">
        <v>1021</v>
      </c>
      <c r="H47" s="93">
        <v>0.47422201579191825</v>
      </c>
      <c r="I47" s="92">
        <v>196</v>
      </c>
      <c r="J47" s="92">
        <v>142</v>
      </c>
      <c r="K47" s="93">
        <v>0.72448979591836737</v>
      </c>
      <c r="L47" s="92">
        <v>686</v>
      </c>
      <c r="M47" s="92">
        <v>462</v>
      </c>
      <c r="N47" s="93">
        <v>0.67346938775510201</v>
      </c>
      <c r="O47" s="92">
        <v>0</v>
      </c>
      <c r="P47" s="196">
        <v>0</v>
      </c>
      <c r="Q47" s="194">
        <v>1900</v>
      </c>
    </row>
    <row r="48" spans="2:17" x14ac:dyDescent="0.2">
      <c r="B48" s="91" t="s">
        <v>261</v>
      </c>
      <c r="C48" s="92">
        <v>1399</v>
      </c>
      <c r="D48" s="92">
        <v>562</v>
      </c>
      <c r="E48" s="93">
        <v>0.40171551107934239</v>
      </c>
      <c r="F48" s="92">
        <v>280</v>
      </c>
      <c r="G48" s="92">
        <v>44</v>
      </c>
      <c r="H48" s="93">
        <v>0.15714285714285714</v>
      </c>
      <c r="I48" s="92">
        <v>62</v>
      </c>
      <c r="J48" s="92">
        <v>10</v>
      </c>
      <c r="K48" s="93">
        <v>0.16129032258064516</v>
      </c>
      <c r="L48" s="92">
        <v>181</v>
      </c>
      <c r="M48" s="92">
        <v>99</v>
      </c>
      <c r="N48" s="93">
        <v>0.54696132596685088</v>
      </c>
      <c r="O48" s="92">
        <v>0</v>
      </c>
      <c r="P48" s="196">
        <v>0</v>
      </c>
      <c r="Q48" s="194">
        <v>282</v>
      </c>
    </row>
    <row r="49" spans="2:17" x14ac:dyDescent="0.2">
      <c r="B49" s="91" t="s">
        <v>262</v>
      </c>
      <c r="C49" s="92">
        <v>35166</v>
      </c>
      <c r="D49" s="92">
        <v>24086</v>
      </c>
      <c r="E49" s="93">
        <v>0.68492293692771422</v>
      </c>
      <c r="F49" s="92">
        <v>14164</v>
      </c>
      <c r="G49" s="92">
        <v>7983</v>
      </c>
      <c r="H49" s="93">
        <v>0.56361197401863883</v>
      </c>
      <c r="I49" s="92">
        <v>943</v>
      </c>
      <c r="J49" s="92">
        <v>726</v>
      </c>
      <c r="K49" s="93">
        <v>0.76988335100742311</v>
      </c>
      <c r="L49" s="92">
        <v>4216</v>
      </c>
      <c r="M49" s="92">
        <v>2559</v>
      </c>
      <c r="N49" s="93">
        <v>0.60697343453510433</v>
      </c>
      <c r="O49" s="92">
        <v>3</v>
      </c>
      <c r="P49" s="196">
        <v>5</v>
      </c>
      <c r="Q49" s="194">
        <v>14142</v>
      </c>
    </row>
    <row r="50" spans="2:17" x14ac:dyDescent="0.2">
      <c r="B50" s="91" t="s">
        <v>263</v>
      </c>
      <c r="C50" s="92">
        <v>2706</v>
      </c>
      <c r="D50" s="92">
        <v>458</v>
      </c>
      <c r="E50" s="93">
        <v>0.16925351071692535</v>
      </c>
      <c r="F50" s="92">
        <v>555</v>
      </c>
      <c r="G50" s="92">
        <v>27</v>
      </c>
      <c r="H50" s="93">
        <v>4.8648648648648651E-2</v>
      </c>
      <c r="I50" s="92">
        <v>191</v>
      </c>
      <c r="J50" s="92">
        <v>30</v>
      </c>
      <c r="K50" s="93">
        <v>0.15706806282722513</v>
      </c>
      <c r="L50" s="92">
        <v>443</v>
      </c>
      <c r="M50" s="92">
        <v>76</v>
      </c>
      <c r="N50" s="93">
        <v>0.17155756207674944</v>
      </c>
      <c r="O50" s="92">
        <v>0</v>
      </c>
      <c r="P50" s="196">
        <v>0</v>
      </c>
      <c r="Q50" s="194">
        <v>1569</v>
      </c>
    </row>
    <row r="51" spans="2:17" x14ac:dyDescent="0.2">
      <c r="B51" s="91" t="s">
        <v>264</v>
      </c>
      <c r="C51" s="92">
        <v>7684</v>
      </c>
      <c r="D51" s="92">
        <v>4494</v>
      </c>
      <c r="E51" s="93">
        <v>0.58485163977095267</v>
      </c>
      <c r="F51" s="92">
        <v>3082</v>
      </c>
      <c r="G51" s="92">
        <v>786</v>
      </c>
      <c r="H51" s="93">
        <v>0.25502920181700195</v>
      </c>
      <c r="I51" s="92">
        <v>1199</v>
      </c>
      <c r="J51" s="92">
        <v>244</v>
      </c>
      <c r="K51" s="93">
        <v>0.20350291909924936</v>
      </c>
      <c r="L51" s="92">
        <v>1444</v>
      </c>
      <c r="M51" s="92">
        <v>813</v>
      </c>
      <c r="N51" s="93">
        <v>0.56301939058171746</v>
      </c>
      <c r="O51" s="92">
        <v>0</v>
      </c>
      <c r="P51" s="196">
        <v>10</v>
      </c>
      <c r="Q51" s="194">
        <v>4301</v>
      </c>
    </row>
    <row r="52" spans="2:17" x14ac:dyDescent="0.2">
      <c r="B52" s="91" t="s">
        <v>292</v>
      </c>
      <c r="C52" s="92">
        <v>11731</v>
      </c>
      <c r="D52" s="92">
        <v>5000</v>
      </c>
      <c r="E52" s="93">
        <v>0.42622112351888158</v>
      </c>
      <c r="F52" s="92">
        <v>2117</v>
      </c>
      <c r="G52" s="92">
        <v>134</v>
      </c>
      <c r="H52" s="93">
        <v>6.3297118564005675E-2</v>
      </c>
      <c r="I52" s="92">
        <v>505</v>
      </c>
      <c r="J52" s="92">
        <v>18</v>
      </c>
      <c r="K52" s="93">
        <v>3.5643564356435641E-2</v>
      </c>
      <c r="L52" s="92">
        <v>917</v>
      </c>
      <c r="M52" s="92">
        <v>325</v>
      </c>
      <c r="N52" s="93">
        <v>0.35441657579062158</v>
      </c>
      <c r="O52" s="92">
        <v>6960</v>
      </c>
      <c r="P52" s="196">
        <v>0</v>
      </c>
      <c r="Q52" s="193">
        <v>2486</v>
      </c>
    </row>
    <row r="53" spans="2:17" x14ac:dyDescent="0.2">
      <c r="B53" s="91" t="s">
        <v>293</v>
      </c>
      <c r="C53" s="92">
        <v>13604</v>
      </c>
      <c r="D53" s="92">
        <v>7518</v>
      </c>
      <c r="E53" s="93">
        <v>0.55263157894736847</v>
      </c>
      <c r="F53" s="92">
        <v>3411</v>
      </c>
      <c r="G53" s="92">
        <v>689</v>
      </c>
      <c r="H53" s="93">
        <v>0.20199355027851071</v>
      </c>
      <c r="I53" s="92">
        <v>1582</v>
      </c>
      <c r="J53" s="92">
        <v>271</v>
      </c>
      <c r="K53" s="93">
        <v>0.17130214917825537</v>
      </c>
      <c r="L53" s="92">
        <v>1250</v>
      </c>
      <c r="M53" s="92">
        <v>835</v>
      </c>
      <c r="N53" s="93">
        <v>0.66800000000000004</v>
      </c>
      <c r="O53" s="92">
        <v>7</v>
      </c>
      <c r="P53" s="196">
        <v>3</v>
      </c>
      <c r="Q53" s="194">
        <v>3445</v>
      </c>
    </row>
    <row r="54" spans="2:17" x14ac:dyDescent="0.2">
      <c r="B54" s="91" t="s">
        <v>294</v>
      </c>
      <c r="C54" s="92">
        <v>11627</v>
      </c>
      <c r="D54" s="92">
        <v>6785</v>
      </c>
      <c r="E54" s="93">
        <v>0.58355551733035171</v>
      </c>
      <c r="F54" s="92">
        <v>2856</v>
      </c>
      <c r="G54" s="92">
        <v>1140</v>
      </c>
      <c r="H54" s="93">
        <v>0.39915966386554624</v>
      </c>
      <c r="I54" s="92">
        <v>374</v>
      </c>
      <c r="J54" s="92">
        <v>207</v>
      </c>
      <c r="K54" s="93">
        <v>0.553475935828877</v>
      </c>
      <c r="L54" s="92">
        <v>1411</v>
      </c>
      <c r="M54" s="92">
        <v>987</v>
      </c>
      <c r="N54" s="93">
        <v>0.69950389794472001</v>
      </c>
      <c r="O54" s="92">
        <v>1</v>
      </c>
      <c r="P54" s="196">
        <v>25</v>
      </c>
      <c r="Q54" s="194">
        <v>5119</v>
      </c>
    </row>
    <row r="55" spans="2:17" x14ac:dyDescent="0.2">
      <c r="B55" s="91" t="s">
        <v>295</v>
      </c>
      <c r="C55" s="92">
        <v>1078</v>
      </c>
      <c r="D55" s="92">
        <v>281</v>
      </c>
      <c r="E55" s="93">
        <v>0.26066790352504637</v>
      </c>
      <c r="F55" s="92">
        <v>320</v>
      </c>
      <c r="G55" s="92">
        <v>21</v>
      </c>
      <c r="H55" s="93">
        <v>6.5625000000000003E-2</v>
      </c>
      <c r="I55" s="92">
        <v>248</v>
      </c>
      <c r="J55" s="92">
        <v>17</v>
      </c>
      <c r="K55" s="93">
        <v>6.8548387096774188E-2</v>
      </c>
      <c r="L55" s="92">
        <v>191</v>
      </c>
      <c r="M55" s="92">
        <v>73</v>
      </c>
      <c r="N55" s="93">
        <v>0.38219895287958117</v>
      </c>
      <c r="O55" s="92">
        <v>0</v>
      </c>
      <c r="P55" s="196">
        <v>2</v>
      </c>
      <c r="Q55" s="194">
        <v>252</v>
      </c>
    </row>
    <row r="56" spans="2:17" x14ac:dyDescent="0.2">
      <c r="B56" s="91" t="s">
        <v>296</v>
      </c>
      <c r="C56" s="92">
        <v>17048</v>
      </c>
      <c r="D56" s="92">
        <v>11047</v>
      </c>
      <c r="E56" s="93">
        <v>0.64799389957766307</v>
      </c>
      <c r="F56" s="92">
        <v>3487</v>
      </c>
      <c r="G56" s="92">
        <v>1649</v>
      </c>
      <c r="H56" s="93">
        <v>0.47289934040722686</v>
      </c>
      <c r="I56" s="92">
        <v>467</v>
      </c>
      <c r="J56" s="92">
        <v>260</v>
      </c>
      <c r="K56" s="93">
        <v>0.55674518201284795</v>
      </c>
      <c r="L56" s="92">
        <v>1577</v>
      </c>
      <c r="M56" s="92">
        <v>949</v>
      </c>
      <c r="N56" s="93">
        <v>0.60177552314521243</v>
      </c>
      <c r="O56" s="92">
        <v>2</v>
      </c>
      <c r="P56" s="196">
        <v>19</v>
      </c>
      <c r="Q56" s="194">
        <v>6658</v>
      </c>
    </row>
    <row r="57" spans="2:17" x14ac:dyDescent="0.2">
      <c r="B57" s="91" t="s">
        <v>297</v>
      </c>
      <c r="C57" s="92">
        <v>10456</v>
      </c>
      <c r="D57" s="92">
        <v>2574</v>
      </c>
      <c r="E57" s="93">
        <v>0.24617444529456772</v>
      </c>
      <c r="F57" s="92">
        <v>1914</v>
      </c>
      <c r="G57" s="92">
        <v>114</v>
      </c>
      <c r="H57" s="93">
        <v>5.9561128526645767E-2</v>
      </c>
      <c r="I57" s="92">
        <v>1243</v>
      </c>
      <c r="J57" s="92">
        <v>59</v>
      </c>
      <c r="K57" s="93">
        <v>4.7465808527755428E-2</v>
      </c>
      <c r="L57" s="92">
        <v>574</v>
      </c>
      <c r="M57" s="92">
        <v>284</v>
      </c>
      <c r="N57" s="93">
        <v>0.49477351916376305</v>
      </c>
      <c r="O57" s="92">
        <v>1212</v>
      </c>
      <c r="P57" s="196">
        <v>0</v>
      </c>
      <c r="Q57" s="193">
        <v>1648</v>
      </c>
    </row>
    <row r="58" spans="2:17" x14ac:dyDescent="0.2">
      <c r="B58" s="91" t="s">
        <v>298</v>
      </c>
      <c r="C58" s="92">
        <v>51300</v>
      </c>
      <c r="D58" s="92">
        <v>38693</v>
      </c>
      <c r="E58" s="93">
        <v>0.75424951267056528</v>
      </c>
      <c r="F58" s="92">
        <v>5927</v>
      </c>
      <c r="G58" s="92">
        <v>1072</v>
      </c>
      <c r="H58" s="93">
        <v>0.1808672178167707</v>
      </c>
      <c r="I58" s="92">
        <v>545</v>
      </c>
      <c r="J58" s="92">
        <v>214</v>
      </c>
      <c r="K58" s="93">
        <v>0.39266055045871562</v>
      </c>
      <c r="L58" s="92">
        <v>4807</v>
      </c>
      <c r="M58" s="92">
        <v>3060</v>
      </c>
      <c r="N58" s="93">
        <v>0.6365716663199501</v>
      </c>
      <c r="O58" s="92">
        <v>215</v>
      </c>
      <c r="P58" s="196">
        <v>288</v>
      </c>
      <c r="Q58" s="194">
        <v>11611</v>
      </c>
    </row>
    <row r="59" spans="2:17" x14ac:dyDescent="0.2">
      <c r="B59" s="95" t="s">
        <v>299</v>
      </c>
      <c r="C59" s="94">
        <v>4893</v>
      </c>
      <c r="D59" s="94">
        <v>2525</v>
      </c>
      <c r="E59" s="87">
        <v>0.51604332720212553</v>
      </c>
      <c r="F59" s="94">
        <v>1165</v>
      </c>
      <c r="G59" s="94">
        <v>147</v>
      </c>
      <c r="H59" s="87">
        <v>0.12618025751072962</v>
      </c>
      <c r="I59" s="94">
        <v>20</v>
      </c>
      <c r="J59" s="94">
        <v>11</v>
      </c>
      <c r="K59" s="87">
        <v>0.55000000000000004</v>
      </c>
      <c r="L59" s="94">
        <v>515</v>
      </c>
      <c r="M59" s="94">
        <v>296</v>
      </c>
      <c r="N59" s="87">
        <v>0.574757281553398</v>
      </c>
      <c r="O59" s="94">
        <v>0</v>
      </c>
      <c r="P59" s="197">
        <v>0</v>
      </c>
      <c r="Q59" s="195">
        <v>835</v>
      </c>
    </row>
    <row r="60" spans="2:17" x14ac:dyDescent="0.2">
      <c r="B60" s="88" t="s">
        <v>274</v>
      </c>
      <c r="C60" s="89">
        <v>195900</v>
      </c>
      <c r="D60" s="89">
        <v>128107</v>
      </c>
      <c r="E60" s="90">
        <v>0.65394078611536499</v>
      </c>
      <c r="F60" s="89">
        <v>44011</v>
      </c>
      <c r="G60" s="89">
        <v>16336</v>
      </c>
      <c r="H60" s="90">
        <v>0.37117993228965485</v>
      </c>
      <c r="I60" s="89">
        <v>8804</v>
      </c>
      <c r="J60" s="89">
        <v>5292</v>
      </c>
      <c r="K60" s="90">
        <v>0.6010904134484325</v>
      </c>
      <c r="L60" s="89">
        <v>20004</v>
      </c>
      <c r="M60" s="89">
        <v>12649</v>
      </c>
      <c r="N60" s="90">
        <v>0.63232353529294139</v>
      </c>
      <c r="O60" s="89">
        <v>572</v>
      </c>
      <c r="P60" s="198">
        <v>378</v>
      </c>
      <c r="Q60" s="193">
        <v>48012</v>
      </c>
    </row>
    <row r="61" spans="2:17" x14ac:dyDescent="0.2">
      <c r="B61" s="91" t="s">
        <v>300</v>
      </c>
      <c r="C61" s="92">
        <v>4816</v>
      </c>
      <c r="D61" s="92">
        <v>2480</v>
      </c>
      <c r="E61" s="93">
        <v>0.51495016611295685</v>
      </c>
      <c r="F61" s="92">
        <v>1016</v>
      </c>
      <c r="G61" s="92">
        <v>199</v>
      </c>
      <c r="H61" s="93">
        <v>0.19586614173228348</v>
      </c>
      <c r="I61" s="92">
        <v>50</v>
      </c>
      <c r="J61" s="92">
        <v>30</v>
      </c>
      <c r="K61" s="93">
        <v>0.6</v>
      </c>
      <c r="L61" s="92">
        <v>558</v>
      </c>
      <c r="M61" s="92">
        <v>309</v>
      </c>
      <c r="N61" s="93">
        <v>0.55376344086021501</v>
      </c>
      <c r="O61" s="92">
        <v>0</v>
      </c>
      <c r="P61" s="196">
        <v>0</v>
      </c>
      <c r="Q61" s="194">
        <v>2150</v>
      </c>
    </row>
    <row r="62" spans="2:17" x14ac:dyDescent="0.2">
      <c r="B62" s="91" t="s">
        <v>301</v>
      </c>
      <c r="C62" s="92">
        <v>1657</v>
      </c>
      <c r="D62" s="92">
        <v>820</v>
      </c>
      <c r="E62" s="93">
        <v>0.4948702474351237</v>
      </c>
      <c r="F62" s="92">
        <v>1218</v>
      </c>
      <c r="G62" s="92">
        <v>649</v>
      </c>
      <c r="H62" s="93">
        <v>0.53284072249589487</v>
      </c>
      <c r="I62" s="92">
        <v>443</v>
      </c>
      <c r="J62" s="92">
        <v>205</v>
      </c>
      <c r="K62" s="93">
        <v>0.46275395033860045</v>
      </c>
      <c r="L62" s="92">
        <v>301</v>
      </c>
      <c r="M62" s="92">
        <v>204</v>
      </c>
      <c r="N62" s="93">
        <v>0.67774086378737541</v>
      </c>
      <c r="O62" s="92">
        <v>0</v>
      </c>
      <c r="P62" s="196">
        <v>0</v>
      </c>
      <c r="Q62" s="194">
        <v>168</v>
      </c>
    </row>
    <row r="63" spans="2:17" x14ac:dyDescent="0.2">
      <c r="B63" s="91" t="s">
        <v>302</v>
      </c>
      <c r="C63" s="92">
        <v>2225</v>
      </c>
      <c r="D63" s="92">
        <v>826</v>
      </c>
      <c r="E63" s="93">
        <v>0.37123595505617979</v>
      </c>
      <c r="F63" s="92">
        <v>1020</v>
      </c>
      <c r="G63" s="92">
        <v>206</v>
      </c>
      <c r="H63" s="93">
        <v>0.20196078431372549</v>
      </c>
      <c r="I63" s="92">
        <v>95</v>
      </c>
      <c r="J63" s="92">
        <v>34</v>
      </c>
      <c r="K63" s="93">
        <v>0.35789473684210527</v>
      </c>
      <c r="L63" s="92">
        <v>384</v>
      </c>
      <c r="M63" s="92">
        <v>146</v>
      </c>
      <c r="N63" s="93">
        <v>0.38020833333333331</v>
      </c>
      <c r="O63" s="92">
        <v>0</v>
      </c>
      <c r="P63" s="196">
        <v>0</v>
      </c>
      <c r="Q63" s="194">
        <v>858</v>
      </c>
    </row>
    <row r="64" spans="2:17" x14ac:dyDescent="0.2">
      <c r="B64" s="91" t="s">
        <v>303</v>
      </c>
      <c r="C64" s="92">
        <v>10161</v>
      </c>
      <c r="D64" s="92">
        <v>5027</v>
      </c>
      <c r="E64" s="93">
        <v>0.49473477019978351</v>
      </c>
      <c r="F64" s="92">
        <v>2995</v>
      </c>
      <c r="G64" s="92">
        <v>639</v>
      </c>
      <c r="H64" s="93">
        <v>0.21335559265442405</v>
      </c>
      <c r="I64" s="92">
        <v>455</v>
      </c>
      <c r="J64" s="92">
        <v>119</v>
      </c>
      <c r="K64" s="93">
        <v>0.26153846153846155</v>
      </c>
      <c r="L64" s="92">
        <v>737</v>
      </c>
      <c r="M64" s="92">
        <v>359</v>
      </c>
      <c r="N64" s="93">
        <v>0.48710990502035278</v>
      </c>
      <c r="O64" s="92">
        <v>2</v>
      </c>
      <c r="P64" s="196">
        <v>3</v>
      </c>
      <c r="Q64" s="194">
        <v>3941</v>
      </c>
    </row>
    <row r="65" spans="2:17" x14ac:dyDescent="0.2">
      <c r="B65" s="91" t="s">
        <v>386</v>
      </c>
      <c r="C65" s="92">
        <v>980</v>
      </c>
      <c r="D65" s="92">
        <v>404</v>
      </c>
      <c r="E65" s="93">
        <v>0.41224489795918368</v>
      </c>
      <c r="F65" s="92">
        <v>596</v>
      </c>
      <c r="G65" s="92">
        <v>376</v>
      </c>
      <c r="H65" s="93">
        <v>0.63087248322147649</v>
      </c>
      <c r="I65" s="92">
        <v>32</v>
      </c>
      <c r="J65" s="92">
        <v>12</v>
      </c>
      <c r="K65" s="93">
        <v>0.375</v>
      </c>
      <c r="L65" s="92">
        <v>273</v>
      </c>
      <c r="M65" s="92">
        <v>145</v>
      </c>
      <c r="N65" s="93">
        <v>0.53113553113553114</v>
      </c>
      <c r="O65" s="92">
        <v>0</v>
      </c>
      <c r="P65" s="196">
        <v>1</v>
      </c>
      <c r="Q65" s="194">
        <v>336</v>
      </c>
    </row>
    <row r="66" spans="2:17" x14ac:dyDescent="0.2">
      <c r="B66" s="91" t="s">
        <v>304</v>
      </c>
      <c r="C66" s="92">
        <v>1250</v>
      </c>
      <c r="D66" s="92">
        <v>229</v>
      </c>
      <c r="E66" s="93">
        <v>0.1832</v>
      </c>
      <c r="F66" s="92">
        <v>491</v>
      </c>
      <c r="G66" s="92">
        <v>51</v>
      </c>
      <c r="H66" s="93">
        <v>0.10386965376782077</v>
      </c>
      <c r="I66" s="92">
        <v>219</v>
      </c>
      <c r="J66" s="92">
        <v>12</v>
      </c>
      <c r="K66" s="93">
        <v>5.4794520547945202E-2</v>
      </c>
      <c r="L66" s="92">
        <v>218</v>
      </c>
      <c r="M66" s="92">
        <v>55</v>
      </c>
      <c r="N66" s="93">
        <v>0.25229357798165136</v>
      </c>
      <c r="O66" s="92">
        <v>0</v>
      </c>
      <c r="P66" s="196">
        <v>0</v>
      </c>
      <c r="Q66" s="194">
        <v>361</v>
      </c>
    </row>
    <row r="67" spans="2:17" x14ac:dyDescent="0.2">
      <c r="B67" s="91" t="s">
        <v>305</v>
      </c>
      <c r="C67" s="92">
        <v>5061</v>
      </c>
      <c r="D67" s="92">
        <v>3389</v>
      </c>
      <c r="E67" s="93">
        <v>0.66963050780478162</v>
      </c>
      <c r="F67" s="92">
        <v>684</v>
      </c>
      <c r="G67" s="92">
        <v>169</v>
      </c>
      <c r="H67" s="93">
        <v>0.24707602339181287</v>
      </c>
      <c r="I67" s="92">
        <v>73</v>
      </c>
      <c r="J67" s="92">
        <v>40</v>
      </c>
      <c r="K67" s="93">
        <v>0.54794520547945202</v>
      </c>
      <c r="L67" s="92">
        <v>806</v>
      </c>
      <c r="M67" s="92">
        <v>660</v>
      </c>
      <c r="N67" s="93">
        <v>0.81885856079404462</v>
      </c>
      <c r="O67" s="92">
        <v>1</v>
      </c>
      <c r="P67" s="196">
        <v>1</v>
      </c>
      <c r="Q67" s="194">
        <v>732</v>
      </c>
    </row>
    <row r="68" spans="2:17" x14ac:dyDescent="0.2">
      <c r="B68" s="91" t="s">
        <v>306</v>
      </c>
      <c r="C68" s="92">
        <v>22176</v>
      </c>
      <c r="D68" s="92">
        <v>15981</v>
      </c>
      <c r="E68" s="93">
        <v>0.72064393939393945</v>
      </c>
      <c r="F68" s="92">
        <v>5050</v>
      </c>
      <c r="G68" s="92">
        <v>1722</v>
      </c>
      <c r="H68" s="93">
        <v>0.34099009900990102</v>
      </c>
      <c r="I68" s="92">
        <v>2351</v>
      </c>
      <c r="J68" s="92">
        <v>1445</v>
      </c>
      <c r="K68" s="93">
        <v>0.6146320714589536</v>
      </c>
      <c r="L68" s="92">
        <v>1580</v>
      </c>
      <c r="M68" s="92">
        <v>1126</v>
      </c>
      <c r="N68" s="93">
        <v>0.71265822784810129</v>
      </c>
      <c r="O68" s="92">
        <v>0</v>
      </c>
      <c r="P68" s="196">
        <v>1</v>
      </c>
      <c r="Q68" s="194">
        <v>6775</v>
      </c>
    </row>
    <row r="69" spans="2:17" x14ac:dyDescent="0.2">
      <c r="B69" s="97" t="s">
        <v>307</v>
      </c>
      <c r="C69" s="92">
        <v>3265</v>
      </c>
      <c r="D69" s="92">
        <v>1316</v>
      </c>
      <c r="E69" s="93">
        <v>0.40306278713629401</v>
      </c>
      <c r="F69" s="92">
        <v>1220</v>
      </c>
      <c r="G69" s="92">
        <v>414</v>
      </c>
      <c r="H69" s="93">
        <v>0.33934426229508197</v>
      </c>
      <c r="I69" s="92">
        <v>146</v>
      </c>
      <c r="J69" s="92">
        <v>65</v>
      </c>
      <c r="K69" s="93">
        <v>0.4452054794520548</v>
      </c>
      <c r="L69" s="92">
        <v>1313</v>
      </c>
      <c r="M69" s="92">
        <v>654</v>
      </c>
      <c r="N69" s="93">
        <v>0.49809596344249807</v>
      </c>
      <c r="O69" s="92">
        <v>227</v>
      </c>
      <c r="P69" s="196">
        <v>34</v>
      </c>
      <c r="Q69" s="194">
        <v>2205</v>
      </c>
    </row>
    <row r="70" spans="2:17" x14ac:dyDescent="0.2">
      <c r="B70" s="91" t="s">
        <v>308</v>
      </c>
      <c r="C70" s="92">
        <v>31222</v>
      </c>
      <c r="D70" s="92">
        <v>22695</v>
      </c>
      <c r="E70" s="93">
        <v>0.7268912945999616</v>
      </c>
      <c r="F70" s="92">
        <v>6031</v>
      </c>
      <c r="G70" s="92">
        <v>2573</v>
      </c>
      <c r="H70" s="93">
        <v>0.42662908307080089</v>
      </c>
      <c r="I70" s="92">
        <v>397</v>
      </c>
      <c r="J70" s="92">
        <v>251</v>
      </c>
      <c r="K70" s="93">
        <v>0.63224181360201515</v>
      </c>
      <c r="L70" s="92">
        <v>3558</v>
      </c>
      <c r="M70" s="92">
        <v>2727</v>
      </c>
      <c r="N70" s="93">
        <v>0.76644182124789206</v>
      </c>
      <c r="O70" s="92">
        <v>3</v>
      </c>
      <c r="P70" s="196">
        <v>2</v>
      </c>
      <c r="Q70" s="194">
        <v>7117</v>
      </c>
    </row>
    <row r="71" spans="2:17" x14ac:dyDescent="0.2">
      <c r="B71" s="91" t="s">
        <v>309</v>
      </c>
      <c r="C71" s="92">
        <v>21138</v>
      </c>
      <c r="D71" s="92">
        <v>15833</v>
      </c>
      <c r="E71" s="93">
        <v>0.74903018260951837</v>
      </c>
      <c r="F71" s="92">
        <v>3081</v>
      </c>
      <c r="G71" s="92">
        <v>698</v>
      </c>
      <c r="H71" s="93">
        <v>0.22654982148653036</v>
      </c>
      <c r="I71" s="92">
        <v>753</v>
      </c>
      <c r="J71" s="92">
        <v>561</v>
      </c>
      <c r="K71" s="93">
        <v>0.7450199203187251</v>
      </c>
      <c r="L71" s="92">
        <v>2402</v>
      </c>
      <c r="M71" s="92">
        <v>1526</v>
      </c>
      <c r="N71" s="93">
        <v>0.63530391340549541</v>
      </c>
      <c r="O71" s="92">
        <v>0</v>
      </c>
      <c r="P71" s="196">
        <v>1</v>
      </c>
      <c r="Q71" s="194">
        <v>5096</v>
      </c>
    </row>
    <row r="72" spans="2:17" x14ac:dyDescent="0.2">
      <c r="B72" s="91" t="s">
        <v>310</v>
      </c>
      <c r="C72" s="92">
        <v>12595</v>
      </c>
      <c r="D72" s="92">
        <v>7519</v>
      </c>
      <c r="E72" s="93">
        <v>0.59698292973402145</v>
      </c>
      <c r="F72" s="92">
        <v>3786</v>
      </c>
      <c r="G72" s="92">
        <v>2030</v>
      </c>
      <c r="H72" s="93">
        <v>0.53618594823032228</v>
      </c>
      <c r="I72" s="92">
        <v>592</v>
      </c>
      <c r="J72" s="92">
        <v>271</v>
      </c>
      <c r="K72" s="93">
        <v>0.45777027027027029</v>
      </c>
      <c r="L72" s="92">
        <v>1637</v>
      </c>
      <c r="M72" s="92">
        <v>846</v>
      </c>
      <c r="N72" s="93">
        <v>0.51679902260232136</v>
      </c>
      <c r="O72" s="92">
        <v>1</v>
      </c>
      <c r="P72" s="196">
        <v>8</v>
      </c>
      <c r="Q72" s="194">
        <v>5078</v>
      </c>
    </row>
    <row r="73" spans="2:17" x14ac:dyDescent="0.2">
      <c r="B73" s="91" t="s">
        <v>311</v>
      </c>
      <c r="C73" s="92">
        <v>7619</v>
      </c>
      <c r="D73" s="92">
        <v>5222</v>
      </c>
      <c r="E73" s="93">
        <v>0.68539178369864817</v>
      </c>
      <c r="F73" s="92">
        <v>1407</v>
      </c>
      <c r="G73" s="92">
        <v>463</v>
      </c>
      <c r="H73" s="93">
        <v>0.3290689410092395</v>
      </c>
      <c r="I73" s="92">
        <v>92</v>
      </c>
      <c r="J73" s="92">
        <v>40</v>
      </c>
      <c r="K73" s="93">
        <v>0.43478260869565216</v>
      </c>
      <c r="L73" s="92">
        <v>811</v>
      </c>
      <c r="M73" s="92">
        <v>564</v>
      </c>
      <c r="N73" s="93">
        <v>0.69543773119605423</v>
      </c>
      <c r="O73" s="92">
        <v>0</v>
      </c>
      <c r="P73" s="196">
        <v>0</v>
      </c>
      <c r="Q73" s="194">
        <v>1026</v>
      </c>
    </row>
    <row r="74" spans="2:17" ht="13.5" customHeight="1" x14ac:dyDescent="0.2">
      <c r="B74" s="91" t="s">
        <v>312</v>
      </c>
      <c r="C74" s="92">
        <v>14117</v>
      </c>
      <c r="D74" s="92">
        <v>5903</v>
      </c>
      <c r="E74" s="93">
        <v>0.41814833179854077</v>
      </c>
      <c r="F74" s="92">
        <v>4673</v>
      </c>
      <c r="G74" s="92">
        <v>1546</v>
      </c>
      <c r="H74" s="93">
        <v>0.33083672159212496</v>
      </c>
      <c r="I74" s="92">
        <v>1393</v>
      </c>
      <c r="J74" s="92">
        <v>1230</v>
      </c>
      <c r="K74" s="93">
        <v>0.88298636037329503</v>
      </c>
      <c r="L74" s="92">
        <v>1547</v>
      </c>
      <c r="M74" s="92">
        <v>921</v>
      </c>
      <c r="N74" s="93">
        <v>0.59534583063994828</v>
      </c>
      <c r="O74" s="92">
        <v>0</v>
      </c>
      <c r="P74" s="196">
        <v>0</v>
      </c>
      <c r="Q74" s="194">
        <v>1966</v>
      </c>
    </row>
    <row r="75" spans="2:17" x14ac:dyDescent="0.2">
      <c r="B75" s="91" t="s">
        <v>313</v>
      </c>
      <c r="C75" s="92">
        <v>28941</v>
      </c>
      <c r="D75" s="92">
        <v>17840</v>
      </c>
      <c r="E75" s="93">
        <v>0.61642652292595279</v>
      </c>
      <c r="F75" s="92">
        <v>2584</v>
      </c>
      <c r="G75" s="92">
        <v>429</v>
      </c>
      <c r="H75" s="93">
        <v>0.16602167182662539</v>
      </c>
      <c r="I75" s="92">
        <v>728</v>
      </c>
      <c r="J75" s="92">
        <v>375</v>
      </c>
      <c r="K75" s="93">
        <v>0.51510989010989006</v>
      </c>
      <c r="L75" s="92">
        <v>1203</v>
      </c>
      <c r="M75" s="92">
        <v>640</v>
      </c>
      <c r="N75" s="93">
        <v>0.5320033250207814</v>
      </c>
      <c r="O75" s="92">
        <v>2</v>
      </c>
      <c r="P75" s="196">
        <v>1</v>
      </c>
      <c r="Q75" s="194">
        <v>4246</v>
      </c>
    </row>
    <row r="76" spans="2:17" x14ac:dyDescent="0.2">
      <c r="B76" s="95" t="s">
        <v>314</v>
      </c>
      <c r="C76" s="94">
        <v>28677</v>
      </c>
      <c r="D76" s="94">
        <v>22623</v>
      </c>
      <c r="E76" s="87">
        <v>0.78889005126059208</v>
      </c>
      <c r="F76" s="94">
        <v>8159</v>
      </c>
      <c r="G76" s="94">
        <v>4172</v>
      </c>
      <c r="H76" s="87">
        <v>0.51133717367324427</v>
      </c>
      <c r="I76" s="94">
        <v>985</v>
      </c>
      <c r="J76" s="94">
        <v>602</v>
      </c>
      <c r="K76" s="87">
        <v>0.6111675126903553</v>
      </c>
      <c r="L76" s="94">
        <v>2676</v>
      </c>
      <c r="M76" s="94">
        <v>1767</v>
      </c>
      <c r="N76" s="87">
        <v>0.66031390134529144</v>
      </c>
      <c r="O76" s="94">
        <v>336</v>
      </c>
      <c r="P76" s="197">
        <v>326</v>
      </c>
      <c r="Q76" s="195">
        <v>5957</v>
      </c>
    </row>
    <row r="77" spans="2:17" x14ac:dyDescent="0.2">
      <c r="B77" s="95" t="s">
        <v>177</v>
      </c>
      <c r="C77" s="94">
        <v>2</v>
      </c>
      <c r="D77" s="94">
        <v>1733</v>
      </c>
      <c r="E77" s="87">
        <v>866.5</v>
      </c>
      <c r="F77" s="94">
        <v>47</v>
      </c>
      <c r="G77" s="94">
        <v>10</v>
      </c>
      <c r="H77" s="87">
        <v>0.21276595744680851</v>
      </c>
      <c r="I77" s="94">
        <v>60</v>
      </c>
      <c r="J77" s="94">
        <v>0</v>
      </c>
      <c r="K77" s="87" t="s">
        <v>3</v>
      </c>
      <c r="L77" s="94">
        <v>36</v>
      </c>
      <c r="M77" s="94">
        <v>20</v>
      </c>
      <c r="N77" s="87">
        <v>0.55555555555555558</v>
      </c>
      <c r="O77" s="94">
        <v>4</v>
      </c>
      <c r="P77" s="94">
        <v>0</v>
      </c>
      <c r="Q77" s="195">
        <v>20663</v>
      </c>
    </row>
    <row r="78" spans="2:17" ht="17.25" customHeight="1" x14ac:dyDescent="0.2">
      <c r="B78" s="369" t="s">
        <v>399</v>
      </c>
      <c r="C78" s="369"/>
      <c r="D78" s="369"/>
      <c r="E78" s="369"/>
      <c r="F78" s="369"/>
      <c r="G78" s="369"/>
      <c r="H78" s="369"/>
      <c r="I78" s="369"/>
      <c r="J78" s="369"/>
      <c r="K78" s="369"/>
      <c r="L78" s="369"/>
      <c r="M78" s="369"/>
      <c r="N78" s="369"/>
      <c r="O78" s="369"/>
      <c r="P78" s="369"/>
      <c r="Q78" s="369"/>
    </row>
    <row r="79" spans="2:17" ht="27" customHeight="1" x14ac:dyDescent="0.4">
      <c r="B79" s="98"/>
      <c r="C79" s="377" t="s">
        <v>275</v>
      </c>
      <c r="D79" s="377"/>
      <c r="E79" s="377"/>
      <c r="F79" s="377"/>
      <c r="G79" s="377"/>
      <c r="H79" s="377"/>
      <c r="I79" s="377"/>
      <c r="J79" s="377"/>
      <c r="K79" s="377"/>
      <c r="L79" s="377"/>
      <c r="M79" s="377"/>
      <c r="N79" s="377"/>
      <c r="O79" s="377"/>
      <c r="P79" s="377"/>
      <c r="Q79" s="377"/>
    </row>
    <row r="80" spans="2:17" x14ac:dyDescent="0.2">
      <c r="B80" s="152"/>
      <c r="C80" s="372" t="s">
        <v>174</v>
      </c>
      <c r="D80" s="373"/>
      <c r="E80" s="374"/>
      <c r="F80" s="372" t="s">
        <v>175</v>
      </c>
      <c r="G80" s="373"/>
      <c r="H80" s="374"/>
      <c r="I80" s="372" t="s">
        <v>176</v>
      </c>
      <c r="J80" s="373"/>
      <c r="K80" s="374"/>
      <c r="L80" s="372" t="s">
        <v>177</v>
      </c>
      <c r="M80" s="373"/>
      <c r="N80" s="374"/>
      <c r="O80" s="81" t="s">
        <v>178</v>
      </c>
      <c r="P80" s="74" t="s">
        <v>179</v>
      </c>
      <c r="Q80" s="81" t="s">
        <v>180</v>
      </c>
    </row>
    <row r="81" spans="1:17" s="85" customFormat="1" ht="53.25" customHeight="1" x14ac:dyDescent="0.2">
      <c r="B81" s="151"/>
      <c r="C81" s="188" t="s">
        <v>181</v>
      </c>
      <c r="D81" s="84" t="s">
        <v>34</v>
      </c>
      <c r="E81" s="83" t="s">
        <v>35</v>
      </c>
      <c r="F81" s="188" t="s">
        <v>183</v>
      </c>
      <c r="G81" s="84" t="s">
        <v>34</v>
      </c>
      <c r="H81" s="83" t="s">
        <v>35</v>
      </c>
      <c r="I81" s="188" t="s">
        <v>184</v>
      </c>
      <c r="J81" s="84" t="s">
        <v>34</v>
      </c>
      <c r="K81" s="83" t="s">
        <v>35</v>
      </c>
      <c r="L81" s="188" t="s">
        <v>183</v>
      </c>
      <c r="M81" s="84" t="s">
        <v>34</v>
      </c>
      <c r="N81" s="83" t="s">
        <v>35</v>
      </c>
      <c r="O81" s="188" t="s">
        <v>181</v>
      </c>
      <c r="P81" s="188" t="s">
        <v>181</v>
      </c>
      <c r="Q81" s="99" t="s">
        <v>184</v>
      </c>
    </row>
    <row r="82" spans="1:17" s="85" customFormat="1" ht="25.5" hidden="1" x14ac:dyDescent="0.2">
      <c r="B82" s="153"/>
      <c r="C82" s="380" t="s">
        <v>244</v>
      </c>
      <c r="D82" s="381"/>
      <c r="E82" s="382"/>
      <c r="F82" s="380" t="s">
        <v>315</v>
      </c>
      <c r="G82" s="381"/>
      <c r="H82" s="382"/>
      <c r="I82" s="387" t="s">
        <v>37</v>
      </c>
      <c r="J82" s="381"/>
      <c r="K82" s="382"/>
      <c r="L82" s="380" t="s">
        <v>36</v>
      </c>
      <c r="M82" s="381"/>
      <c r="N82" s="382"/>
      <c r="O82" s="100" t="s">
        <v>242</v>
      </c>
      <c r="P82" s="100" t="s">
        <v>38</v>
      </c>
      <c r="Q82" s="101" t="s">
        <v>39</v>
      </c>
    </row>
    <row r="83" spans="1:17" x14ac:dyDescent="0.2">
      <c r="B83" s="86" t="s">
        <v>265</v>
      </c>
      <c r="C83" s="232">
        <v>29389</v>
      </c>
      <c r="D83" s="232">
        <v>10197</v>
      </c>
      <c r="E83" s="228">
        <v>0.34696655211133415</v>
      </c>
      <c r="F83" s="232">
        <v>82546</v>
      </c>
      <c r="G83" s="232">
        <v>40472</v>
      </c>
      <c r="H83" s="228">
        <v>0.49029631962784387</v>
      </c>
      <c r="I83" s="232">
        <v>18795</v>
      </c>
      <c r="J83" s="232">
        <v>271</v>
      </c>
      <c r="K83" s="228">
        <v>1.4418728385208832E-2</v>
      </c>
      <c r="L83" s="232">
        <v>4959</v>
      </c>
      <c r="M83" s="232">
        <v>2744</v>
      </c>
      <c r="N83" s="228">
        <v>0.55333736640451703</v>
      </c>
      <c r="O83" s="232">
        <v>30445</v>
      </c>
      <c r="P83" s="232">
        <v>6928</v>
      </c>
      <c r="Q83" s="232">
        <v>2777</v>
      </c>
    </row>
    <row r="84" spans="1:17" x14ac:dyDescent="0.2">
      <c r="B84" s="104" t="s">
        <v>197</v>
      </c>
      <c r="C84" s="102">
        <v>14027</v>
      </c>
      <c r="D84" s="102">
        <v>7064</v>
      </c>
      <c r="E84" s="103">
        <v>0.50360019961502811</v>
      </c>
      <c r="F84" s="102">
        <v>38956</v>
      </c>
      <c r="G84" s="102">
        <v>21325</v>
      </c>
      <c r="H84" s="103">
        <v>0.54741246534551802</v>
      </c>
      <c r="I84" s="102">
        <v>7613</v>
      </c>
      <c r="J84" s="102">
        <v>18</v>
      </c>
      <c r="K84" s="103">
        <v>2.3643767240246944E-3</v>
      </c>
      <c r="L84" s="102">
        <v>2323</v>
      </c>
      <c r="M84" s="102">
        <v>900</v>
      </c>
      <c r="N84" s="103">
        <v>0.38743004735256137</v>
      </c>
      <c r="O84" s="102">
        <v>5845</v>
      </c>
      <c r="P84" s="102">
        <v>3339</v>
      </c>
      <c r="Q84" s="102">
        <v>1090</v>
      </c>
    </row>
    <row r="85" spans="1:17" x14ac:dyDescent="0.2">
      <c r="A85" s="105"/>
      <c r="B85" s="104" t="s">
        <v>292</v>
      </c>
      <c r="C85" s="102">
        <v>8507</v>
      </c>
      <c r="D85" s="102">
        <v>2111</v>
      </c>
      <c r="E85" s="103">
        <v>0.24814858351945457</v>
      </c>
      <c r="F85" s="102">
        <v>15328</v>
      </c>
      <c r="G85" s="102">
        <v>3363</v>
      </c>
      <c r="H85" s="103">
        <v>0.21940240083507306</v>
      </c>
      <c r="I85" s="102">
        <v>3908</v>
      </c>
      <c r="J85" s="102">
        <v>11</v>
      </c>
      <c r="K85" s="103">
        <v>2.8147389969293756E-3</v>
      </c>
      <c r="L85" s="102">
        <v>541</v>
      </c>
      <c r="M85" s="102">
        <v>291</v>
      </c>
      <c r="N85" s="103">
        <v>0.53789279112754163</v>
      </c>
      <c r="O85" s="102">
        <v>1657</v>
      </c>
      <c r="P85" s="102">
        <v>1368</v>
      </c>
      <c r="Q85" s="102">
        <v>634</v>
      </c>
    </row>
    <row r="86" spans="1:17" x14ac:dyDescent="0.2">
      <c r="B86" s="107" t="s">
        <v>297</v>
      </c>
      <c r="C86" s="102">
        <v>6562</v>
      </c>
      <c r="D86" s="102">
        <v>914</v>
      </c>
      <c r="E86" s="103">
        <v>0.13928680280402317</v>
      </c>
      <c r="F86" s="102">
        <v>27693</v>
      </c>
      <c r="G86" s="102">
        <v>15487</v>
      </c>
      <c r="H86" s="103">
        <v>0.5592387968078576</v>
      </c>
      <c r="I86" s="102">
        <v>7201</v>
      </c>
      <c r="J86" s="102">
        <v>226</v>
      </c>
      <c r="K86" s="103">
        <v>3.1384529926399111E-2</v>
      </c>
      <c r="L86" s="102">
        <v>1854</v>
      </c>
      <c r="M86" s="102">
        <v>1362</v>
      </c>
      <c r="N86" s="103">
        <v>0.7346278317152104</v>
      </c>
      <c r="O86" s="102">
        <v>22816</v>
      </c>
      <c r="P86" s="102">
        <v>2221</v>
      </c>
      <c r="Q86" s="102">
        <v>1053</v>
      </c>
    </row>
    <row r="87" spans="1:17" x14ac:dyDescent="0.2">
      <c r="B87" s="107" t="s">
        <v>331</v>
      </c>
      <c r="C87" s="102">
        <v>293</v>
      </c>
      <c r="D87" s="102">
        <v>108</v>
      </c>
      <c r="E87" s="103">
        <v>0.36860068259385664</v>
      </c>
      <c r="F87" s="102">
        <v>569</v>
      </c>
      <c r="G87" s="102">
        <v>297</v>
      </c>
      <c r="H87" s="103">
        <v>0.52196836555360282</v>
      </c>
      <c r="I87" s="102">
        <v>73</v>
      </c>
      <c r="J87" s="102">
        <v>16</v>
      </c>
      <c r="K87" s="103">
        <v>0.21917808219178081</v>
      </c>
      <c r="L87" s="102">
        <v>241</v>
      </c>
      <c r="M87" s="102">
        <v>191</v>
      </c>
      <c r="N87" s="103">
        <v>0.79253112033195017</v>
      </c>
      <c r="O87" s="102">
        <v>127</v>
      </c>
      <c r="P87" s="108" t="s">
        <v>343</v>
      </c>
      <c r="Q87" s="108" t="s">
        <v>343</v>
      </c>
    </row>
    <row r="88" spans="1:17" ht="15.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88" t="s">
        <v>356</v>
      </c>
      <c r="D89" s="388"/>
      <c r="E89" s="388"/>
      <c r="F89" s="388"/>
      <c r="G89" s="388"/>
      <c r="H89" s="388"/>
      <c r="I89" s="388"/>
      <c r="J89" s="388"/>
    </row>
    <row r="90" spans="1:17" x14ac:dyDescent="0.2">
      <c r="B90" s="106"/>
      <c r="C90" s="372" t="s">
        <v>347</v>
      </c>
      <c r="D90" s="373"/>
      <c r="E90" s="373"/>
      <c r="F90" s="373"/>
      <c r="G90" s="372" t="s">
        <v>363</v>
      </c>
      <c r="H90" s="373"/>
      <c r="I90" s="373"/>
      <c r="J90" s="374"/>
    </row>
    <row r="91" spans="1:17" ht="52.5" customHeight="1" x14ac:dyDescent="0.2">
      <c r="B91" s="106"/>
      <c r="C91" s="188" t="s">
        <v>352</v>
      </c>
      <c r="D91" s="188" t="s">
        <v>353</v>
      </c>
      <c r="E91" s="188" t="s">
        <v>355</v>
      </c>
      <c r="F91" s="188" t="s">
        <v>358</v>
      </c>
      <c r="G91" s="99" t="s">
        <v>352</v>
      </c>
      <c r="H91" s="188" t="s">
        <v>353</v>
      </c>
      <c r="I91" s="188" t="s">
        <v>355</v>
      </c>
      <c r="J91" s="188" t="s">
        <v>358</v>
      </c>
    </row>
    <row r="92" spans="1:17" x14ac:dyDescent="0.2">
      <c r="B92" s="291" t="s">
        <v>357</v>
      </c>
      <c r="C92" s="310">
        <v>15153</v>
      </c>
      <c r="D92" s="227">
        <v>14019</v>
      </c>
      <c r="E92" s="227">
        <v>1134</v>
      </c>
      <c r="F92" s="228">
        <v>8.0890220415150871E-2</v>
      </c>
      <c r="G92" s="310">
        <v>115588</v>
      </c>
      <c r="H92" s="227">
        <v>114882</v>
      </c>
      <c r="I92" s="227">
        <v>706</v>
      </c>
      <c r="J92" s="228">
        <v>6.1454361866959137E-3</v>
      </c>
    </row>
    <row r="93" spans="1:17" x14ac:dyDescent="0.2">
      <c r="B93" s="292" t="s">
        <v>348</v>
      </c>
      <c r="C93" s="234">
        <v>5568</v>
      </c>
      <c r="D93" s="234">
        <v>4901</v>
      </c>
      <c r="E93" s="234">
        <v>667</v>
      </c>
      <c r="F93" s="103">
        <v>0.13609467455621302</v>
      </c>
      <c r="G93" s="234">
        <v>39236</v>
      </c>
      <c r="H93" s="234">
        <v>40567</v>
      </c>
      <c r="I93" s="234">
        <v>-1331</v>
      </c>
      <c r="J93" s="103">
        <v>-3.2809919392609757E-2</v>
      </c>
    </row>
    <row r="94" spans="1:17" x14ac:dyDescent="0.2">
      <c r="B94" s="293" t="s">
        <v>349</v>
      </c>
      <c r="C94" s="234">
        <v>2402</v>
      </c>
      <c r="D94" s="234">
        <v>2339</v>
      </c>
      <c r="E94" s="234">
        <v>63</v>
      </c>
      <c r="F94" s="103">
        <v>2.6934587430525864E-2</v>
      </c>
      <c r="G94" s="234">
        <v>16247</v>
      </c>
      <c r="H94" s="234">
        <v>16233</v>
      </c>
      <c r="I94" s="234">
        <v>14</v>
      </c>
      <c r="J94" s="103">
        <v>8.6244070720137994E-4</v>
      </c>
    </row>
    <row r="95" spans="1:17" x14ac:dyDescent="0.2">
      <c r="B95" s="292" t="s">
        <v>350</v>
      </c>
      <c r="C95" s="234">
        <v>3845</v>
      </c>
      <c r="D95" s="234">
        <v>3560</v>
      </c>
      <c r="E95" s="234">
        <v>285</v>
      </c>
      <c r="F95" s="103">
        <v>8.00561797752809E-2</v>
      </c>
      <c r="G95" s="234">
        <v>23457</v>
      </c>
      <c r="H95" s="234">
        <v>24176</v>
      </c>
      <c r="I95" s="234">
        <v>-719</v>
      </c>
      <c r="J95" s="103">
        <v>-2.9740238252812707E-2</v>
      </c>
    </row>
    <row r="96" spans="1:17" x14ac:dyDescent="0.2">
      <c r="B96" s="294" t="s">
        <v>351</v>
      </c>
      <c r="C96" s="234">
        <v>3338</v>
      </c>
      <c r="D96" s="234">
        <v>3219</v>
      </c>
      <c r="E96" s="234">
        <v>119</v>
      </c>
      <c r="F96" s="103">
        <v>3.6968002485243866E-2</v>
      </c>
      <c r="G96" s="234">
        <v>36648</v>
      </c>
      <c r="H96" s="234">
        <v>33906</v>
      </c>
      <c r="I96" s="234">
        <v>2742</v>
      </c>
      <c r="J96" s="103">
        <v>8.0870642364183329E-2</v>
      </c>
    </row>
    <row r="97" spans="2:10" ht="31.5" customHeight="1" x14ac:dyDescent="0.2">
      <c r="B97" s="383" t="s">
        <v>370</v>
      </c>
      <c r="C97" s="384"/>
      <c r="D97" s="384"/>
      <c r="E97" s="385"/>
      <c r="F97" s="385"/>
      <c r="G97" s="385"/>
      <c r="H97" s="385"/>
      <c r="I97" s="385"/>
      <c r="J97" s="386"/>
    </row>
    <row r="99" spans="2:10" ht="30" customHeight="1" x14ac:dyDescent="0.25">
      <c r="B99" s="362"/>
      <c r="C99" s="362"/>
      <c r="D99" s="362"/>
      <c r="E99" s="362"/>
      <c r="F99" s="362"/>
      <c r="G99" s="362"/>
      <c r="H99" s="362"/>
      <c r="I99" s="362"/>
      <c r="J99" s="362"/>
    </row>
    <row r="100" spans="2:10" ht="15" x14ac:dyDescent="0.2">
      <c r="B100" s="296"/>
      <c r="C100" s="297"/>
      <c r="D100" s="298"/>
    </row>
  </sheetData>
  <mergeCells count="30">
    <mergeCell ref="B99:J99"/>
    <mergeCell ref="B97:J97"/>
    <mergeCell ref="C82:E82"/>
    <mergeCell ref="F82:H82"/>
    <mergeCell ref="I82:K82"/>
    <mergeCell ref="C90:F90"/>
    <mergeCell ref="G90:J90"/>
    <mergeCell ref="C89:J89"/>
    <mergeCell ref="L82:N82"/>
    <mergeCell ref="C79:Q79"/>
    <mergeCell ref="C80:E80"/>
    <mergeCell ref="F80:H80"/>
    <mergeCell ref="I80:K80"/>
    <mergeCell ref="L80:N80"/>
    <mergeCell ref="F43:H43"/>
    <mergeCell ref="I43:K43"/>
    <mergeCell ref="L43:N43"/>
    <mergeCell ref="C8:E8"/>
    <mergeCell ref="F8:H8"/>
    <mergeCell ref="I8:K8"/>
    <mergeCell ref="B78:Q78"/>
    <mergeCell ref="B41:Q41"/>
    <mergeCell ref="C1:Q1"/>
    <mergeCell ref="C3:E3"/>
    <mergeCell ref="F4:Q4"/>
    <mergeCell ref="C7:Q7"/>
    <mergeCell ref="C2:Q2"/>
    <mergeCell ref="L8:N8"/>
    <mergeCell ref="C42:Q42"/>
    <mergeCell ref="C43:E43"/>
  </mergeCells>
  <phoneticPr fontId="0" type="noConversion"/>
  <conditionalFormatting sqref="J82:K82 L79:L82 D82:E82 M42:N43 F79:F82 G82:H82 I44 G79:H80 B79:C87 C44:C77 J79:K80 M79:N80 O79:Q82 D83:Q87 L42:L44 I42:K42 F42:F44 G42:H43 M82:N82 D45:N77 D79:E80 O42:Q77 I79:I82 B10:Q40 B42:B77 C42:E42">
    <cfRule type="expression" dxfId="0" priority="1" stopIfTrue="1">
      <formula>ISERROR(B10)</formula>
    </cfRule>
  </conditionalFormatting>
  <pageMargins left="0.75" right="0.75" top="1" bottom="1" header="0.5" footer="0.5"/>
  <pageSetup scale="51" fitToHeight="2" orientation="landscape" r:id="rId1"/>
  <headerFooter alignWithMargins="0">
    <oddFooter>&amp;LPrepared by VBA Office of Performance Analysis &amp;&amp; Integrity.</oddFooter>
  </headerFooter>
  <rowBreaks count="2" manualBreakCount="2">
    <brk id="41" max="16383" man="1"/>
    <brk id="9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3"/>
  <sheetViews>
    <sheetView topLeftCell="A7" zoomScale="90" zoomScaleNormal="90" zoomScaleSheetLayoutView="90" workbookViewId="0">
      <pane xSplit="1" ySplit="1" topLeftCell="K8" activePane="bottomRight" state="frozen"/>
      <selection pane="topRight" activeCell="A7" sqref="A7"/>
      <selection pane="bottomLeft" activeCell="A7" sqref="A7"/>
      <selection pane="bottomRight" activeCell="T16" sqref="T16"/>
    </sheetView>
  </sheetViews>
  <sheetFormatPr defaultRowHeight="12.75" x14ac:dyDescent="0.2"/>
  <cols>
    <col min="1" max="1" width="16" customWidth="1"/>
    <col min="2" max="2" width="10" customWidth="1"/>
    <col min="3" max="3" width="11" customWidth="1"/>
    <col min="4" max="4" width="11.570312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13.140625" customWidth="1"/>
    <col min="12" max="12" width="11.28515625" customWidth="1"/>
    <col min="13" max="13" width="9.5703125" bestFit="1" customWidth="1"/>
    <col min="14" max="14" width="9.7109375" customWidth="1"/>
    <col min="15" max="15" width="8" customWidth="1"/>
    <col min="16" max="16" width="10" customWidth="1"/>
  </cols>
  <sheetData>
    <row r="1" spans="1:26" s="3" customFormat="1" ht="26.25" customHeight="1" x14ac:dyDescent="0.4">
      <c r="B1" s="4"/>
      <c r="C1" s="223" t="s">
        <v>345</v>
      </c>
      <c r="D1" s="223"/>
      <c r="E1" s="223"/>
      <c r="F1" s="223"/>
      <c r="G1" s="223"/>
      <c r="H1" s="223"/>
      <c r="I1" s="223"/>
      <c r="J1" s="223"/>
      <c r="K1" s="223"/>
      <c r="L1" s="223"/>
      <c r="M1" s="223"/>
      <c r="N1" s="223"/>
      <c r="O1" s="223"/>
      <c r="P1" s="223"/>
      <c r="Q1" s="223"/>
    </row>
    <row r="2" spans="1:26" s="3" customFormat="1" ht="15" x14ac:dyDescent="0.3">
      <c r="B2" s="4"/>
      <c r="C2" s="389" t="s">
        <v>174</v>
      </c>
      <c r="D2" s="390"/>
      <c r="E2" s="391"/>
      <c r="F2" s="41"/>
      <c r="G2" s="41"/>
      <c r="H2" s="41"/>
      <c r="I2" s="41"/>
      <c r="J2" s="41"/>
      <c r="K2" s="41"/>
      <c r="L2" s="41"/>
      <c r="M2" s="41"/>
      <c r="N2" s="41"/>
      <c r="O2" s="41"/>
      <c r="P2" s="41"/>
      <c r="Q2" s="41"/>
    </row>
    <row r="3" spans="1:26" s="3" customFormat="1" ht="54" customHeight="1" x14ac:dyDescent="0.25">
      <c r="B3" s="4"/>
      <c r="C3" s="42" t="s">
        <v>181</v>
      </c>
      <c r="D3" s="43" t="s">
        <v>34</v>
      </c>
      <c r="E3" s="44" t="s">
        <v>182</v>
      </c>
      <c r="F3" s="397" t="s">
        <v>268</v>
      </c>
      <c r="G3" s="398"/>
      <c r="H3" s="398"/>
      <c r="I3" s="398"/>
      <c r="J3" s="398"/>
      <c r="K3" s="398"/>
      <c r="L3" s="398"/>
      <c r="M3" s="398"/>
      <c r="N3" s="398"/>
      <c r="O3" s="398"/>
      <c r="P3" s="398"/>
      <c r="Q3" s="49"/>
    </row>
    <row r="4" spans="1:26" s="3" customFormat="1" ht="15" x14ac:dyDescent="0.3">
      <c r="B4" s="45" t="s">
        <v>71</v>
      </c>
      <c r="C4" s="46">
        <f>B11+B76</f>
        <v>830917</v>
      </c>
      <c r="D4" s="47">
        <f>C11+C76</f>
        <v>522758</v>
      </c>
      <c r="E4" s="48">
        <f>D4/C4</f>
        <v>0.62913383647223486</v>
      </c>
      <c r="F4" s="41"/>
      <c r="G4" s="41"/>
      <c r="H4" s="41"/>
      <c r="I4" s="41"/>
      <c r="J4" s="41"/>
      <c r="K4" s="41"/>
      <c r="L4" s="41"/>
      <c r="M4" s="41"/>
      <c r="N4" s="41"/>
      <c r="O4" s="41"/>
      <c r="P4" s="41"/>
      <c r="Q4" s="41"/>
    </row>
    <row r="6" spans="1:26" ht="20.25" customHeight="1" x14ac:dyDescent="0.3">
      <c r="B6" s="400" t="s">
        <v>185</v>
      </c>
      <c r="C6" s="400"/>
      <c r="D6" s="400"/>
      <c r="E6" s="400"/>
      <c r="F6" s="400"/>
      <c r="G6" s="400"/>
      <c r="H6" s="400"/>
      <c r="I6" s="400"/>
      <c r="J6" s="400"/>
      <c r="K6" s="400"/>
      <c r="L6" s="400"/>
      <c r="M6" s="400"/>
      <c r="N6" s="400"/>
      <c r="O6" s="400"/>
      <c r="P6" s="400"/>
    </row>
    <row r="7" spans="1:26" s="3" customFormat="1" ht="15" x14ac:dyDescent="0.3">
      <c r="A7" s="4"/>
      <c r="B7" s="389" t="s">
        <v>174</v>
      </c>
      <c r="C7" s="390"/>
      <c r="D7" s="391"/>
      <c r="E7" s="389" t="s">
        <v>175</v>
      </c>
      <c r="F7" s="390"/>
      <c r="G7" s="391"/>
      <c r="H7" s="389" t="s">
        <v>176</v>
      </c>
      <c r="I7" s="390"/>
      <c r="J7" s="391"/>
      <c r="K7" s="389" t="s">
        <v>177</v>
      </c>
      <c r="L7" s="390"/>
      <c r="M7" s="391"/>
      <c r="N7" s="13" t="s">
        <v>178</v>
      </c>
      <c r="O7" s="11" t="s">
        <v>179</v>
      </c>
      <c r="P7" s="13" t="s">
        <v>180</v>
      </c>
    </row>
    <row r="8" spans="1:26" s="5" customFormat="1" ht="59.25" customHeight="1" x14ac:dyDescent="0.2">
      <c r="A8" s="6"/>
      <c r="B8" s="7" t="s">
        <v>181</v>
      </c>
      <c r="C8" s="8" t="s">
        <v>34</v>
      </c>
      <c r="D8" s="9" t="s">
        <v>35</v>
      </c>
      <c r="E8" s="7" t="s">
        <v>183</v>
      </c>
      <c r="F8" s="8" t="s">
        <v>34</v>
      </c>
      <c r="G8" s="9" t="s">
        <v>35</v>
      </c>
      <c r="H8" s="7" t="s">
        <v>184</v>
      </c>
      <c r="I8" s="8" t="s">
        <v>34</v>
      </c>
      <c r="J8" s="9" t="s">
        <v>35</v>
      </c>
      <c r="K8" s="7" t="s">
        <v>183</v>
      </c>
      <c r="L8" s="8" t="s">
        <v>34</v>
      </c>
      <c r="M8" s="9" t="s">
        <v>35</v>
      </c>
      <c r="N8" s="7" t="s">
        <v>181</v>
      </c>
      <c r="O8" s="8" t="s">
        <v>181</v>
      </c>
      <c r="P8" s="10" t="s">
        <v>184</v>
      </c>
    </row>
    <row r="9" spans="1:26" s="2" customFormat="1" ht="41.25" customHeight="1" x14ac:dyDescent="0.2">
      <c r="B9" s="401" t="s">
        <v>414</v>
      </c>
      <c r="C9" s="402"/>
      <c r="D9" s="403"/>
      <c r="E9" s="401" t="s">
        <v>330</v>
      </c>
      <c r="F9" s="402"/>
      <c r="G9" s="403"/>
      <c r="H9" s="404" t="s">
        <v>417</v>
      </c>
      <c r="I9" s="402"/>
      <c r="J9" s="403"/>
      <c r="K9" s="401" t="s">
        <v>403</v>
      </c>
      <c r="L9" s="402"/>
      <c r="M9" s="403"/>
      <c r="N9" s="12" t="s">
        <v>24</v>
      </c>
      <c r="O9" s="12" t="s">
        <v>266</v>
      </c>
      <c r="P9" s="17" t="s">
        <v>267</v>
      </c>
    </row>
    <row r="10" spans="1:26" ht="13.5" thickBot="1" x14ac:dyDescent="0.25">
      <c r="K10" s="1"/>
      <c r="R10" s="325" t="s">
        <v>420</v>
      </c>
      <c r="S10" s="325"/>
      <c r="T10" s="325"/>
      <c r="U10" s="325"/>
      <c r="V10" s="325"/>
      <c r="W10" s="325"/>
      <c r="X10" s="325"/>
      <c r="Y10" s="325"/>
      <c r="Z10" s="325"/>
    </row>
    <row r="11" spans="1:26" ht="15.75" thickBot="1" x14ac:dyDescent="0.25">
      <c r="A11" s="50" t="s">
        <v>71</v>
      </c>
      <c r="B11" s="52">
        <f>SUM('VOR Summary'!B6:G6,'VOR Summary'!AS6:AV6)+'SB Calculation'!B6+'SB Calculation'!B7</f>
        <v>801528</v>
      </c>
      <c r="C11" s="52">
        <f>SUM('VOR Summary'!AW6:BB6, 'VOR Summary'!CN6:CQ6)+'SB Calculation'!E6+'SB Calculation'!E7</f>
        <v>512561</v>
      </c>
      <c r="D11" s="51">
        <f>C11/B11</f>
        <v>0.63947984349891707</v>
      </c>
      <c r="E11" s="52">
        <f>SUM('VOR Summary'!H6:L6)+'VOR Summary'!AC6-'VOR Summary'!AC17-'VOR Summary'!AC41-'VOR Summary'!AC46-'VOR Summary'!AD6-'VOR Summary'!AG6-'VOR Summary'!AH6+'SB Calculation'!B8</f>
        <v>188265</v>
      </c>
      <c r="F11" s="52">
        <f>SUM(F12:F70)</f>
        <v>69819</v>
      </c>
      <c r="G11" s="51">
        <f>F11/E11</f>
        <v>0.37085491195920645</v>
      </c>
      <c r="H11" s="52">
        <f>'VOR Summary'!M6+'VOR Summary'!N6+'VOR Summary'!O6+'VOR Summary'!Q6+'VOR Summary'!R6+'VOR Summary'!S6-'VOR Summary'!AK6+'VOR Summary'!P6-'VOR Summary'!AJ6</f>
        <v>34695</v>
      </c>
      <c r="I11" s="52">
        <f>'VOR Summary'!BH6+'VOR Summary'!BI6+'VOR Summary'!BJ6+'VOR Summary'!BL6+'VOR Summary'!BM6+'VOR Summary'!BN6-'VOR Summary'!CF6+'VOR Summary'!BK6-'VOR Summary'!CE6</f>
        <v>17399</v>
      </c>
      <c r="J11" s="51">
        <f>I11/H11</f>
        <v>0.50148436374117311</v>
      </c>
      <c r="K11" s="52">
        <f>'VOR Summary'!T6+'VOR Summary'!U6+'VOR Summary'!V6+'VOR Summary'!W6+'VOR Summary'!X6+'VOR Summary'!Y6-'VOR Summary'!AL6-'VOR Summary'!AM6-'VOR Summary'!AN6-'VOR Summary'!AO6</f>
        <v>84470</v>
      </c>
      <c r="L11" s="52">
        <f>'VOR Summary'!BO6+'VOR Summary'!BP6+'VOR Summary'!BQ6+'VOR Summary'!BR6+'VOR Summary'!BS6+'VOR Summary'!BT6-'VOR Summary'!CG6-'VOR Summary'!CH6-'VOR Summary'!CI6-'VOR Summary'!CJ6</f>
        <v>51508</v>
      </c>
      <c r="M11" s="51">
        <f>L11/K11</f>
        <v>0.6097786196282704</v>
      </c>
      <c r="N11" s="52">
        <f>SUM(N12:N70)</f>
        <v>26482</v>
      </c>
      <c r="O11" s="52">
        <f>SUM(O12:O70)</f>
        <v>1027</v>
      </c>
      <c r="P11" s="330">
        <f>SUM(P12:P70)</f>
        <v>247369</v>
      </c>
      <c r="R11" s="326">
        <f>P11+P76</f>
        <v>250146</v>
      </c>
      <c r="S11" s="325"/>
      <c r="T11" s="325"/>
      <c r="U11" s="325"/>
      <c r="V11" s="325"/>
      <c r="W11" s="325"/>
      <c r="X11" s="325"/>
      <c r="Y11" s="325"/>
      <c r="Z11" s="325"/>
    </row>
    <row r="12" spans="1:26" ht="12" customHeight="1" x14ac:dyDescent="0.2">
      <c r="A12" s="15" t="s">
        <v>187</v>
      </c>
      <c r="B12" s="287">
        <f>SUM('VOR Summary'!B7:G7,'VOR Summary'!AS7:AV7)</f>
        <v>16380</v>
      </c>
      <c r="C12" s="287">
        <f>SUM('VOR Summary'!AW7:BB7, 'VOR Summary'!CN7:CP7)</f>
        <v>12717</v>
      </c>
      <c r="D12" s="27">
        <f t="shared" ref="D12:D56" si="0">C12/B12</f>
        <v>0.77637362637362639</v>
      </c>
      <c r="E12" s="1">
        <f>'VOR Summary'!H7+'VOR Summary'!I7+'VOR Summary'!AC7+'VOR Summary'!J7+'VOR Summary'!K7+'VOR Summary'!L7-'VOR Summary'!AD7-'VOR Summary'!AG7-'VOR Summary'!AH7</f>
        <v>3274</v>
      </c>
      <c r="F12" s="1">
        <f>'VOR Summary'!BC7+'VOR Summary'!BD7+'VOR Summary'!BX7+'VOR Summary'!BE7+'VOR Summary'!BF7+'VOR Summary'!BG7-'VOR Summary'!BY7-'VOR Summary'!CB7-'VOR Summary'!CC7</f>
        <v>1749</v>
      </c>
      <c r="G12" s="27">
        <f t="shared" ref="G12:G70" si="1">F12/E12</f>
        <v>0.53420891875381793</v>
      </c>
      <c r="H12" s="1">
        <f>'VOR Summary'!M7+'VOR Summary'!N7+'VOR Summary'!O7+'VOR Summary'!Q7+'VOR Summary'!R7+'VOR Summary'!S7-'VOR Summary'!AK7+'VOR Summary'!P7-'VOR Summary'!AJ7</f>
        <v>373</v>
      </c>
      <c r="I12" s="317">
        <f>'VOR Summary'!BH7+'VOR Summary'!BI7+'VOR Summary'!BJ7+'VOR Summary'!BL7+'VOR Summary'!BM7+'VOR Summary'!BN7-'VOR Summary'!CF7+'VOR Summary'!BK7-'VOR Summary'!CE7</f>
        <v>272</v>
      </c>
      <c r="J12" s="27">
        <f t="shared" ref="J12:J56" si="2">I12/H12</f>
        <v>0.72922252010723865</v>
      </c>
      <c r="K12" s="309">
        <f>'VOR Summary'!T7+'VOR Summary'!U7+'VOR Summary'!V7+'VOR Summary'!W7+'VOR Summary'!X7+'VOR Summary'!Y7-'VOR Summary'!AL7-'VOR Summary'!AM7-'VOR Summary'!AN7-'VOR Summary'!AO7</f>
        <v>1293</v>
      </c>
      <c r="L12" s="309">
        <f>'VOR Summary'!BO7+'VOR Summary'!BP7+'VOR Summary'!BQ7+'VOR Summary'!BR7+'VOR Summary'!BS7+'VOR Summary'!BT7-'VOR Summary'!CG7-'VOR Summary'!CH7-'VOR Summary'!CI7-'VOR Summary'!CJ7</f>
        <v>972</v>
      </c>
      <c r="M12" s="27">
        <f t="shared" ref="M12:M70" si="3">L12/K12</f>
        <v>0.75174013921113692</v>
      </c>
      <c r="N12" s="1">
        <f>'VOR Summary'!AP7-'VOR Summary'!AR7</f>
        <v>1</v>
      </c>
      <c r="O12" s="1">
        <f>'VOR Summary'!AQ7</f>
        <v>3</v>
      </c>
      <c r="P12" s="329">
        <v>2867</v>
      </c>
      <c r="Q12" s="1"/>
      <c r="R12" s="325" t="s">
        <v>415</v>
      </c>
      <c r="S12" s="325"/>
      <c r="T12" s="325"/>
      <c r="U12" s="325"/>
      <c r="V12" s="325"/>
      <c r="W12" s="325"/>
      <c r="X12" s="325"/>
      <c r="Y12" s="325"/>
      <c r="Z12" s="325"/>
    </row>
    <row r="13" spans="1:26" ht="12" customHeight="1" x14ac:dyDescent="0.2">
      <c r="A13" s="15" t="s">
        <v>188</v>
      </c>
      <c r="B13" s="287">
        <f>SUM('VOR Summary'!B8:G8,'VOR Summary'!AS8:AV8)</f>
        <v>8518</v>
      </c>
      <c r="C13" s="287">
        <f>SUM('VOR Summary'!AW8:BB8, 'VOR Summary'!CN8:CP8)</f>
        <v>5477</v>
      </c>
      <c r="D13" s="27">
        <f t="shared" si="0"/>
        <v>0.64299131251467478</v>
      </c>
      <c r="E13" s="1">
        <f>'VOR Summary'!H8+'VOR Summary'!I8+'VOR Summary'!AC8+'VOR Summary'!J8+'VOR Summary'!K8+'VOR Summary'!L8-'VOR Summary'!AD8-'VOR Summary'!AG8-'VOR Summary'!AH8</f>
        <v>1489</v>
      </c>
      <c r="F13" s="1">
        <f>'VOR Summary'!BC8+'VOR Summary'!BD8+'VOR Summary'!BX8+'VOR Summary'!BE8+'VOR Summary'!BF8+'VOR Summary'!BG8-'VOR Summary'!BY8-'VOR Summary'!CB8-'VOR Summary'!CC8</f>
        <v>407</v>
      </c>
      <c r="G13" s="27">
        <f t="shared" si="1"/>
        <v>0.27333781061114842</v>
      </c>
      <c r="H13" s="1">
        <f>'VOR Summary'!M8+'VOR Summary'!N8+'VOR Summary'!O8+'VOR Summary'!Q8+'VOR Summary'!R8+'VOR Summary'!S8-'VOR Summary'!AK8+'VOR Summary'!P8-'VOR Summary'!AJ8</f>
        <v>422</v>
      </c>
      <c r="I13" s="317">
        <f>'VOR Summary'!BH8+'VOR Summary'!BI8+'VOR Summary'!BJ8+'VOR Summary'!BL8+'VOR Summary'!BM8+'VOR Summary'!BN8-'VOR Summary'!CF8+'VOR Summary'!BK8-'VOR Summary'!CE8</f>
        <v>100</v>
      </c>
      <c r="J13" s="27">
        <f t="shared" si="2"/>
        <v>0.23696682464454977</v>
      </c>
      <c r="K13" s="1">
        <f>'VOR Summary'!T8+'VOR Summary'!U8+'VOR Summary'!V8+'VOR Summary'!W8+'VOR Summary'!X8+'VOR Summary'!Y8-'VOR Summary'!AL8-'VOR Summary'!AM8-'VOR Summary'!AN8-'VOR Summary'!AO8</f>
        <v>963</v>
      </c>
      <c r="L13" s="1">
        <f>'VOR Summary'!BO8+'VOR Summary'!BP8+'VOR Summary'!BQ8+'VOR Summary'!BR8+'VOR Summary'!BS8+'VOR Summary'!BT8-'VOR Summary'!CG8-'VOR Summary'!CH8-'VOR Summary'!CI8-'VOR Summary'!CJ8</f>
        <v>690</v>
      </c>
      <c r="M13" s="27">
        <f t="shared" si="3"/>
        <v>0.71651090342679125</v>
      </c>
      <c r="N13" s="1">
        <f>'VOR Summary'!AP8-'VOR Summary'!AR8</f>
        <v>1</v>
      </c>
      <c r="O13" s="1">
        <f>'VOR Summary'!AQ8</f>
        <v>1</v>
      </c>
      <c r="P13" s="329">
        <v>4042</v>
      </c>
      <c r="Q13" s="1"/>
    </row>
    <row r="14" spans="1:26" ht="12" customHeight="1" x14ac:dyDescent="0.2">
      <c r="A14" s="15" t="s">
        <v>189</v>
      </c>
      <c r="B14" s="287">
        <f>SUM('VOR Summary'!B9:G9,'VOR Summary'!AS9:AV9)</f>
        <v>7483</v>
      </c>
      <c r="C14" s="287">
        <f>SUM('VOR Summary'!AW9:BB9, 'VOR Summary'!CN9:CP9)</f>
        <v>4361</v>
      </c>
      <c r="D14" s="27">
        <f t="shared" si="0"/>
        <v>0.5827876520112254</v>
      </c>
      <c r="E14" s="1">
        <f>'VOR Summary'!H9+'VOR Summary'!I9+'VOR Summary'!AC9+'VOR Summary'!J9+'VOR Summary'!K9+'VOR Summary'!L9-'VOR Summary'!AD9-'VOR Summary'!AG9-'VOR Summary'!AH9</f>
        <v>3308</v>
      </c>
      <c r="F14" s="1">
        <f>'VOR Summary'!BC9+'VOR Summary'!BD9+'VOR Summary'!BX9+'VOR Summary'!BE9+'VOR Summary'!BF9+'VOR Summary'!BG9-'VOR Summary'!BY9-'VOR Summary'!CB9-'VOR Summary'!CC9</f>
        <v>1290</v>
      </c>
      <c r="G14" s="27">
        <f t="shared" si="1"/>
        <v>0.38996372430471582</v>
      </c>
      <c r="H14" s="1">
        <f>'VOR Summary'!M9+'VOR Summary'!N9+'VOR Summary'!O9+'VOR Summary'!Q9+'VOR Summary'!R9+'VOR Summary'!S9-'VOR Summary'!AK9+'VOR Summary'!P9-'VOR Summary'!AJ9</f>
        <v>178</v>
      </c>
      <c r="I14" s="317">
        <f>'VOR Summary'!BH9+'VOR Summary'!BI9+'VOR Summary'!BJ9+'VOR Summary'!BL9+'VOR Summary'!BM9+'VOR Summary'!BN9-'VOR Summary'!CF9+'VOR Summary'!BK9-'VOR Summary'!CE9</f>
        <v>100</v>
      </c>
      <c r="J14" s="27">
        <f t="shared" si="2"/>
        <v>0.5617977528089888</v>
      </c>
      <c r="K14" s="1">
        <f>'VOR Summary'!T9+'VOR Summary'!U9+'VOR Summary'!V9+'VOR Summary'!W9+'VOR Summary'!X9+'VOR Summary'!Y9-'VOR Summary'!AL9-'VOR Summary'!AM9-'VOR Summary'!AN9-'VOR Summary'!AO9</f>
        <v>749</v>
      </c>
      <c r="L14" s="1">
        <f>'VOR Summary'!BO9+'VOR Summary'!BP9+'VOR Summary'!BQ9+'VOR Summary'!BR9+'VOR Summary'!BS9+'VOR Summary'!BT9-'VOR Summary'!CG9-'VOR Summary'!CH9-'VOR Summary'!CI9-'VOR Summary'!CJ9</f>
        <v>427</v>
      </c>
      <c r="M14" s="27">
        <f t="shared" si="3"/>
        <v>0.57009345794392519</v>
      </c>
      <c r="N14" s="1">
        <f>'VOR Summary'!AP9-'VOR Summary'!AR9</f>
        <v>4</v>
      </c>
      <c r="O14" s="1">
        <f>'VOR Summary'!AQ9</f>
        <v>2</v>
      </c>
      <c r="P14" s="329">
        <v>745</v>
      </c>
      <c r="Q14" s="1"/>
    </row>
    <row r="15" spans="1:26" ht="12" customHeight="1" x14ac:dyDescent="0.2">
      <c r="A15" s="15" t="s">
        <v>190</v>
      </c>
      <c r="B15" s="287">
        <f>SUM('VOR Summary'!B10:G10,'VOR Summary'!AS10:AV10)</f>
        <v>22962</v>
      </c>
      <c r="C15" s="287">
        <f>SUM('VOR Summary'!AW10:BB10, 'VOR Summary'!CN10:CP10)</f>
        <v>14459</v>
      </c>
      <c r="D15" s="27">
        <f t="shared" si="0"/>
        <v>0.62969253549342397</v>
      </c>
      <c r="E15" s="1">
        <f>'VOR Summary'!H10+'VOR Summary'!I10+'VOR Summary'!AC10+'VOR Summary'!J10+'VOR Summary'!K10+'VOR Summary'!L10-'VOR Summary'!AD10-'VOR Summary'!AG10-'VOR Summary'!AH10</f>
        <v>5202</v>
      </c>
      <c r="F15" s="1">
        <f>'VOR Summary'!BC10+'VOR Summary'!BD10+'VOR Summary'!BX10+'VOR Summary'!BE10+'VOR Summary'!BF10+'VOR Summary'!BG10-'VOR Summary'!BY10-'VOR Summary'!CB10-'VOR Summary'!CC10</f>
        <v>2026</v>
      </c>
      <c r="G15" s="27">
        <f t="shared" si="1"/>
        <v>0.38946559015763166</v>
      </c>
      <c r="H15" s="1">
        <f>'VOR Summary'!M10+'VOR Summary'!N10+'VOR Summary'!O10+'VOR Summary'!Q10+'VOR Summary'!R10+'VOR Summary'!S10-'VOR Summary'!AK10+'VOR Summary'!P10-'VOR Summary'!AJ10</f>
        <v>860</v>
      </c>
      <c r="I15" s="317">
        <f>'VOR Summary'!BH10+'VOR Summary'!BI10+'VOR Summary'!BJ10+'VOR Summary'!BL10+'VOR Summary'!BM10+'VOR Summary'!BN10-'VOR Summary'!CF10+'VOR Summary'!BK10-'VOR Summary'!CE10</f>
        <v>710</v>
      </c>
      <c r="J15" s="27">
        <f t="shared" si="2"/>
        <v>0.82558139534883723</v>
      </c>
      <c r="K15" s="1">
        <f>'VOR Summary'!T10+'VOR Summary'!U10+'VOR Summary'!V10+'VOR Summary'!W10+'VOR Summary'!X10+'VOR Summary'!Y10-'VOR Summary'!AL10-'VOR Summary'!AM10-'VOR Summary'!AN10-'VOR Summary'!AO10</f>
        <v>3202</v>
      </c>
      <c r="L15" s="1">
        <f>'VOR Summary'!BO10+'VOR Summary'!BP10+'VOR Summary'!BQ10+'VOR Summary'!BR10+'VOR Summary'!BS10+'VOR Summary'!BT10-'VOR Summary'!CG10-'VOR Summary'!CH10-'VOR Summary'!CI10-'VOR Summary'!CJ10</f>
        <v>1637</v>
      </c>
      <c r="M15" s="27">
        <f t="shared" si="3"/>
        <v>0.51124297314178635</v>
      </c>
      <c r="N15" s="1">
        <f>'VOR Summary'!AP10-'VOR Summary'!AR10</f>
        <v>3</v>
      </c>
      <c r="O15" s="1">
        <f>'VOR Summary'!AQ10</f>
        <v>31</v>
      </c>
      <c r="P15" s="329">
        <v>6353</v>
      </c>
      <c r="Q15" s="1"/>
    </row>
    <row r="16" spans="1:26" ht="12" customHeight="1" x14ac:dyDescent="0.2">
      <c r="A16" s="15" t="s">
        <v>191</v>
      </c>
      <c r="B16" s="287">
        <f>SUM('VOR Summary'!B11:G11,'VOR Summary'!AS11:AV11)</f>
        <v>19513</v>
      </c>
      <c r="C16" s="287">
        <f>SUM('VOR Summary'!AW11:BB11, 'VOR Summary'!CN11:CP11)</f>
        <v>12634</v>
      </c>
      <c r="D16" s="27">
        <f t="shared" si="0"/>
        <v>0.64746579203607846</v>
      </c>
      <c r="E16" s="1">
        <f>'VOR Summary'!H11+'VOR Summary'!I11+'VOR Summary'!AC11+'VOR Summary'!J11+'VOR Summary'!K11+'VOR Summary'!L11-'VOR Summary'!AD11-'VOR Summary'!AG11-'VOR Summary'!AH11</f>
        <v>4310</v>
      </c>
      <c r="F16" s="1">
        <f>'VOR Summary'!BC11+'VOR Summary'!BD11+'VOR Summary'!BX11+'VOR Summary'!BE11+'VOR Summary'!BF11+'VOR Summary'!BG11-'VOR Summary'!BY11-'VOR Summary'!CB11-'VOR Summary'!CC11</f>
        <v>1608</v>
      </c>
      <c r="G16" s="27">
        <f t="shared" si="1"/>
        <v>0.37308584686774943</v>
      </c>
      <c r="H16" s="1">
        <f>'VOR Summary'!M11+'VOR Summary'!N11+'VOR Summary'!O11+'VOR Summary'!Q11+'VOR Summary'!R11+'VOR Summary'!S11-'VOR Summary'!AK11+'VOR Summary'!P11-'VOR Summary'!AJ11</f>
        <v>380</v>
      </c>
      <c r="I16" s="317">
        <f>'VOR Summary'!BH11+'VOR Summary'!BI11+'VOR Summary'!BJ11+'VOR Summary'!BL11+'VOR Summary'!BM11+'VOR Summary'!BN11-'VOR Summary'!CF11+'VOR Summary'!BK11-'VOR Summary'!CE11</f>
        <v>255</v>
      </c>
      <c r="J16" s="27">
        <f t="shared" si="2"/>
        <v>0.67105263157894735</v>
      </c>
      <c r="K16" s="1">
        <f>'VOR Summary'!T11+'VOR Summary'!U11+'VOR Summary'!V11+'VOR Summary'!W11+'VOR Summary'!X11+'VOR Summary'!Y11-'VOR Summary'!AL11-'VOR Summary'!AM11-'VOR Summary'!AN11-'VOR Summary'!AO11</f>
        <v>2673</v>
      </c>
      <c r="L16" s="1">
        <f>'VOR Summary'!BO11+'VOR Summary'!BP11+'VOR Summary'!BQ11+'VOR Summary'!BR11+'VOR Summary'!BS11+'VOR Summary'!BT11-'VOR Summary'!CG11-'VOR Summary'!CH11-'VOR Summary'!CI11-'VOR Summary'!CJ11</f>
        <v>1791</v>
      </c>
      <c r="M16" s="27">
        <f t="shared" si="3"/>
        <v>0.67003367003366998</v>
      </c>
      <c r="N16" s="1">
        <f>'VOR Summary'!AP11-'VOR Summary'!AR11</f>
        <v>2</v>
      </c>
      <c r="O16" s="1">
        <f>'VOR Summary'!AQ11</f>
        <v>34</v>
      </c>
      <c r="P16" s="329">
        <v>5834</v>
      </c>
      <c r="Q16" s="1"/>
    </row>
    <row r="17" spans="1:17" ht="12" customHeight="1" x14ac:dyDescent="0.2">
      <c r="A17" s="15" t="s">
        <v>192</v>
      </c>
      <c r="B17" s="287">
        <f>SUM('VOR Summary'!B12:G12,'VOR Summary'!AS12:AV12)</f>
        <v>4087</v>
      </c>
      <c r="C17" s="287">
        <f>SUM('VOR Summary'!AW12:BB12, 'VOR Summary'!CN12:CP12)</f>
        <v>2458</v>
      </c>
      <c r="D17" s="27">
        <f t="shared" si="0"/>
        <v>0.6014191338390017</v>
      </c>
      <c r="E17" s="236">
        <f>'VOR Summary'!H12+'VOR Summary'!I12+'VOR Summary'!AC12+'VOR Summary'!J12+'VOR Summary'!K12+'VOR Summary'!L12-'VOR Summary'!AD12-'VOR Summary'!AG12-'VOR Summary'!AH12</f>
        <v>834</v>
      </c>
      <c r="F17" s="1">
        <f>'VOR Summary'!BC12+'VOR Summary'!BD12+'VOR Summary'!BX12+'VOR Summary'!BE12+'VOR Summary'!BF12+'VOR Summary'!BG12-'VOR Summary'!BY12-'VOR Summary'!CB12-'VOR Summary'!CC12</f>
        <v>230</v>
      </c>
      <c r="G17" s="27">
        <f t="shared" si="1"/>
        <v>0.27577937649880097</v>
      </c>
      <c r="H17" s="1">
        <f>'VOR Summary'!M12+'VOR Summary'!N12+'VOR Summary'!O12+'VOR Summary'!Q12+'VOR Summary'!R12+'VOR Summary'!S12-'VOR Summary'!AK12+'VOR Summary'!P12-'VOR Summary'!AJ12</f>
        <v>426</v>
      </c>
      <c r="I17" s="317">
        <f>'VOR Summary'!BH12+'VOR Summary'!BI12+'VOR Summary'!BJ12+'VOR Summary'!BL12+'VOR Summary'!BM12+'VOR Summary'!BN12-'VOR Summary'!CF12+'VOR Summary'!BK12-'VOR Summary'!CE12</f>
        <v>263</v>
      </c>
      <c r="J17" s="27">
        <f t="shared" si="2"/>
        <v>0.61737089201877937</v>
      </c>
      <c r="K17" s="1">
        <f>'VOR Summary'!T12+'VOR Summary'!U12+'VOR Summary'!V12+'VOR Summary'!W12+'VOR Summary'!X12+'VOR Summary'!Y12-'VOR Summary'!AL12-'VOR Summary'!AM12-'VOR Summary'!AN12-'VOR Summary'!AO12</f>
        <v>342</v>
      </c>
      <c r="L17" s="1">
        <f>'VOR Summary'!BO12+'VOR Summary'!BP12+'VOR Summary'!BQ12+'VOR Summary'!BR12+'VOR Summary'!BS12+'VOR Summary'!BT12-'VOR Summary'!CG12-'VOR Summary'!CH12-'VOR Summary'!CI12-'VOR Summary'!CJ12</f>
        <v>253</v>
      </c>
      <c r="M17" s="27">
        <f t="shared" si="3"/>
        <v>0.73976608187134507</v>
      </c>
      <c r="N17" s="1">
        <f>'VOR Summary'!AP12-'VOR Summary'!AR12</f>
        <v>0</v>
      </c>
      <c r="O17" s="1">
        <f>'VOR Summary'!AQ12</f>
        <v>0</v>
      </c>
      <c r="P17" s="329">
        <v>881</v>
      </c>
      <c r="Q17" s="1"/>
    </row>
    <row r="18" spans="1:17" ht="12" customHeight="1" x14ac:dyDescent="0.2">
      <c r="A18" s="15" t="s">
        <v>193</v>
      </c>
      <c r="B18" s="287">
        <f>SUM('VOR Summary'!B13:G13,'VOR Summary'!AS13:AV13)</f>
        <v>20694</v>
      </c>
      <c r="C18" s="287">
        <f>SUM('VOR Summary'!AW13:BB13, 'VOR Summary'!CN13:CP13)</f>
        <v>15793</v>
      </c>
      <c r="D18" s="27">
        <f t="shared" si="0"/>
        <v>0.76316806803904513</v>
      </c>
      <c r="E18" s="1">
        <f>'VOR Summary'!H13+'VOR Summary'!I13+'VOR Summary'!AC13+'VOR Summary'!J13+'VOR Summary'!K13+'VOR Summary'!L13-'VOR Summary'!AD13-'VOR Summary'!AG13-'VOR Summary'!AH13</f>
        <v>3802</v>
      </c>
      <c r="F18" s="1">
        <f>'VOR Summary'!BC13+'VOR Summary'!BD13+'VOR Summary'!BX13+'VOR Summary'!BE13+'VOR Summary'!BF13+'VOR Summary'!BG13-'VOR Summary'!BY13-'VOR Summary'!CB13-'VOR Summary'!CC13</f>
        <v>2133</v>
      </c>
      <c r="G18" s="27">
        <f t="shared" si="1"/>
        <v>0.56102051551814835</v>
      </c>
      <c r="H18" s="1">
        <f>'VOR Summary'!M13+'VOR Summary'!N13+'VOR Summary'!O13+'VOR Summary'!Q13+'VOR Summary'!R13+'VOR Summary'!S13-'VOR Summary'!AK13+'VOR Summary'!P13-'VOR Summary'!AJ13</f>
        <v>373</v>
      </c>
      <c r="I18" s="317">
        <f>'VOR Summary'!BH13+'VOR Summary'!BI13+'VOR Summary'!BJ13+'VOR Summary'!BL13+'VOR Summary'!BM13+'VOR Summary'!BN13-'VOR Summary'!CF13+'VOR Summary'!BK13-'VOR Summary'!CE13</f>
        <v>323</v>
      </c>
      <c r="J18" s="27">
        <f t="shared" si="2"/>
        <v>0.86595174262734587</v>
      </c>
      <c r="K18" s="1">
        <f>'VOR Summary'!T13+'VOR Summary'!U13+'VOR Summary'!V13+'VOR Summary'!W13+'VOR Summary'!X13+'VOR Summary'!Y13-'VOR Summary'!AL13-'VOR Summary'!AM13-'VOR Summary'!AN13-'VOR Summary'!AO13</f>
        <v>2499</v>
      </c>
      <c r="L18" s="1">
        <f>'VOR Summary'!BO13+'VOR Summary'!BP13+'VOR Summary'!BQ13+'VOR Summary'!BR13+'VOR Summary'!BS13+'VOR Summary'!BT13-'VOR Summary'!CG13-'VOR Summary'!CH13-'VOR Summary'!CI13-'VOR Summary'!CJ13</f>
        <v>1854</v>
      </c>
      <c r="M18" s="27">
        <f t="shared" si="3"/>
        <v>0.74189675870348137</v>
      </c>
      <c r="N18" s="1">
        <f>'VOR Summary'!AP13-'VOR Summary'!AR13</f>
        <v>1</v>
      </c>
      <c r="O18" s="1">
        <f>'VOR Summary'!AQ13</f>
        <v>19</v>
      </c>
      <c r="P18" s="329">
        <v>4291</v>
      </c>
      <c r="Q18" s="1"/>
    </row>
    <row r="19" spans="1:17" ht="12" customHeight="1" x14ac:dyDescent="0.2">
      <c r="A19" s="15" t="s">
        <v>194</v>
      </c>
      <c r="B19" s="287">
        <f>SUM('VOR Summary'!B14:G14,'VOR Summary'!AS14:AV14)</f>
        <v>2050</v>
      </c>
      <c r="C19" s="287">
        <f>SUM('VOR Summary'!AW14:BB14, 'VOR Summary'!CN14:CP14)</f>
        <v>1183</v>
      </c>
      <c r="D19" s="27">
        <f t="shared" si="0"/>
        <v>0.57707317073170727</v>
      </c>
      <c r="E19" s="1">
        <f>'VOR Summary'!H14+'VOR Summary'!I14+'VOR Summary'!AC14+'VOR Summary'!J14+'VOR Summary'!K14+'VOR Summary'!L14-'VOR Summary'!AD14-'VOR Summary'!AG14-'VOR Summary'!AH14</f>
        <v>750</v>
      </c>
      <c r="F19" s="1">
        <f>'VOR Summary'!BC14+'VOR Summary'!BD14+'VOR Summary'!BX14+'VOR Summary'!BE14+'VOR Summary'!BF14+'VOR Summary'!BG14-'VOR Summary'!BY14-'VOR Summary'!CB14-'VOR Summary'!CC14</f>
        <v>234</v>
      </c>
      <c r="G19" s="27">
        <f t="shared" si="1"/>
        <v>0.312</v>
      </c>
      <c r="H19" s="1">
        <f>'VOR Summary'!M14+'VOR Summary'!N14+'VOR Summary'!O14+'VOR Summary'!Q14+'VOR Summary'!R14+'VOR Summary'!S14-'VOR Summary'!AK14+'VOR Summary'!P14-'VOR Summary'!AJ14</f>
        <v>159</v>
      </c>
      <c r="I19" s="317">
        <f>'VOR Summary'!BH14+'VOR Summary'!BI14+'VOR Summary'!BJ14+'VOR Summary'!BL14+'VOR Summary'!BM14+'VOR Summary'!BN14-'VOR Summary'!CF14+'VOR Summary'!BK14-'VOR Summary'!CE14</f>
        <v>8</v>
      </c>
      <c r="J19" s="27">
        <f t="shared" si="2"/>
        <v>5.0314465408805034E-2</v>
      </c>
      <c r="K19" s="1">
        <f>'VOR Summary'!T14+'VOR Summary'!U14+'VOR Summary'!V14+'VOR Summary'!W14+'VOR Summary'!X14+'VOR Summary'!Y14-'VOR Summary'!AL14-'VOR Summary'!AM14-'VOR Summary'!AN14-'VOR Summary'!AO14</f>
        <v>228</v>
      </c>
      <c r="L19" s="1">
        <f>'VOR Summary'!BO14+'VOR Summary'!BP14+'VOR Summary'!BQ14+'VOR Summary'!BR14+'VOR Summary'!BS14+'VOR Summary'!BT14-'VOR Summary'!CG14-'VOR Summary'!CH14-'VOR Summary'!CI14-'VOR Summary'!CJ14</f>
        <v>143</v>
      </c>
      <c r="M19" s="27">
        <f t="shared" si="3"/>
        <v>0.6271929824561403</v>
      </c>
      <c r="N19" s="1">
        <f>'VOR Summary'!AP14-'VOR Summary'!AR14</f>
        <v>0</v>
      </c>
      <c r="O19" s="1">
        <f>'VOR Summary'!AQ14</f>
        <v>0</v>
      </c>
      <c r="P19" s="329">
        <v>787</v>
      </c>
      <c r="Q19" s="1"/>
    </row>
    <row r="20" spans="1:17" ht="12" customHeight="1" x14ac:dyDescent="0.2">
      <c r="A20" s="15" t="s">
        <v>195</v>
      </c>
      <c r="B20" s="287">
        <f>SUM('VOR Summary'!B15:G15,'VOR Summary'!AS15:AV15)</f>
        <v>15272</v>
      </c>
      <c r="C20" s="287">
        <f>SUM('VOR Summary'!AW15:BB15, 'VOR Summary'!CN15:CP15)</f>
        <v>11626</v>
      </c>
      <c r="D20" s="27">
        <f t="shared" si="0"/>
        <v>0.76126244106862229</v>
      </c>
      <c r="E20" s="1">
        <f>'VOR Summary'!H15+'VOR Summary'!I15+'VOR Summary'!AC15+'VOR Summary'!J15+'VOR Summary'!K15+'VOR Summary'!L15-'VOR Summary'!AD15-'VOR Summary'!AG15-'VOR Summary'!AH15</f>
        <v>3201</v>
      </c>
      <c r="F20" s="1">
        <f>'VOR Summary'!BC15+'VOR Summary'!BD15+'VOR Summary'!BX15+'VOR Summary'!BE15+'VOR Summary'!BF15+'VOR Summary'!BG15-'VOR Summary'!BY15-'VOR Summary'!CB15-'VOR Summary'!CC15</f>
        <v>1193</v>
      </c>
      <c r="G20" s="27">
        <f t="shared" si="1"/>
        <v>0.3726960324898469</v>
      </c>
      <c r="H20" s="1">
        <f>'VOR Summary'!M15+'VOR Summary'!N15+'VOR Summary'!O15+'VOR Summary'!Q15+'VOR Summary'!R15+'VOR Summary'!S15-'VOR Summary'!AK15+'VOR Summary'!P15-'VOR Summary'!AJ15</f>
        <v>161</v>
      </c>
      <c r="I20" s="317">
        <f>'VOR Summary'!BH15+'VOR Summary'!BI15+'VOR Summary'!BJ15+'VOR Summary'!BL15+'VOR Summary'!BM15+'VOR Summary'!BN15-'VOR Summary'!CF15+'VOR Summary'!BK15-'VOR Summary'!CE15</f>
        <v>11</v>
      </c>
      <c r="J20" s="27">
        <f t="shared" si="2"/>
        <v>6.8322981366459631E-2</v>
      </c>
      <c r="K20" s="1">
        <f>'VOR Summary'!T15+'VOR Summary'!U15+'VOR Summary'!V15+'VOR Summary'!W15+'VOR Summary'!X15+'VOR Summary'!Y15-'VOR Summary'!AL15-'VOR Summary'!AM15-'VOR Summary'!AN15-'VOR Summary'!AO15</f>
        <v>1033</v>
      </c>
      <c r="L20" s="1">
        <f>'VOR Summary'!BO15+'VOR Summary'!BP15+'VOR Summary'!BQ15+'VOR Summary'!BR15+'VOR Summary'!BS15+'VOR Summary'!BT15-'VOR Summary'!CG15-'VOR Summary'!CH15-'VOR Summary'!CI15-'VOR Summary'!CJ15</f>
        <v>839</v>
      </c>
      <c r="M20" s="27">
        <f t="shared" si="3"/>
        <v>0.81219748305905126</v>
      </c>
      <c r="N20" s="1">
        <f>'VOR Summary'!AP15-'VOR Summary'!AR15</f>
        <v>1</v>
      </c>
      <c r="O20" s="1">
        <f>'VOR Summary'!AQ15</f>
        <v>1</v>
      </c>
      <c r="P20" s="329">
        <v>3866</v>
      </c>
      <c r="Q20" s="287"/>
    </row>
    <row r="21" spans="1:17" ht="12" customHeight="1" x14ac:dyDescent="0.2">
      <c r="A21" s="15" t="s">
        <v>196</v>
      </c>
      <c r="B21" s="287">
        <f>SUM('VOR Summary'!B16:G16,'VOR Summary'!AS16:AV16)</f>
        <v>4645</v>
      </c>
      <c r="C21" s="287">
        <f>SUM('VOR Summary'!AW16:BB16, 'VOR Summary'!CN16:CP16)</f>
        <v>2606</v>
      </c>
      <c r="D21" s="27">
        <f t="shared" si="0"/>
        <v>0.56103336921420888</v>
      </c>
      <c r="E21" s="1">
        <f>'VOR Summary'!H16+'VOR Summary'!I16+'VOR Summary'!AC16+'VOR Summary'!J16+'VOR Summary'!K16+'VOR Summary'!L16-'VOR Summary'!AD16-'VOR Summary'!AG16-'VOR Summary'!AH16</f>
        <v>1244</v>
      </c>
      <c r="F21" s="1">
        <f>'VOR Summary'!BC16+'VOR Summary'!BD16+'VOR Summary'!BX16+'VOR Summary'!BE16+'VOR Summary'!BF16+'VOR Summary'!BG16-'VOR Summary'!BY16-'VOR Summary'!CB16-'VOR Summary'!CC16</f>
        <v>565</v>
      </c>
      <c r="G21" s="27">
        <f t="shared" si="1"/>
        <v>0.45418006430868169</v>
      </c>
      <c r="H21" s="1">
        <f>'VOR Summary'!M16+'VOR Summary'!N16+'VOR Summary'!O16+'VOR Summary'!Q16+'VOR Summary'!R16+'VOR Summary'!S16-'VOR Summary'!AK16+'VOR Summary'!P16-'VOR Summary'!AJ16</f>
        <v>134</v>
      </c>
      <c r="I21" s="317">
        <f>'VOR Summary'!BH16+'VOR Summary'!BI16+'VOR Summary'!BJ16+'VOR Summary'!BL16+'VOR Summary'!BM16+'VOR Summary'!BN16-'VOR Summary'!CF16+'VOR Summary'!BK16-'VOR Summary'!CE16</f>
        <v>127</v>
      </c>
      <c r="J21" s="27">
        <f t="shared" si="2"/>
        <v>0.94776119402985071</v>
      </c>
      <c r="K21" s="1">
        <f>'VOR Summary'!T16+'VOR Summary'!U16+'VOR Summary'!V16+'VOR Summary'!W16+'VOR Summary'!X16+'VOR Summary'!Y16-'VOR Summary'!AL16-'VOR Summary'!AM16-'VOR Summary'!AN16-'VOR Summary'!AO16</f>
        <v>547</v>
      </c>
      <c r="L21" s="1">
        <f>'VOR Summary'!BO16+'VOR Summary'!BP16+'VOR Summary'!BQ16+'VOR Summary'!BR16+'VOR Summary'!BS16+'VOR Summary'!BT16-'VOR Summary'!CG16-'VOR Summary'!CH16-'VOR Summary'!CI16-'VOR Summary'!CJ16</f>
        <v>318</v>
      </c>
      <c r="M21" s="27">
        <f t="shared" si="3"/>
        <v>0.58135283363802559</v>
      </c>
      <c r="N21" s="1">
        <f>'VOR Summary'!AP16-'VOR Summary'!AR16</f>
        <v>1</v>
      </c>
      <c r="O21" s="1">
        <f>'VOR Summary'!AQ16</f>
        <v>2</v>
      </c>
      <c r="P21" s="329">
        <v>1959</v>
      </c>
      <c r="Q21" s="287"/>
    </row>
    <row r="22" spans="1:17" ht="12" customHeight="1" x14ac:dyDescent="0.2">
      <c r="A22" s="38" t="s">
        <v>329</v>
      </c>
      <c r="B22" s="40">
        <f>SUM('VOR Summary'!B17:G17,'VOR Summary'!AS17:AV17)</f>
        <v>25591</v>
      </c>
      <c r="C22" s="40">
        <f>SUM('VOR Summary'!AW17:BB17, 'VOR Summary'!CN17:CP17)</f>
        <v>16500</v>
      </c>
      <c r="D22" s="39">
        <f t="shared" si="0"/>
        <v>0.64475792270720178</v>
      </c>
      <c r="E22" s="40">
        <f>'VOR Summary'!H17+'VOR Summary'!I17+'VOR Summary'!J17+'VOR Summary'!K17+'VOR Summary'!L17-'VOR Summary'!AD17-'VOR Summary'!AG17-'VOR Summary'!AH17</f>
        <v>4233</v>
      </c>
      <c r="F22" s="40">
        <f>'VOR Summary'!BC17+'VOR Summary'!BD17+'VOR Summary'!BE17+'VOR Summary'!BF17+'VOR Summary'!BG17-'VOR Summary'!BY17-'VOR Summary'!CB17-'VOR Summary'!CC17</f>
        <v>2406</v>
      </c>
      <c r="G22" s="39">
        <f t="shared" si="1"/>
        <v>0.56839121190644937</v>
      </c>
      <c r="H22" s="40">
        <f>'VOR Summary'!M17+'VOR Summary'!N17+'VOR Summary'!O17+'VOR Summary'!Q17+'VOR Summary'!R17+'VOR Summary'!S17-'VOR Summary'!AK17+'VOR Summary'!P17-'VOR Summary'!AJ17</f>
        <v>2463</v>
      </c>
      <c r="I22" s="40">
        <f>'VOR Summary'!BH17+'VOR Summary'!BI17+'VOR Summary'!BJ17+'VOR Summary'!BL17+'VOR Summary'!BM17+'VOR Summary'!BN17-'VOR Summary'!CF17+'VOR Summary'!BK17-'VOR Summary'!CE17</f>
        <v>1048</v>
      </c>
      <c r="J22" s="39">
        <f t="shared" si="2"/>
        <v>0.42549736094194074</v>
      </c>
      <c r="K22" s="40">
        <f>'VOR Summary'!T17+'VOR Summary'!U17+'VOR Summary'!V17+'VOR Summary'!W17+'VOR Summary'!X17+'VOR Summary'!Y17-'VOR Summary'!AL17-'VOR Summary'!AM17-'VOR Summary'!AN17-'VOR Summary'!AO17</f>
        <v>2144</v>
      </c>
      <c r="L22" s="40">
        <f>'VOR Summary'!BO17+'VOR Summary'!BP17+'VOR Summary'!BQ17+'VOR Summary'!BR17+'VOR Summary'!BS17+'VOR Summary'!BT17-'VOR Summary'!CG17-'VOR Summary'!CH17-'VOR Summary'!CI17-'VOR Summary'!CJ17</f>
        <v>1603</v>
      </c>
      <c r="M22" s="39">
        <f t="shared" si="3"/>
        <v>0.74766791044776115</v>
      </c>
      <c r="N22" s="40">
        <f>'VOR Summary'!AP17-'VOR Summary'!AR17</f>
        <v>17441</v>
      </c>
      <c r="O22" s="181" t="s">
        <v>3</v>
      </c>
      <c r="P22" s="335">
        <v>3439</v>
      </c>
      <c r="Q22" s="328"/>
    </row>
    <row r="23" spans="1:17" ht="12" customHeight="1" x14ac:dyDescent="0.2">
      <c r="A23" s="15" t="s">
        <v>198</v>
      </c>
      <c r="B23" s="287">
        <f>SUM('VOR Summary'!B18:G18,'VOR Summary'!AS18:AV18)</f>
        <v>9491</v>
      </c>
      <c r="C23" s="287">
        <f>SUM('VOR Summary'!AW18:BB18, 'VOR Summary'!CN18:CP18)</f>
        <v>6335</v>
      </c>
      <c r="D23" s="27">
        <f t="shared" si="0"/>
        <v>0.66747444947845325</v>
      </c>
      <c r="E23" s="1">
        <f>'VOR Summary'!H18+'VOR Summary'!I18+'VOR Summary'!AC18+'VOR Summary'!J18+'VOR Summary'!K18+'VOR Summary'!L18-'VOR Summary'!AD18-'VOR Summary'!AG18-'VOR Summary'!AH18</f>
        <v>2763</v>
      </c>
      <c r="F23" s="1">
        <f>'VOR Summary'!BC18+'VOR Summary'!BD18+'VOR Summary'!BX18+'VOR Summary'!BE18+'VOR Summary'!BF18+'VOR Summary'!BG18-'VOR Summary'!BY18-'VOR Summary'!CB18-'VOR Summary'!CC18</f>
        <v>1426</v>
      </c>
      <c r="G23" s="27">
        <f t="shared" si="1"/>
        <v>0.51610568222946074</v>
      </c>
      <c r="H23" s="1">
        <f>'VOR Summary'!M18+'VOR Summary'!N18+'VOR Summary'!O18+'VOR Summary'!Q18+'VOR Summary'!R18+'VOR Summary'!S18-'VOR Summary'!AK18+'VOR Summary'!P18-'VOR Summary'!AJ18</f>
        <v>443</v>
      </c>
      <c r="I23" s="1">
        <f>'VOR Summary'!BH18+'VOR Summary'!BI18+'VOR Summary'!BJ18+'VOR Summary'!BL18+'VOR Summary'!BM18+'VOR Summary'!BN18-'VOR Summary'!CF18+'VOR Summary'!BK18-'VOR Summary'!CE18</f>
        <v>335</v>
      </c>
      <c r="J23" s="27">
        <f t="shared" si="2"/>
        <v>0.75620767494356655</v>
      </c>
      <c r="K23" s="287">
        <f>'VOR Summary'!T18+'VOR Summary'!U18+'VOR Summary'!V18+'VOR Summary'!W18+'VOR Summary'!X18+'VOR Summary'!Y18-'VOR Summary'!AL18-'VOR Summary'!AM18-'VOR Summary'!AN18-'VOR Summary'!AO18</f>
        <v>1347</v>
      </c>
      <c r="L23" s="287">
        <f>'VOR Summary'!BO18+'VOR Summary'!BP18+'VOR Summary'!BQ18+'VOR Summary'!BR18+'VOR Summary'!BS18+'VOR Summary'!BT18-'VOR Summary'!CG18-'VOR Summary'!CH18-'VOR Summary'!CI18-'VOR Summary'!CJ18</f>
        <v>866</v>
      </c>
      <c r="M23" s="27">
        <f t="shared" si="3"/>
        <v>0.64291017074981438</v>
      </c>
      <c r="N23" s="1">
        <f>'VOR Summary'!AP18-'VOR Summary'!AR18</f>
        <v>1</v>
      </c>
      <c r="O23" s="1">
        <f>'VOR Summary'!AQ18</f>
        <v>2</v>
      </c>
      <c r="P23" s="329">
        <v>3043</v>
      </c>
      <c r="Q23" s="287"/>
    </row>
    <row r="24" spans="1:17" ht="12" customHeight="1" x14ac:dyDescent="0.2">
      <c r="A24" s="15" t="s">
        <v>199</v>
      </c>
      <c r="B24" s="287">
        <f>SUM('VOR Summary'!B19:G19,'VOR Summary'!AS19:AV19)</f>
        <v>3485</v>
      </c>
      <c r="C24" s="287">
        <f>SUM('VOR Summary'!AW19:BB19, 'VOR Summary'!CN19:CP19)</f>
        <v>1774</v>
      </c>
      <c r="D24" s="27">
        <f t="shared" si="0"/>
        <v>0.50903873744619799</v>
      </c>
      <c r="E24" s="1">
        <f>'VOR Summary'!H19+'VOR Summary'!I19+'VOR Summary'!AC19+'VOR Summary'!J19+'VOR Summary'!K19+'VOR Summary'!L19-'VOR Summary'!AD19-'VOR Summary'!AG19-'VOR Summary'!AH19</f>
        <v>754</v>
      </c>
      <c r="F24" s="1">
        <f>'VOR Summary'!BC19+'VOR Summary'!BD19+'VOR Summary'!BX19+'VOR Summary'!BE19+'VOR Summary'!BF19+'VOR Summary'!BG19-'VOR Summary'!BY19-'VOR Summary'!CB19-'VOR Summary'!CC19</f>
        <v>186</v>
      </c>
      <c r="G24" s="27">
        <f t="shared" si="1"/>
        <v>0.24668435013262599</v>
      </c>
      <c r="H24" s="1">
        <f>'VOR Summary'!M19+'VOR Summary'!N19+'VOR Summary'!O19+'VOR Summary'!Q19+'VOR Summary'!R19+'VOR Summary'!S19-'VOR Summary'!AK19+'VOR Summary'!P19-'VOR Summary'!AJ19</f>
        <v>369</v>
      </c>
      <c r="I24" s="1">
        <f>'VOR Summary'!BH19+'VOR Summary'!BI19+'VOR Summary'!BJ19+'VOR Summary'!BL19+'VOR Summary'!BM19+'VOR Summary'!BN19-'VOR Summary'!CF19+'VOR Summary'!BK19-'VOR Summary'!CE19</f>
        <v>161</v>
      </c>
      <c r="J24" s="27">
        <f t="shared" si="2"/>
        <v>0.43631436314363142</v>
      </c>
      <c r="K24" s="287">
        <f>'VOR Summary'!T19+'VOR Summary'!U19+'VOR Summary'!V19+'VOR Summary'!W19+'VOR Summary'!X19+'VOR Summary'!Y19-'VOR Summary'!AL19-'VOR Summary'!AM19-'VOR Summary'!AN19-'VOR Summary'!AO19</f>
        <v>451</v>
      </c>
      <c r="L24" s="287">
        <f>'VOR Summary'!BO19+'VOR Summary'!BP19+'VOR Summary'!BQ19+'VOR Summary'!BR19+'VOR Summary'!BS19+'VOR Summary'!BT19-'VOR Summary'!CG19-'VOR Summary'!CH19-'VOR Summary'!CI19-'VOR Summary'!CJ19</f>
        <v>276</v>
      </c>
      <c r="M24" s="27">
        <f t="shared" si="3"/>
        <v>0.61197339246119731</v>
      </c>
      <c r="N24" s="1">
        <f>'VOR Summary'!AP19-'VOR Summary'!AR19</f>
        <v>0</v>
      </c>
      <c r="O24" s="1">
        <f>'VOR Summary'!AQ19</f>
        <v>0</v>
      </c>
      <c r="P24" s="329">
        <v>1066</v>
      </c>
      <c r="Q24" s="287"/>
    </row>
    <row r="25" spans="1:17" ht="12" customHeight="1" x14ac:dyDescent="0.2">
      <c r="A25" s="15" t="s">
        <v>200</v>
      </c>
      <c r="B25" s="287">
        <f>SUM('VOR Summary'!B20:G20,'VOR Summary'!AS20:AV20)</f>
        <v>2716</v>
      </c>
      <c r="C25" s="287">
        <f>SUM('VOR Summary'!AW20:BB20, 'VOR Summary'!CN20:CP20)</f>
        <v>1505</v>
      </c>
      <c r="D25" s="27">
        <f t="shared" si="0"/>
        <v>0.55412371134020622</v>
      </c>
      <c r="E25" s="1">
        <f>'VOR Summary'!H20+'VOR Summary'!I20+'VOR Summary'!AC20+'VOR Summary'!J20+'VOR Summary'!K20+'VOR Summary'!L20-'VOR Summary'!AD20-'VOR Summary'!AG20-'VOR Summary'!AH20</f>
        <v>1839</v>
      </c>
      <c r="F25" s="1">
        <f>'VOR Summary'!BC20+'VOR Summary'!BD20+'VOR Summary'!BX20+'VOR Summary'!BE20+'VOR Summary'!BF20+'VOR Summary'!BG20-'VOR Summary'!BY20-'VOR Summary'!CB20-'VOR Summary'!CC20</f>
        <v>1075</v>
      </c>
      <c r="G25" s="27">
        <f t="shared" si="1"/>
        <v>0.58455682436106582</v>
      </c>
      <c r="H25" s="1">
        <f>'VOR Summary'!M20+'VOR Summary'!N20+'VOR Summary'!O20+'VOR Summary'!Q20+'VOR Summary'!R20+'VOR Summary'!S20-'VOR Summary'!AK20+'VOR Summary'!P20-'VOR Summary'!AJ20</f>
        <v>433</v>
      </c>
      <c r="I25" s="1">
        <f>'VOR Summary'!BH20+'VOR Summary'!BI20+'VOR Summary'!BJ20+'VOR Summary'!BL20+'VOR Summary'!BM20+'VOR Summary'!BN20-'VOR Summary'!CF20+'VOR Summary'!BK20-'VOR Summary'!CE20</f>
        <v>231</v>
      </c>
      <c r="J25" s="27">
        <f t="shared" si="2"/>
        <v>0.53348729792147809</v>
      </c>
      <c r="K25" s="287">
        <f>'VOR Summary'!T20+'VOR Summary'!U20+'VOR Summary'!V20+'VOR Summary'!W20+'VOR Summary'!X20+'VOR Summary'!Y20-'VOR Summary'!AL20-'VOR Summary'!AM20-'VOR Summary'!AN20-'VOR Summary'!AO20</f>
        <v>484</v>
      </c>
      <c r="L25" s="287">
        <f>'VOR Summary'!BO20+'VOR Summary'!BP20+'VOR Summary'!BQ20+'VOR Summary'!BR20+'VOR Summary'!BS20+'VOR Summary'!BT20-'VOR Summary'!CG20-'VOR Summary'!CH20-'VOR Summary'!CI20-'VOR Summary'!CJ20</f>
        <v>328</v>
      </c>
      <c r="M25" s="27">
        <f t="shared" si="3"/>
        <v>0.6776859504132231</v>
      </c>
      <c r="N25" s="1">
        <f>'VOR Summary'!AP20-'VOR Summary'!AR20</f>
        <v>0</v>
      </c>
      <c r="O25" s="1">
        <f>'VOR Summary'!AQ20</f>
        <v>0</v>
      </c>
      <c r="P25" s="329">
        <v>719</v>
      </c>
      <c r="Q25" s="287"/>
    </row>
    <row r="26" spans="1:17" ht="12" customHeight="1" x14ac:dyDescent="0.2">
      <c r="A26" s="15" t="s">
        <v>201</v>
      </c>
      <c r="B26" s="287">
        <f>SUM('VOR Summary'!B21:G21,'VOR Summary'!AS21:AV21)</f>
        <v>1126</v>
      </c>
      <c r="C26" s="287">
        <f>SUM('VOR Summary'!AW21:BB21, 'VOR Summary'!CN21:CP21)</f>
        <v>686</v>
      </c>
      <c r="D26" s="27">
        <f t="shared" si="0"/>
        <v>0.60923623445825936</v>
      </c>
      <c r="E26" s="1">
        <f>'VOR Summary'!H21+'VOR Summary'!I21+'VOR Summary'!AC21+'VOR Summary'!J21+'VOR Summary'!K21+'VOR Summary'!L21-'VOR Summary'!AD21-'VOR Summary'!AG21-'VOR Summary'!AH21</f>
        <v>291</v>
      </c>
      <c r="F26" s="1">
        <f>'VOR Summary'!BC21+'VOR Summary'!BD21+'VOR Summary'!BX21+'VOR Summary'!BE21+'VOR Summary'!BF21+'VOR Summary'!BG21-'VOR Summary'!BY21-'VOR Summary'!CB21-'VOR Summary'!CC21</f>
        <v>97</v>
      </c>
      <c r="G26" s="27">
        <f t="shared" si="1"/>
        <v>0.33333333333333331</v>
      </c>
      <c r="H26" s="1">
        <f>'VOR Summary'!M21+'VOR Summary'!N21+'VOR Summary'!O21+'VOR Summary'!Q21+'VOR Summary'!R21+'VOR Summary'!S21-'VOR Summary'!AK21+'VOR Summary'!P21-'VOR Summary'!AJ21</f>
        <v>26</v>
      </c>
      <c r="I26" s="1">
        <f>'VOR Summary'!BH21+'VOR Summary'!BI21+'VOR Summary'!BJ21+'VOR Summary'!BL21+'VOR Summary'!BM21+'VOR Summary'!BN21-'VOR Summary'!CF21+'VOR Summary'!BK21-'VOR Summary'!CE21</f>
        <v>10</v>
      </c>
      <c r="J26" s="27">
        <f t="shared" si="2"/>
        <v>0.38461538461538464</v>
      </c>
      <c r="K26" s="287">
        <f>'VOR Summary'!T21+'VOR Summary'!U21+'VOR Summary'!V21+'VOR Summary'!W21+'VOR Summary'!X21+'VOR Summary'!Y21-'VOR Summary'!AL21-'VOR Summary'!AM21-'VOR Summary'!AN21-'VOR Summary'!AO21</f>
        <v>130</v>
      </c>
      <c r="L26" s="287">
        <f>'VOR Summary'!BO21+'VOR Summary'!BP21+'VOR Summary'!BQ21+'VOR Summary'!BR21+'VOR Summary'!BS21+'VOR Summary'!BT21-'VOR Summary'!CG21-'VOR Summary'!CH21-'VOR Summary'!CI21-'VOR Summary'!CJ21</f>
        <v>90</v>
      </c>
      <c r="M26" s="27">
        <f t="shared" si="3"/>
        <v>0.69230769230769229</v>
      </c>
      <c r="N26" s="1">
        <f>'VOR Summary'!AP21-'VOR Summary'!AR21</f>
        <v>0</v>
      </c>
      <c r="O26" s="1">
        <f>'VOR Summary'!AQ21</f>
        <v>0</v>
      </c>
      <c r="P26" s="329">
        <v>383</v>
      </c>
      <c r="Q26" s="287"/>
    </row>
    <row r="27" spans="1:17" ht="12" customHeight="1" x14ac:dyDescent="0.2">
      <c r="A27" s="187" t="s">
        <v>202</v>
      </c>
      <c r="B27" s="289">
        <f>SUM('VOR Summary'!B22:G22,'VOR Summary'!AS22:AV22)</f>
        <v>1312</v>
      </c>
      <c r="C27" s="289">
        <f>SUM('VOR Summary'!AW22:BB22, 'VOR Summary'!CN22:CP22)</f>
        <v>679</v>
      </c>
      <c r="D27" s="36">
        <f t="shared" si="0"/>
        <v>0.51753048780487809</v>
      </c>
      <c r="E27" s="37">
        <f>'VOR Summary'!H22+'VOR Summary'!I22+'VOR Summary'!AC22+'VOR Summary'!J22+'VOR Summary'!K22+'VOR Summary'!L22-'VOR Summary'!AD22-'VOR Summary'!AG22-'VOR Summary'!AH22</f>
        <v>402</v>
      </c>
      <c r="F27" s="37">
        <f>'VOR Summary'!BC22+'VOR Summary'!BD22+'VOR Summary'!BX22+'VOR Summary'!BE22+'VOR Summary'!BF22+'VOR Summary'!BG22-'VOR Summary'!BY22-'VOR Summary'!CB22-'VOR Summary'!CC22</f>
        <v>167</v>
      </c>
      <c r="G27" s="36">
        <f t="shared" si="1"/>
        <v>0.4154228855721393</v>
      </c>
      <c r="H27" s="37">
        <f>'VOR Summary'!M22+'VOR Summary'!N22+'VOR Summary'!O22+'VOR Summary'!Q22+'VOR Summary'!R22+'VOR Summary'!S22-'VOR Summary'!AK22+'VOR Summary'!P22-'VOR Summary'!AJ22</f>
        <v>7</v>
      </c>
      <c r="I27" s="37">
        <f>'VOR Summary'!BH22+'VOR Summary'!BI22+'VOR Summary'!BJ22+'VOR Summary'!BL22+'VOR Summary'!BM22+'VOR Summary'!BN22-'VOR Summary'!CF22+'VOR Summary'!BK22-'VOR Summary'!CE22</f>
        <v>5</v>
      </c>
      <c r="J27" s="36">
        <f t="shared" si="2"/>
        <v>0.7142857142857143</v>
      </c>
      <c r="K27" s="289">
        <f>'VOR Summary'!T22+'VOR Summary'!U22+'VOR Summary'!V22+'VOR Summary'!W22+'VOR Summary'!X22+'VOR Summary'!Y22-'VOR Summary'!AL22-'VOR Summary'!AM22-'VOR Summary'!AN22-'VOR Summary'!AO22</f>
        <v>192</v>
      </c>
      <c r="L27" s="289">
        <f>'VOR Summary'!BO22+'VOR Summary'!BP22+'VOR Summary'!BQ22+'VOR Summary'!BR22+'VOR Summary'!BS22+'VOR Summary'!BT22-'VOR Summary'!CG22-'VOR Summary'!CH22-'VOR Summary'!CI22-'VOR Summary'!CJ22</f>
        <v>110</v>
      </c>
      <c r="M27" s="36">
        <f t="shared" si="3"/>
        <v>0.57291666666666663</v>
      </c>
      <c r="N27" s="37">
        <f>'VOR Summary'!AP22-'VOR Summary'!AR22</f>
        <v>0</v>
      </c>
      <c r="O27" s="37">
        <f>'VOR Summary'!AQ22</f>
        <v>0</v>
      </c>
      <c r="P27" s="336">
        <v>504</v>
      </c>
      <c r="Q27" s="317"/>
    </row>
    <row r="28" spans="1:17" ht="12" customHeight="1" x14ac:dyDescent="0.2">
      <c r="A28" s="15" t="s">
        <v>203</v>
      </c>
      <c r="B28" s="287">
        <f>SUM('VOR Summary'!B23:G23,'VOR Summary'!AS23:AV23)</f>
        <v>32180</v>
      </c>
      <c r="C28" s="287">
        <f>SUM('VOR Summary'!AW23:BB23, 'VOR Summary'!CN23:CP23)</f>
        <v>20890</v>
      </c>
      <c r="D28" s="27">
        <f t="shared" si="0"/>
        <v>0.64916096954630209</v>
      </c>
      <c r="E28" s="1">
        <f>'VOR Summary'!H23+'VOR Summary'!I23+'VOR Summary'!AC23+'VOR Summary'!J23+'VOR Summary'!K23+'VOR Summary'!L23-'VOR Summary'!AD23-'VOR Summary'!AG23-'VOR Summary'!AH23</f>
        <v>7141</v>
      </c>
      <c r="F28" s="1">
        <f>'VOR Summary'!BC23+'VOR Summary'!BD23+'VOR Summary'!BX23+'VOR Summary'!BE23+'VOR Summary'!BF23+'VOR Summary'!BG23-'VOR Summary'!BY23-'VOR Summary'!CB23-'VOR Summary'!CC23</f>
        <v>2312</v>
      </c>
      <c r="G28" s="27">
        <f t="shared" si="1"/>
        <v>0.32376417868645846</v>
      </c>
      <c r="H28" s="1">
        <f>'VOR Summary'!M23+'VOR Summary'!N23+'VOR Summary'!O23+'VOR Summary'!Q23+'VOR Summary'!R23+'VOR Summary'!S23-'VOR Summary'!AK23+'VOR Summary'!P23-'VOR Summary'!AJ23</f>
        <v>295</v>
      </c>
      <c r="I28" s="1">
        <f>'VOR Summary'!BH23+'VOR Summary'!BI23+'VOR Summary'!BJ23+'VOR Summary'!BL23+'VOR Summary'!BM23+'VOR Summary'!BN23-'VOR Summary'!CF23+'VOR Summary'!BK23-'VOR Summary'!CE23</f>
        <v>209</v>
      </c>
      <c r="J28" s="27">
        <f t="shared" si="2"/>
        <v>0.70847457627118648</v>
      </c>
      <c r="K28" s="287">
        <f>'VOR Summary'!T23+'VOR Summary'!U23+'VOR Summary'!V23+'VOR Summary'!W23+'VOR Summary'!X23+'VOR Summary'!Y23-'VOR Summary'!AL23-'VOR Summary'!AM23-'VOR Summary'!AN23-'VOR Summary'!AO23</f>
        <v>5268</v>
      </c>
      <c r="L28" s="287">
        <f>'VOR Summary'!BO23+'VOR Summary'!BP23+'VOR Summary'!BQ23+'VOR Summary'!BR23+'VOR Summary'!BS23+'VOR Summary'!BT23-'VOR Summary'!CG23-'VOR Summary'!CH23-'VOR Summary'!CI23-'VOR Summary'!CJ23</f>
        <v>2921</v>
      </c>
      <c r="M28" s="27">
        <f t="shared" si="3"/>
        <v>0.55447987851176916</v>
      </c>
      <c r="N28" s="1">
        <f>'VOR Summary'!AP23-'VOR Summary'!AR23</f>
        <v>0</v>
      </c>
      <c r="O28" s="1">
        <f>'VOR Summary'!AQ23</f>
        <v>0</v>
      </c>
      <c r="P28" s="329">
        <v>10217</v>
      </c>
      <c r="Q28" s="287"/>
    </row>
    <row r="29" spans="1:17" ht="12" customHeight="1" x14ac:dyDescent="0.2">
      <c r="A29" s="15" t="s">
        <v>204</v>
      </c>
      <c r="B29" s="287">
        <f>SUM('VOR Summary'!B24:G24,'VOR Summary'!AS24:AV24)</f>
        <v>21554</v>
      </c>
      <c r="C29" s="287">
        <f>SUM('VOR Summary'!AW24:BB24, 'VOR Summary'!CN24:CP24)</f>
        <v>12461</v>
      </c>
      <c r="D29" s="27">
        <f t="shared" si="0"/>
        <v>0.57812934954068851</v>
      </c>
      <c r="E29" s="1">
        <f>'VOR Summary'!H24+'VOR Summary'!I24+'VOR Summary'!AC24+'VOR Summary'!J24+'VOR Summary'!K24+'VOR Summary'!L24-'VOR Summary'!AD24-'VOR Summary'!AG24-'VOR Summary'!AH24</f>
        <v>4300</v>
      </c>
      <c r="F29" s="1">
        <f>'VOR Summary'!BC24+'VOR Summary'!BD24+'VOR Summary'!BX24+'VOR Summary'!BE24+'VOR Summary'!BF24+'VOR Summary'!BG24-'VOR Summary'!BY24-'VOR Summary'!CB24-'VOR Summary'!CC24</f>
        <v>617</v>
      </c>
      <c r="G29" s="27">
        <f t="shared" si="1"/>
        <v>0.14348837209302326</v>
      </c>
      <c r="H29" s="1">
        <f>'VOR Summary'!M24+'VOR Summary'!N24+'VOR Summary'!O24+'VOR Summary'!Q24+'VOR Summary'!R24+'VOR Summary'!S24-'VOR Summary'!AK24+'VOR Summary'!P24-'VOR Summary'!AJ24</f>
        <v>734</v>
      </c>
      <c r="I29" s="1">
        <f>'VOR Summary'!BH24+'VOR Summary'!BI24+'VOR Summary'!BJ24+'VOR Summary'!BL24+'VOR Summary'!BM24+'VOR Summary'!BN24-'VOR Summary'!CF24+'VOR Summary'!BK24-'VOR Summary'!CE24</f>
        <v>72</v>
      </c>
      <c r="J29" s="27">
        <f t="shared" si="2"/>
        <v>9.8092643051771122E-2</v>
      </c>
      <c r="K29" s="287">
        <f>'VOR Summary'!T24+'VOR Summary'!U24+'VOR Summary'!V24+'VOR Summary'!W24+'VOR Summary'!X24+'VOR Summary'!Y24-'VOR Summary'!AL24-'VOR Summary'!AM24-'VOR Summary'!AN24-'VOR Summary'!AO24</f>
        <v>1277</v>
      </c>
      <c r="L29" s="287">
        <f>'VOR Summary'!BO24+'VOR Summary'!BP24+'VOR Summary'!BQ24+'VOR Summary'!BR24+'VOR Summary'!BS24+'VOR Summary'!BT24-'VOR Summary'!CG24-'VOR Summary'!CH24-'VOR Summary'!CI24-'VOR Summary'!CJ24</f>
        <v>864</v>
      </c>
      <c r="M29" s="27">
        <f t="shared" si="3"/>
        <v>0.67658574784651526</v>
      </c>
      <c r="N29" s="1">
        <f>'VOR Summary'!AP24-'VOR Summary'!AR24</f>
        <v>2</v>
      </c>
      <c r="O29" s="1">
        <f>'VOR Summary'!AQ24</f>
        <v>3</v>
      </c>
      <c r="P29" s="329">
        <v>4445</v>
      </c>
      <c r="Q29" s="287"/>
    </row>
    <row r="30" spans="1:17" ht="12" customHeight="1" x14ac:dyDescent="0.2">
      <c r="A30" s="15" t="s">
        <v>205</v>
      </c>
      <c r="B30" s="287">
        <f>SUM('VOR Summary'!B25:G25,'VOR Summary'!AS25:AV25)</f>
        <v>7848</v>
      </c>
      <c r="C30" s="287">
        <f>SUM('VOR Summary'!AW25:BB25, 'VOR Summary'!CN25:CP25)</f>
        <v>5193</v>
      </c>
      <c r="D30" s="27">
        <f t="shared" si="0"/>
        <v>0.66169724770642202</v>
      </c>
      <c r="E30" s="1">
        <f>'VOR Summary'!H25+'VOR Summary'!I25+'VOR Summary'!AC25+'VOR Summary'!J25+'VOR Summary'!K25+'VOR Summary'!L25-'VOR Summary'!AD25-'VOR Summary'!AG25-'VOR Summary'!AH25</f>
        <v>1053</v>
      </c>
      <c r="F30" s="1">
        <f>'VOR Summary'!BC25+'VOR Summary'!BD25+'VOR Summary'!BX25+'VOR Summary'!BE25+'VOR Summary'!BF25+'VOR Summary'!BG25-'VOR Summary'!BY25-'VOR Summary'!CB25-'VOR Summary'!CC25</f>
        <v>296</v>
      </c>
      <c r="G30" s="27">
        <f t="shared" si="1"/>
        <v>0.28110161443494774</v>
      </c>
      <c r="H30" s="1">
        <f>'VOR Summary'!M25+'VOR Summary'!N25+'VOR Summary'!O25+'VOR Summary'!Q25+'VOR Summary'!R25+'VOR Summary'!S25-'VOR Summary'!AK25+'VOR Summary'!P25-'VOR Summary'!AJ25</f>
        <v>252</v>
      </c>
      <c r="I30" s="1">
        <f>'VOR Summary'!BH25+'VOR Summary'!BI25+'VOR Summary'!BJ25+'VOR Summary'!BL25+'VOR Summary'!BM25+'VOR Summary'!BN25-'VOR Summary'!CF25+'VOR Summary'!BK25-'VOR Summary'!CE25</f>
        <v>135</v>
      </c>
      <c r="J30" s="27">
        <f t="shared" si="2"/>
        <v>0.5357142857142857</v>
      </c>
      <c r="K30" s="287">
        <f>'VOR Summary'!T25+'VOR Summary'!U25+'VOR Summary'!V25+'VOR Summary'!W25+'VOR Summary'!X25+'VOR Summary'!Y25-'VOR Summary'!AL25-'VOR Summary'!AM25-'VOR Summary'!AN25-'VOR Summary'!AO25</f>
        <v>1117</v>
      </c>
      <c r="L30" s="287">
        <f>'VOR Summary'!BO25+'VOR Summary'!BP25+'VOR Summary'!BQ25+'VOR Summary'!BR25+'VOR Summary'!BS25+'VOR Summary'!BT25-'VOR Summary'!CG25-'VOR Summary'!CH25-'VOR Summary'!CI25-'VOR Summary'!CJ25</f>
        <v>661</v>
      </c>
      <c r="M30" s="27">
        <f t="shared" si="3"/>
        <v>0.59176365264100272</v>
      </c>
      <c r="N30" s="1">
        <f>'VOR Summary'!AP25-'VOR Summary'!AR25</f>
        <v>1</v>
      </c>
      <c r="O30" s="1">
        <f>'VOR Summary'!AQ25</f>
        <v>2</v>
      </c>
      <c r="P30" s="329">
        <v>2852</v>
      </c>
      <c r="Q30" s="287"/>
    </row>
    <row r="31" spans="1:17" ht="12" customHeight="1" x14ac:dyDescent="0.2">
      <c r="A31" s="15" t="s">
        <v>206</v>
      </c>
      <c r="B31" s="287">
        <f>SUM('VOR Summary'!B26:G26,'VOR Summary'!AS26:AV26)</f>
        <v>10294</v>
      </c>
      <c r="C31" s="287">
        <f>SUM('VOR Summary'!AW26:BB26, 'VOR Summary'!CN26:CP26)</f>
        <v>6929</v>
      </c>
      <c r="D31" s="27">
        <f t="shared" si="0"/>
        <v>0.6731105498348553</v>
      </c>
      <c r="E31" s="1">
        <f>'VOR Summary'!H26+'VOR Summary'!I26+'VOR Summary'!AC26+'VOR Summary'!J26+'VOR Summary'!K26+'VOR Summary'!L26-'VOR Summary'!AD26-'VOR Summary'!AG26-'VOR Summary'!AH26</f>
        <v>2173</v>
      </c>
      <c r="F31" s="1">
        <f>'VOR Summary'!BC26+'VOR Summary'!BD26+'VOR Summary'!BX26+'VOR Summary'!BE26+'VOR Summary'!BF26+'VOR Summary'!BG26-'VOR Summary'!BY26-'VOR Summary'!CB26-'VOR Summary'!CC26</f>
        <v>478</v>
      </c>
      <c r="G31" s="27">
        <f t="shared" si="1"/>
        <v>0.21997238840312933</v>
      </c>
      <c r="H31" s="1">
        <f>'VOR Summary'!M26+'VOR Summary'!N26+'VOR Summary'!O26+'VOR Summary'!Q26+'VOR Summary'!R26+'VOR Summary'!S26-'VOR Summary'!AK26+'VOR Summary'!P26-'VOR Summary'!AJ26</f>
        <v>737</v>
      </c>
      <c r="I31" s="1">
        <f>'VOR Summary'!BH26+'VOR Summary'!BI26+'VOR Summary'!BJ26+'VOR Summary'!BL26+'VOR Summary'!BM26+'VOR Summary'!BN26-'VOR Summary'!CF26+'VOR Summary'!BK26-'VOR Summary'!CE26</f>
        <v>517</v>
      </c>
      <c r="J31" s="27">
        <f t="shared" si="2"/>
        <v>0.70149253731343286</v>
      </c>
      <c r="K31" s="287">
        <f>'VOR Summary'!T26+'VOR Summary'!U26+'VOR Summary'!V26+'VOR Summary'!W26+'VOR Summary'!X26+'VOR Summary'!Y26-'VOR Summary'!AL26-'VOR Summary'!AM26-'VOR Summary'!AN26-'VOR Summary'!AO26</f>
        <v>855</v>
      </c>
      <c r="L31" s="287">
        <f>'VOR Summary'!BO26+'VOR Summary'!BP26+'VOR Summary'!BQ26+'VOR Summary'!BR26+'VOR Summary'!BS26+'VOR Summary'!BT26-'VOR Summary'!CG26-'VOR Summary'!CH26-'VOR Summary'!CI26-'VOR Summary'!CJ26</f>
        <v>587</v>
      </c>
      <c r="M31" s="27">
        <f t="shared" si="3"/>
        <v>0.68654970760233913</v>
      </c>
      <c r="N31" s="1">
        <f>'VOR Summary'!AP26-'VOR Summary'!AR26</f>
        <v>13</v>
      </c>
      <c r="O31" s="1">
        <f>'VOR Summary'!AQ26</f>
        <v>25</v>
      </c>
      <c r="P31" s="329">
        <v>3989</v>
      </c>
      <c r="Q31" s="287"/>
    </row>
    <row r="32" spans="1:17" ht="12" customHeight="1" x14ac:dyDescent="0.2">
      <c r="A32" s="15" t="s">
        <v>207</v>
      </c>
      <c r="B32" s="287">
        <f>SUM('VOR Summary'!B27:G27,'VOR Summary'!AS27:AV27)</f>
        <v>9800</v>
      </c>
      <c r="C32" s="287">
        <f>SUM('VOR Summary'!AW27:BB27, 'VOR Summary'!CN27:CP27)</f>
        <v>5081</v>
      </c>
      <c r="D32" s="27">
        <f t="shared" si="0"/>
        <v>0.5184693877551021</v>
      </c>
      <c r="E32" s="1">
        <f>'VOR Summary'!H27+'VOR Summary'!I27+'VOR Summary'!AC27+'VOR Summary'!J27+'VOR Summary'!K27+'VOR Summary'!L27-'VOR Summary'!AD27-'VOR Summary'!AG27-'VOR Summary'!AH27</f>
        <v>4050</v>
      </c>
      <c r="F32" s="1">
        <f>'VOR Summary'!BC27+'VOR Summary'!BD27+'VOR Summary'!BX27+'VOR Summary'!BE27+'VOR Summary'!BF27+'VOR Summary'!BG27-'VOR Summary'!BY27-'VOR Summary'!CB27-'VOR Summary'!CC27</f>
        <v>1278</v>
      </c>
      <c r="G32" s="27">
        <f t="shared" si="1"/>
        <v>0.31555555555555553</v>
      </c>
      <c r="H32" s="1">
        <f>'VOR Summary'!M27+'VOR Summary'!N27+'VOR Summary'!O27+'VOR Summary'!Q27+'VOR Summary'!R27+'VOR Summary'!S27-'VOR Summary'!AK27+'VOR Summary'!P27-'VOR Summary'!AJ27</f>
        <v>1411</v>
      </c>
      <c r="I32" s="1">
        <f>'VOR Summary'!BH27+'VOR Summary'!BI27+'VOR Summary'!BJ27+'VOR Summary'!BL27+'VOR Summary'!BM27+'VOR Summary'!BN27-'VOR Summary'!CF27+'VOR Summary'!BK27-'VOR Summary'!CE27</f>
        <v>714</v>
      </c>
      <c r="J32" s="27">
        <f t="shared" si="2"/>
        <v>0.50602409638554213</v>
      </c>
      <c r="K32" s="287">
        <f>'VOR Summary'!T27+'VOR Summary'!U27+'VOR Summary'!V27+'VOR Summary'!W27+'VOR Summary'!X27+'VOR Summary'!Y27-'VOR Summary'!AL27-'VOR Summary'!AM27-'VOR Summary'!AN27-'VOR Summary'!AO27</f>
        <v>1073</v>
      </c>
      <c r="L32" s="287">
        <f>'VOR Summary'!BO27+'VOR Summary'!BP27+'VOR Summary'!BQ27+'VOR Summary'!BR27+'VOR Summary'!BS27+'VOR Summary'!BT27-'VOR Summary'!CG27-'VOR Summary'!CH27-'VOR Summary'!CI27-'VOR Summary'!CJ27</f>
        <v>577</v>
      </c>
      <c r="M32" s="27">
        <f t="shared" si="3"/>
        <v>0.53774464119291709</v>
      </c>
      <c r="N32" s="1">
        <f>'VOR Summary'!AP27-'VOR Summary'!AR27</f>
        <v>10</v>
      </c>
      <c r="O32" s="1">
        <f>'VOR Summary'!AQ27</f>
        <v>14</v>
      </c>
      <c r="P32" s="329">
        <v>2563</v>
      </c>
      <c r="Q32" s="287"/>
    </row>
    <row r="33" spans="1:17" ht="12" customHeight="1" x14ac:dyDescent="0.2">
      <c r="A33" s="15" t="s">
        <v>208</v>
      </c>
      <c r="B33" s="287">
        <f>SUM('VOR Summary'!B28:G28,'VOR Summary'!AS28:AV28)</f>
        <v>14150</v>
      </c>
      <c r="C33" s="287">
        <f>SUM('VOR Summary'!AW28:BB28, 'VOR Summary'!CN28:CP28)</f>
        <v>7386</v>
      </c>
      <c r="D33" s="27">
        <f t="shared" si="0"/>
        <v>0.52197879858657248</v>
      </c>
      <c r="E33" s="1">
        <f>'VOR Summary'!H28+'VOR Summary'!I28+'VOR Summary'!AC28+'VOR Summary'!J28+'VOR Summary'!K28+'VOR Summary'!L28-'VOR Summary'!AD28-'VOR Summary'!AG28-'VOR Summary'!AH28</f>
        <v>4805</v>
      </c>
      <c r="F33" s="1">
        <f>'VOR Summary'!BC28+'VOR Summary'!BD28+'VOR Summary'!BX28+'VOR Summary'!BE28+'VOR Summary'!BF28+'VOR Summary'!BG28-'VOR Summary'!BY28-'VOR Summary'!CB28-'VOR Summary'!CC28</f>
        <v>1344</v>
      </c>
      <c r="G33" s="27">
        <f t="shared" si="1"/>
        <v>0.2797086368366285</v>
      </c>
      <c r="H33" s="1">
        <f>'VOR Summary'!M28+'VOR Summary'!N28+'VOR Summary'!O28+'VOR Summary'!Q28+'VOR Summary'!R28+'VOR Summary'!S28-'VOR Summary'!AK28+'VOR Summary'!P28-'VOR Summary'!AJ28</f>
        <v>759</v>
      </c>
      <c r="I33" s="1">
        <f>'VOR Summary'!BH28+'VOR Summary'!BI28+'VOR Summary'!BJ28+'VOR Summary'!BL28+'VOR Summary'!BM28+'VOR Summary'!BN28-'VOR Summary'!CF28+'VOR Summary'!BK28-'VOR Summary'!CE28</f>
        <v>427</v>
      </c>
      <c r="J33" s="27">
        <f t="shared" si="2"/>
        <v>0.56258234519104089</v>
      </c>
      <c r="K33" s="287">
        <f>'VOR Summary'!T28+'VOR Summary'!U28+'VOR Summary'!V28+'VOR Summary'!W28+'VOR Summary'!X28+'VOR Summary'!Y28-'VOR Summary'!AL28-'VOR Summary'!AM28-'VOR Summary'!AN28-'VOR Summary'!AO28</f>
        <v>1538</v>
      </c>
      <c r="L33" s="287">
        <f>'VOR Summary'!BO28+'VOR Summary'!BP28+'VOR Summary'!BQ28+'VOR Summary'!BR28+'VOR Summary'!BS28+'VOR Summary'!BT28-'VOR Summary'!CG28-'VOR Summary'!CH28-'VOR Summary'!CI28-'VOR Summary'!CJ28</f>
        <v>723</v>
      </c>
      <c r="M33" s="27">
        <f t="shared" si="3"/>
        <v>0.47009102730819247</v>
      </c>
      <c r="N33" s="1">
        <f>'VOR Summary'!AP28-'VOR Summary'!AR28</f>
        <v>1</v>
      </c>
      <c r="O33" s="1">
        <f>'VOR Summary'!AQ28</f>
        <v>30</v>
      </c>
      <c r="P33" s="329">
        <v>9576</v>
      </c>
      <c r="Q33" s="287"/>
    </row>
    <row r="34" spans="1:17" ht="12" customHeight="1" x14ac:dyDescent="0.2">
      <c r="A34" s="15" t="s">
        <v>209</v>
      </c>
      <c r="B34" s="287">
        <f>SUM('VOR Summary'!B29:G29,'VOR Summary'!AS29:AV29)</f>
        <v>12997</v>
      </c>
      <c r="C34" s="287">
        <f>SUM('VOR Summary'!AW29:BB29, 'VOR Summary'!CN29:CP29)</f>
        <v>5313</v>
      </c>
      <c r="D34" s="27">
        <f t="shared" si="0"/>
        <v>0.40878664307147805</v>
      </c>
      <c r="E34" s="1">
        <f>'VOR Summary'!H29+'VOR Summary'!I29+'VOR Summary'!AC29+'VOR Summary'!J29+'VOR Summary'!K29+'VOR Summary'!L29-'VOR Summary'!AD29-'VOR Summary'!AG29-'VOR Summary'!AH29</f>
        <v>3786</v>
      </c>
      <c r="F34" s="1">
        <f>'VOR Summary'!BC29+'VOR Summary'!BD29+'VOR Summary'!BX29+'VOR Summary'!BE29+'VOR Summary'!BF29+'VOR Summary'!BG29-'VOR Summary'!BY29-'VOR Summary'!CB29-'VOR Summary'!CC29</f>
        <v>450</v>
      </c>
      <c r="G34" s="27">
        <f t="shared" si="1"/>
        <v>0.11885895404120443</v>
      </c>
      <c r="H34" s="1">
        <f>'VOR Summary'!M29+'VOR Summary'!N29+'VOR Summary'!O29+'VOR Summary'!Q29+'VOR Summary'!R29+'VOR Summary'!S29-'VOR Summary'!AK29+'VOR Summary'!P29-'VOR Summary'!AJ29</f>
        <v>590</v>
      </c>
      <c r="I34" s="1">
        <f>'VOR Summary'!BH29+'VOR Summary'!BI29+'VOR Summary'!BJ29+'VOR Summary'!BL29+'VOR Summary'!BM29+'VOR Summary'!BN29-'VOR Summary'!CF29+'VOR Summary'!BK29-'VOR Summary'!CE29</f>
        <v>184</v>
      </c>
      <c r="J34" s="27">
        <f t="shared" si="2"/>
        <v>0.31186440677966104</v>
      </c>
      <c r="K34" s="287">
        <f>'VOR Summary'!T29+'VOR Summary'!U29+'VOR Summary'!V29+'VOR Summary'!W29+'VOR Summary'!X29+'VOR Summary'!Y29-'VOR Summary'!AL29-'VOR Summary'!AM29-'VOR Summary'!AN29-'VOR Summary'!AO29</f>
        <v>2122</v>
      </c>
      <c r="L34" s="287">
        <f>'VOR Summary'!BO29+'VOR Summary'!BP29+'VOR Summary'!BQ29+'VOR Summary'!BR29+'VOR Summary'!BS29+'VOR Summary'!BT29-'VOR Summary'!CG29-'VOR Summary'!CH29-'VOR Summary'!CI29-'VOR Summary'!CJ29</f>
        <v>784</v>
      </c>
      <c r="M34" s="27">
        <f t="shared" si="3"/>
        <v>0.36946277097078228</v>
      </c>
      <c r="N34" s="1">
        <f>'VOR Summary'!AP29-'VOR Summary'!AR29</f>
        <v>2</v>
      </c>
      <c r="O34" s="1">
        <f>'VOR Summary'!AQ29</f>
        <v>32</v>
      </c>
      <c r="P34" s="329">
        <v>5713</v>
      </c>
      <c r="Q34" s="287"/>
    </row>
    <row r="35" spans="1:17" ht="12" customHeight="1" x14ac:dyDescent="0.2">
      <c r="A35" s="15" t="s">
        <v>210</v>
      </c>
      <c r="B35" s="287">
        <f>SUM('VOR Summary'!B30:G30,'VOR Summary'!AS30:AV30)</f>
        <v>25929</v>
      </c>
      <c r="C35" s="287">
        <f>SUM('VOR Summary'!AW30:BB30, 'VOR Summary'!CN30:CP30)</f>
        <v>17839</v>
      </c>
      <c r="D35" s="27">
        <f t="shared" si="0"/>
        <v>0.68799413783794205</v>
      </c>
      <c r="E35" s="1">
        <f>'VOR Summary'!H30+'VOR Summary'!I30+'VOR Summary'!AC30+'VOR Summary'!J30+'VOR Summary'!K30+'VOR Summary'!L30-'VOR Summary'!AD30-'VOR Summary'!AG30-'VOR Summary'!AH30</f>
        <v>6510</v>
      </c>
      <c r="F35" s="1">
        <f>'VOR Summary'!BC30+'VOR Summary'!BD30+'VOR Summary'!BX30+'VOR Summary'!BE30+'VOR Summary'!BF30+'VOR Summary'!BG30-'VOR Summary'!BY30-'VOR Summary'!CB30-'VOR Summary'!CC30</f>
        <v>2556</v>
      </c>
      <c r="G35" s="27">
        <f t="shared" si="1"/>
        <v>0.39262672811059907</v>
      </c>
      <c r="H35" s="1">
        <f>'VOR Summary'!M30+'VOR Summary'!N30+'VOR Summary'!O30+'VOR Summary'!Q30+'VOR Summary'!R30+'VOR Summary'!S30-'VOR Summary'!AK30+'VOR Summary'!P30-'VOR Summary'!AJ30</f>
        <v>564</v>
      </c>
      <c r="I35" s="1">
        <f>'VOR Summary'!BH30+'VOR Summary'!BI30+'VOR Summary'!BJ30+'VOR Summary'!BL30+'VOR Summary'!BM30+'VOR Summary'!BN30-'VOR Summary'!CF30+'VOR Summary'!BK30-'VOR Summary'!CE30</f>
        <v>257</v>
      </c>
      <c r="J35" s="27">
        <f t="shared" si="2"/>
        <v>0.45567375886524825</v>
      </c>
      <c r="K35" s="287">
        <f>'VOR Summary'!T30+'VOR Summary'!U30+'VOR Summary'!V30+'VOR Summary'!W30+'VOR Summary'!X30+'VOR Summary'!Y30-'VOR Summary'!AL30-'VOR Summary'!AM30-'VOR Summary'!AN30-'VOR Summary'!AO30</f>
        <v>2107</v>
      </c>
      <c r="L35" s="287">
        <f>'VOR Summary'!BO30+'VOR Summary'!BP30+'VOR Summary'!BQ30+'VOR Summary'!BR30+'VOR Summary'!BS30+'VOR Summary'!BT30-'VOR Summary'!CG30-'VOR Summary'!CH30-'VOR Summary'!CI30-'VOR Summary'!CJ30</f>
        <v>1114</v>
      </c>
      <c r="M35" s="27">
        <f t="shared" si="3"/>
        <v>0.52871381110583771</v>
      </c>
      <c r="N35" s="1">
        <f>'VOR Summary'!AP30-'VOR Summary'!AR30</f>
        <v>1</v>
      </c>
      <c r="O35" s="1">
        <f>'VOR Summary'!AQ30</f>
        <v>5</v>
      </c>
      <c r="P35" s="329">
        <v>6923</v>
      </c>
      <c r="Q35" s="287"/>
    </row>
    <row r="36" spans="1:17" ht="12" customHeight="1" x14ac:dyDescent="0.2">
      <c r="A36" s="15" t="s">
        <v>211</v>
      </c>
      <c r="B36" s="287">
        <f>SUM('VOR Summary'!B31:G31,'VOR Summary'!AS31:AV31)</f>
        <v>5311</v>
      </c>
      <c r="C36" s="287">
        <f>SUM('VOR Summary'!AW31:BB31, 'VOR Summary'!CN31:CP31)</f>
        <v>2816</v>
      </c>
      <c r="D36" s="27">
        <f t="shared" si="0"/>
        <v>0.53022029749576349</v>
      </c>
      <c r="E36" s="1">
        <f>'VOR Summary'!H31+'VOR Summary'!I31+'VOR Summary'!AC31+'VOR Summary'!J31+'VOR Summary'!K31+'VOR Summary'!L31-'VOR Summary'!AD31-'VOR Summary'!AG31-'VOR Summary'!AH31</f>
        <v>1775</v>
      </c>
      <c r="F36" s="1">
        <f>'VOR Summary'!BC31+'VOR Summary'!BD31+'VOR Summary'!BX31+'VOR Summary'!BE31+'VOR Summary'!BF31+'VOR Summary'!BG31-'VOR Summary'!BY31-'VOR Summary'!CB31-'VOR Summary'!CC31</f>
        <v>298</v>
      </c>
      <c r="G36" s="27">
        <f t="shared" si="1"/>
        <v>0.16788732394366196</v>
      </c>
      <c r="H36" s="1">
        <f>'VOR Summary'!M31+'VOR Summary'!N31+'VOR Summary'!O31+'VOR Summary'!Q31+'VOR Summary'!R31+'VOR Summary'!S31-'VOR Summary'!AK31+'VOR Summary'!P31-'VOR Summary'!AJ31</f>
        <v>95</v>
      </c>
      <c r="I36" s="1">
        <f>'VOR Summary'!BH31+'VOR Summary'!BI31+'VOR Summary'!BJ31+'VOR Summary'!BL31+'VOR Summary'!BM31+'VOR Summary'!BN31-'VOR Summary'!CF31+'VOR Summary'!BK31-'VOR Summary'!CE31</f>
        <v>69</v>
      </c>
      <c r="J36" s="27">
        <f t="shared" si="2"/>
        <v>0.72631578947368425</v>
      </c>
      <c r="K36" s="287">
        <f>'VOR Summary'!T31+'VOR Summary'!U31+'VOR Summary'!V31+'VOR Summary'!W31+'VOR Summary'!X31+'VOR Summary'!Y31-'VOR Summary'!AL31-'VOR Summary'!AM31-'VOR Summary'!AN31-'VOR Summary'!AO31</f>
        <v>479</v>
      </c>
      <c r="L36" s="287">
        <f>'VOR Summary'!BO31+'VOR Summary'!BP31+'VOR Summary'!BQ31+'VOR Summary'!BR31+'VOR Summary'!BS31+'VOR Summary'!BT31-'VOR Summary'!CG31-'VOR Summary'!CH31-'VOR Summary'!CI31-'VOR Summary'!CJ31</f>
        <v>381</v>
      </c>
      <c r="M36" s="27">
        <f t="shared" si="3"/>
        <v>0.79540709812108557</v>
      </c>
      <c r="N36" s="1">
        <f>'VOR Summary'!AP31-'VOR Summary'!AR31</f>
        <v>4</v>
      </c>
      <c r="O36" s="1">
        <f>'VOR Summary'!AQ31</f>
        <v>3</v>
      </c>
      <c r="P36" s="329">
        <v>4422</v>
      </c>
      <c r="Q36" s="287"/>
    </row>
    <row r="37" spans="1:17" ht="12" customHeight="1" x14ac:dyDescent="0.2">
      <c r="A37" s="15" t="s">
        <v>212</v>
      </c>
      <c r="B37" s="287">
        <f>SUM('VOR Summary'!B32:G32,'VOR Summary'!AS32:AV32)</f>
        <v>47473</v>
      </c>
      <c r="C37" s="287">
        <f>SUM('VOR Summary'!AW32:BB32, 'VOR Summary'!CN32:CP32)</f>
        <v>28905</v>
      </c>
      <c r="D37" s="27">
        <f t="shared" si="0"/>
        <v>0.60887241168664297</v>
      </c>
      <c r="E37" s="1">
        <f>'VOR Summary'!H32+'VOR Summary'!I32+'VOR Summary'!AC32+'VOR Summary'!J32+'VOR Summary'!K32+'VOR Summary'!L32-'VOR Summary'!AD32-'VOR Summary'!AG32-'VOR Summary'!AH32</f>
        <v>8584</v>
      </c>
      <c r="F37" s="1">
        <f>'VOR Summary'!BC32+'VOR Summary'!BD32+'VOR Summary'!BX32+'VOR Summary'!BE32+'VOR Summary'!BF32+'VOR Summary'!BG32-'VOR Summary'!BY32-'VOR Summary'!CB32-'VOR Summary'!CC32</f>
        <v>2245</v>
      </c>
      <c r="G37" s="27">
        <f t="shared" si="1"/>
        <v>0.26153308480894688</v>
      </c>
      <c r="H37" s="1">
        <f>'VOR Summary'!M32+'VOR Summary'!N32+'VOR Summary'!O32+'VOR Summary'!Q32+'VOR Summary'!R32+'VOR Summary'!S32-'VOR Summary'!AK32+'VOR Summary'!P32-'VOR Summary'!AJ32</f>
        <v>652</v>
      </c>
      <c r="I37" s="1">
        <f>'VOR Summary'!BH32+'VOR Summary'!BI32+'VOR Summary'!BJ32+'VOR Summary'!BL32+'VOR Summary'!BM32+'VOR Summary'!BN32-'VOR Summary'!CF32+'VOR Summary'!BK32-'VOR Summary'!CE32</f>
        <v>349</v>
      </c>
      <c r="J37" s="27">
        <f t="shared" si="2"/>
        <v>0.53527607361963192</v>
      </c>
      <c r="K37" s="287">
        <f>'VOR Summary'!T32+'VOR Summary'!U32+'VOR Summary'!V32+'VOR Summary'!W32+'VOR Summary'!X32+'VOR Summary'!Y32-'VOR Summary'!AL32-'VOR Summary'!AM32-'VOR Summary'!AN32-'VOR Summary'!AO32</f>
        <v>5573</v>
      </c>
      <c r="L37" s="287">
        <f>'VOR Summary'!BO32+'VOR Summary'!BP32+'VOR Summary'!BQ32+'VOR Summary'!BR32+'VOR Summary'!BS32+'VOR Summary'!BT32-'VOR Summary'!CG32-'VOR Summary'!CH32-'VOR Summary'!CI32-'VOR Summary'!CJ32</f>
        <v>2994</v>
      </c>
      <c r="M37" s="27">
        <f t="shared" si="3"/>
        <v>0.53723308810335546</v>
      </c>
      <c r="N37" s="1">
        <f>'VOR Summary'!AP32-'VOR Summary'!AR32</f>
        <v>10</v>
      </c>
      <c r="O37" s="1">
        <f>'VOR Summary'!AQ32</f>
        <v>44</v>
      </c>
      <c r="P37" s="329">
        <v>18419</v>
      </c>
      <c r="Q37" s="287"/>
    </row>
    <row r="38" spans="1:17" ht="12" customHeight="1" x14ac:dyDescent="0.2">
      <c r="A38" s="15" t="s">
        <v>213</v>
      </c>
      <c r="B38" s="287">
        <f>SUM('VOR Summary'!B33:G33,'VOR Summary'!AS33:AV33)</f>
        <v>99</v>
      </c>
      <c r="C38" s="287">
        <f>SUM('VOR Summary'!AW33:BB33, 'VOR Summary'!CN33:CP33)</f>
        <v>30</v>
      </c>
      <c r="D38" s="27">
        <f t="shared" si="0"/>
        <v>0.30303030303030304</v>
      </c>
      <c r="E38" s="1">
        <f>'VOR Summary'!H33+'VOR Summary'!I33+'VOR Summary'!AC33+'VOR Summary'!J33+'VOR Summary'!K33+'VOR Summary'!L33-'VOR Summary'!AD33-'VOR Summary'!AG33-'VOR Summary'!AH33</f>
        <v>86</v>
      </c>
      <c r="F38" s="1">
        <f>'VOR Summary'!BC33+'VOR Summary'!BD33+'VOR Summary'!BX33+'VOR Summary'!BE33+'VOR Summary'!BF33+'VOR Summary'!BG33-'VOR Summary'!BY33-'VOR Summary'!CB33-'VOR Summary'!CC33</f>
        <v>68</v>
      </c>
      <c r="G38" s="27">
        <f t="shared" si="1"/>
        <v>0.79069767441860461</v>
      </c>
      <c r="H38" s="1">
        <f>'VOR Summary'!M33+'VOR Summary'!N33+'VOR Summary'!O33+'VOR Summary'!Q33+'VOR Summary'!R33+'VOR Summary'!S33-'VOR Summary'!AK33+'VOR Summary'!P33-'VOR Summary'!AJ33</f>
        <v>38</v>
      </c>
      <c r="I38" s="1">
        <f>'VOR Summary'!BH33+'VOR Summary'!BI33+'VOR Summary'!BJ33+'VOR Summary'!BL33+'VOR Summary'!BM33+'VOR Summary'!BN33-'VOR Summary'!CF33+'VOR Summary'!BK33-'VOR Summary'!CE33</f>
        <v>38</v>
      </c>
      <c r="J38" s="27">
        <f t="shared" si="2"/>
        <v>1</v>
      </c>
      <c r="K38" s="287">
        <f>'VOR Summary'!T33+'VOR Summary'!U33+'VOR Summary'!V33+'VOR Summary'!W33+'VOR Summary'!X33+'VOR Summary'!Y33-'VOR Summary'!AL33-'VOR Summary'!AM33-'VOR Summary'!AN33-'VOR Summary'!AO33</f>
        <v>13</v>
      </c>
      <c r="L38" s="287">
        <f>'VOR Summary'!BO33+'VOR Summary'!BP33+'VOR Summary'!BQ33+'VOR Summary'!BR33+'VOR Summary'!BS33+'VOR Summary'!BT33-'VOR Summary'!CG33-'VOR Summary'!CH33-'VOR Summary'!CI33-'VOR Summary'!CJ33</f>
        <v>10</v>
      </c>
      <c r="M38" s="27">
        <f t="shared" si="3"/>
        <v>0.76923076923076927</v>
      </c>
      <c r="N38" s="1">
        <f>'VOR Summary'!AP33-'VOR Summary'!AR33</f>
        <v>0</v>
      </c>
      <c r="O38" s="1">
        <f>'VOR Summary'!AQ33</f>
        <v>0</v>
      </c>
      <c r="P38" s="329">
        <v>6</v>
      </c>
      <c r="Q38" s="287"/>
    </row>
    <row r="39" spans="1:17" ht="12" customHeight="1" x14ac:dyDescent="0.2">
      <c r="A39" s="55" t="s">
        <v>214</v>
      </c>
      <c r="B39" s="289">
        <f>SUM('VOR Summary'!B34:G34,'VOR Summary'!AS34:AV34)</f>
        <v>56698</v>
      </c>
      <c r="C39" s="289">
        <f>SUM('VOR Summary'!AW34:BB34, 'VOR Summary'!CN34:CP34)</f>
        <v>35783</v>
      </c>
      <c r="D39" s="36">
        <f t="shared" si="0"/>
        <v>0.63111573600479731</v>
      </c>
      <c r="E39" s="37">
        <f>'VOR Summary'!H34+'VOR Summary'!I34+'VOR Summary'!AC34+'VOR Summary'!J34+'VOR Summary'!K34+'VOR Summary'!L34-'VOR Summary'!AD34-'VOR Summary'!AG34-'VOR Summary'!AH34</f>
        <v>17186</v>
      </c>
      <c r="F39" s="37">
        <f>'VOR Summary'!BC34+'VOR Summary'!BD34+'VOR Summary'!BX34+'VOR Summary'!BE34+'VOR Summary'!BF34+'VOR Summary'!BG34-'VOR Summary'!BY34-'VOR Summary'!CB34-'VOR Summary'!CC34</f>
        <v>7739</v>
      </c>
      <c r="G39" s="36">
        <f t="shared" si="1"/>
        <v>0.45030839055044802</v>
      </c>
      <c r="H39" s="37">
        <f>'VOR Summary'!M34+'VOR Summary'!N34+'VOR Summary'!O34+'VOR Summary'!Q34+'VOR Summary'!R34+'VOR Summary'!S34-'VOR Summary'!AK34+'VOR Summary'!P34-'VOR Summary'!AJ34</f>
        <v>4195</v>
      </c>
      <c r="I39" s="37">
        <f>'VOR Summary'!BH34+'VOR Summary'!BI34+'VOR Summary'!BJ34+'VOR Summary'!BL34+'VOR Summary'!BM34+'VOR Summary'!BN34-'VOR Summary'!CF34+'VOR Summary'!BK34-'VOR Summary'!CE34</f>
        <v>2422</v>
      </c>
      <c r="J39" s="36">
        <f t="shared" si="2"/>
        <v>0.57735399284862932</v>
      </c>
      <c r="K39" s="289">
        <f>'VOR Summary'!T34+'VOR Summary'!U34+'VOR Summary'!V34+'VOR Summary'!W34+'VOR Summary'!X34+'VOR Summary'!Y34-'VOR Summary'!AL34-'VOR Summary'!AM34-'VOR Summary'!AN34-'VOR Summary'!AO34</f>
        <v>3558</v>
      </c>
      <c r="L39" s="289">
        <f>'VOR Summary'!BO34+'VOR Summary'!BP34+'VOR Summary'!BQ34+'VOR Summary'!BR34+'VOR Summary'!BS34+'VOR Summary'!BT34-'VOR Summary'!CG34-'VOR Summary'!CH34-'VOR Summary'!CI34-'VOR Summary'!CJ34</f>
        <v>2011</v>
      </c>
      <c r="M39" s="36">
        <f t="shared" si="3"/>
        <v>0.56520517144463178</v>
      </c>
      <c r="N39" s="37">
        <f>'VOR Summary'!AP34-'VOR Summary'!AR34</f>
        <v>2</v>
      </c>
      <c r="O39" s="37">
        <f>'VOR Summary'!AQ34</f>
        <v>1</v>
      </c>
      <c r="P39" s="336">
        <v>8317</v>
      </c>
      <c r="Q39" s="317"/>
    </row>
    <row r="40" spans="1:17" ht="12" customHeight="1" x14ac:dyDescent="0.2">
      <c r="A40" s="15" t="s">
        <v>215</v>
      </c>
      <c r="B40" s="287">
        <f>SUM('VOR Summary'!B35:G35,'VOR Summary'!AS35:AV35)</f>
        <v>20683</v>
      </c>
      <c r="C40" s="287">
        <f>SUM('VOR Summary'!AW35:BB35, 'VOR Summary'!CN35:CP35)</f>
        <v>15685</v>
      </c>
      <c r="D40" s="27">
        <f t="shared" si="0"/>
        <v>0.75835226998017691</v>
      </c>
      <c r="E40" s="1">
        <f>'VOR Summary'!H35+'VOR Summary'!I35+'VOR Summary'!AC35+'VOR Summary'!J35+'VOR Summary'!K35+'VOR Summary'!L35-'VOR Summary'!AD35-'VOR Summary'!AG35-'VOR Summary'!AH35</f>
        <v>3631</v>
      </c>
      <c r="F40" s="1">
        <f>'VOR Summary'!BC35+'VOR Summary'!BD35+'VOR Summary'!BX35+'VOR Summary'!BE35+'VOR Summary'!BF35+'VOR Summary'!BG35-'VOR Summary'!BY35-'VOR Summary'!CB35-'VOR Summary'!CC35</f>
        <v>2173</v>
      </c>
      <c r="G40" s="27">
        <f t="shared" si="1"/>
        <v>0.59845772514458828</v>
      </c>
      <c r="H40" s="1">
        <f>'VOR Summary'!M35+'VOR Summary'!N35+'VOR Summary'!O35+'VOR Summary'!Q35+'VOR Summary'!R35+'VOR Summary'!S35-'VOR Summary'!AK35+'VOR Summary'!P35-'VOR Summary'!AJ35</f>
        <v>727</v>
      </c>
      <c r="I40" s="1">
        <f>'VOR Summary'!BH35+'VOR Summary'!BI35+'VOR Summary'!BJ35+'VOR Summary'!BL35+'VOR Summary'!BM35+'VOR Summary'!BN35-'VOR Summary'!CF35+'VOR Summary'!BK35-'VOR Summary'!CE35</f>
        <v>546</v>
      </c>
      <c r="J40" s="27">
        <f t="shared" si="2"/>
        <v>0.7510316368638239</v>
      </c>
      <c r="K40" s="287">
        <f>'VOR Summary'!T35+'VOR Summary'!U35+'VOR Summary'!V35+'VOR Summary'!W35+'VOR Summary'!X35+'VOR Summary'!Y35-'VOR Summary'!AL35-'VOR Summary'!AM35-'VOR Summary'!AN35-'VOR Summary'!AO35</f>
        <v>2961</v>
      </c>
      <c r="L40" s="287">
        <f>'VOR Summary'!BO35+'VOR Summary'!BP35+'VOR Summary'!BQ35+'VOR Summary'!BR35+'VOR Summary'!BS35+'VOR Summary'!BT35-'VOR Summary'!CG35-'VOR Summary'!CH35-'VOR Summary'!CI35-'VOR Summary'!CJ35</f>
        <v>2197</v>
      </c>
      <c r="M40" s="27">
        <f t="shared" si="3"/>
        <v>0.74197906112799727</v>
      </c>
      <c r="N40" s="1">
        <f>'VOR Summary'!AP35-'VOR Summary'!AR35</f>
        <v>4</v>
      </c>
      <c r="O40" s="1">
        <f>'VOR Summary'!AQ35</f>
        <v>43</v>
      </c>
      <c r="P40" s="329">
        <v>6225</v>
      </c>
      <c r="Q40" s="287"/>
    </row>
    <row r="41" spans="1:17" ht="12" customHeight="1" x14ac:dyDescent="0.2">
      <c r="A41" s="15" t="s">
        <v>260</v>
      </c>
      <c r="B41" s="287">
        <f>SUM('VOR Summary'!B36:G36,'VOR Summary'!AS36:AV36)</f>
        <v>6593</v>
      </c>
      <c r="C41" s="287">
        <f>SUM('VOR Summary'!AW36:BB36, 'VOR Summary'!CN36:CP36)</f>
        <v>3594</v>
      </c>
      <c r="D41" s="27">
        <f t="shared" si="0"/>
        <v>0.54512361595631731</v>
      </c>
      <c r="E41" s="1">
        <f>'VOR Summary'!H36+'VOR Summary'!I36+'VOR Summary'!AC36+'VOR Summary'!J36+'VOR Summary'!K36+'VOR Summary'!L36-'VOR Summary'!AD36-'VOR Summary'!AG36-'VOR Summary'!AH36</f>
        <v>2153</v>
      </c>
      <c r="F41" s="1">
        <f>'VOR Summary'!BC36+'VOR Summary'!BD36+'VOR Summary'!BX36+'VOR Summary'!BE36+'VOR Summary'!BF36+'VOR Summary'!BG36-'VOR Summary'!BY36-'VOR Summary'!CB36-'VOR Summary'!CC36</f>
        <v>1021</v>
      </c>
      <c r="G41" s="27">
        <f t="shared" si="1"/>
        <v>0.47422201579191825</v>
      </c>
      <c r="H41" s="1">
        <f>'VOR Summary'!M36+'VOR Summary'!N36+'VOR Summary'!O36+'VOR Summary'!Q36+'VOR Summary'!R36+'VOR Summary'!S36-'VOR Summary'!AK36+'VOR Summary'!P36-'VOR Summary'!AJ36</f>
        <v>196</v>
      </c>
      <c r="I41" s="1">
        <f>'VOR Summary'!BH36+'VOR Summary'!BI36+'VOR Summary'!BJ36+'VOR Summary'!BL36+'VOR Summary'!BM36+'VOR Summary'!BN36-'VOR Summary'!CF36+'VOR Summary'!BK36-'VOR Summary'!CE36</f>
        <v>142</v>
      </c>
      <c r="J41" s="27">
        <f t="shared" si="2"/>
        <v>0.72448979591836737</v>
      </c>
      <c r="K41" s="287">
        <f>'VOR Summary'!T36+'VOR Summary'!U36+'VOR Summary'!V36+'VOR Summary'!W36+'VOR Summary'!X36+'VOR Summary'!Y36-'VOR Summary'!AL36-'VOR Summary'!AM36-'VOR Summary'!AN36-'VOR Summary'!AO36</f>
        <v>686</v>
      </c>
      <c r="L41" s="287">
        <f>'VOR Summary'!BO36+'VOR Summary'!BP36+'VOR Summary'!BQ36+'VOR Summary'!BR36+'VOR Summary'!BS36+'VOR Summary'!BT36-'VOR Summary'!CG36-'VOR Summary'!CH36-'VOR Summary'!CI36-'VOR Summary'!CJ36</f>
        <v>462</v>
      </c>
      <c r="M41" s="27">
        <f t="shared" si="3"/>
        <v>0.67346938775510201</v>
      </c>
      <c r="N41" s="1">
        <f>'VOR Summary'!AP36-'VOR Summary'!AR36</f>
        <v>0</v>
      </c>
      <c r="O41" s="1">
        <f>'VOR Summary'!AQ36</f>
        <v>0</v>
      </c>
      <c r="P41" s="329">
        <v>1900</v>
      </c>
      <c r="Q41" s="287"/>
    </row>
    <row r="42" spans="1:17" ht="12" customHeight="1" x14ac:dyDescent="0.2">
      <c r="A42" s="15" t="s">
        <v>261</v>
      </c>
      <c r="B42" s="287">
        <f>SUM('VOR Summary'!B37:G37,'VOR Summary'!AS37:AV37)</f>
        <v>1399</v>
      </c>
      <c r="C42" s="287">
        <f>SUM('VOR Summary'!AW37:BB37, 'VOR Summary'!CN37:CP37)</f>
        <v>562</v>
      </c>
      <c r="D42" s="27">
        <f t="shared" si="0"/>
        <v>0.40171551107934239</v>
      </c>
      <c r="E42" s="1">
        <f>'VOR Summary'!H37+'VOR Summary'!I37+'VOR Summary'!AC37+'VOR Summary'!J37+'VOR Summary'!K37+'VOR Summary'!L37-'VOR Summary'!AD37-'VOR Summary'!AG37-'VOR Summary'!AH37</f>
        <v>280</v>
      </c>
      <c r="F42" s="1">
        <f>'VOR Summary'!BC37+'VOR Summary'!BD37+'VOR Summary'!BX37+'VOR Summary'!BE37+'VOR Summary'!BF37+'VOR Summary'!BG37-'VOR Summary'!BY37-'VOR Summary'!CB37-'VOR Summary'!CC37</f>
        <v>44</v>
      </c>
      <c r="G42" s="27">
        <f t="shared" si="1"/>
        <v>0.15714285714285714</v>
      </c>
      <c r="H42" s="1">
        <f>'VOR Summary'!M37+'VOR Summary'!N37+'VOR Summary'!O37+'VOR Summary'!Q37+'VOR Summary'!R37+'VOR Summary'!S37-'VOR Summary'!AK37+'VOR Summary'!P37-'VOR Summary'!AJ37</f>
        <v>62</v>
      </c>
      <c r="I42" s="1">
        <f>'VOR Summary'!BH37+'VOR Summary'!BI37+'VOR Summary'!BJ37+'VOR Summary'!BL37+'VOR Summary'!BM37+'VOR Summary'!BN37-'VOR Summary'!CF37+'VOR Summary'!BK37-'VOR Summary'!CE37</f>
        <v>10</v>
      </c>
      <c r="J42" s="27">
        <f t="shared" si="2"/>
        <v>0.16129032258064516</v>
      </c>
      <c r="K42" s="287">
        <f>'VOR Summary'!T37+'VOR Summary'!U37+'VOR Summary'!V37+'VOR Summary'!W37+'VOR Summary'!X37+'VOR Summary'!Y37-'VOR Summary'!AL37-'VOR Summary'!AM37-'VOR Summary'!AN37-'VOR Summary'!AO37</f>
        <v>181</v>
      </c>
      <c r="L42" s="287">
        <f>'VOR Summary'!BO37+'VOR Summary'!BP37+'VOR Summary'!BQ37+'VOR Summary'!BR37+'VOR Summary'!BS37+'VOR Summary'!BT37-'VOR Summary'!CG37-'VOR Summary'!CH37-'VOR Summary'!CI37-'VOR Summary'!CJ37</f>
        <v>99</v>
      </c>
      <c r="M42" s="27">
        <f t="shared" si="3"/>
        <v>0.54696132596685088</v>
      </c>
      <c r="N42" s="1">
        <f>'VOR Summary'!AP37-'VOR Summary'!AR37</f>
        <v>0</v>
      </c>
      <c r="O42" s="1">
        <f>'VOR Summary'!AQ37</f>
        <v>0</v>
      </c>
      <c r="P42" s="329">
        <v>282</v>
      </c>
      <c r="Q42" s="287"/>
    </row>
    <row r="43" spans="1:17" ht="12" customHeight="1" x14ac:dyDescent="0.2">
      <c r="A43" s="15" t="s">
        <v>262</v>
      </c>
      <c r="B43" s="287">
        <f>SUM('VOR Summary'!B38:G38,'VOR Summary'!AS38:AV38)</f>
        <v>35166</v>
      </c>
      <c r="C43" s="287">
        <f>SUM('VOR Summary'!AW38:BB38, 'VOR Summary'!CN38:CP38)</f>
        <v>24086</v>
      </c>
      <c r="D43" s="27">
        <f t="shared" si="0"/>
        <v>0.68492293692771422</v>
      </c>
      <c r="E43" s="1">
        <f>'VOR Summary'!H38+'VOR Summary'!I38+'VOR Summary'!AC38+'VOR Summary'!J38+'VOR Summary'!K38+'VOR Summary'!L38-'VOR Summary'!AD38-'VOR Summary'!AG38-'VOR Summary'!AH38</f>
        <v>14164</v>
      </c>
      <c r="F43" s="1">
        <f>'VOR Summary'!BC38+'VOR Summary'!BD38+'VOR Summary'!BX38+'VOR Summary'!BE38+'VOR Summary'!BF38+'VOR Summary'!BG38-'VOR Summary'!BY38-'VOR Summary'!CB38-'VOR Summary'!CC38</f>
        <v>7983</v>
      </c>
      <c r="G43" s="27">
        <f t="shared" si="1"/>
        <v>0.56361197401863883</v>
      </c>
      <c r="H43" s="1">
        <f>'VOR Summary'!M38+'VOR Summary'!N38+'VOR Summary'!O38+'VOR Summary'!Q38+'VOR Summary'!R38+'VOR Summary'!S38-'VOR Summary'!AK38+'VOR Summary'!P38-'VOR Summary'!AJ38</f>
        <v>943</v>
      </c>
      <c r="I43" s="1">
        <f>'VOR Summary'!BH38+'VOR Summary'!BI38+'VOR Summary'!BJ38+'VOR Summary'!BL38+'VOR Summary'!BM38+'VOR Summary'!BN38-'VOR Summary'!CF38+'VOR Summary'!BK38-'VOR Summary'!CE38</f>
        <v>726</v>
      </c>
      <c r="J43" s="27">
        <f t="shared" si="2"/>
        <v>0.76988335100742311</v>
      </c>
      <c r="K43" s="287">
        <f>'VOR Summary'!T38+'VOR Summary'!U38+'VOR Summary'!V38+'VOR Summary'!W38+'VOR Summary'!X38+'VOR Summary'!Y38-'VOR Summary'!AL38-'VOR Summary'!AM38-'VOR Summary'!AN38-'VOR Summary'!AO38</f>
        <v>4216</v>
      </c>
      <c r="L43" s="287">
        <f>'VOR Summary'!BO38+'VOR Summary'!BP38+'VOR Summary'!BQ38+'VOR Summary'!BR38+'VOR Summary'!BS38+'VOR Summary'!BT38-'VOR Summary'!CG38-'VOR Summary'!CH38-'VOR Summary'!CI38-'VOR Summary'!CJ38</f>
        <v>2559</v>
      </c>
      <c r="M43" s="27">
        <f t="shared" si="3"/>
        <v>0.60697343453510433</v>
      </c>
      <c r="N43" s="1">
        <f>'VOR Summary'!AP38-'VOR Summary'!AR38</f>
        <v>3</v>
      </c>
      <c r="O43" s="1">
        <f>'VOR Summary'!AQ38</f>
        <v>5</v>
      </c>
      <c r="P43" s="329">
        <v>14142</v>
      </c>
      <c r="Q43" s="287"/>
    </row>
    <row r="44" spans="1:17" ht="12" customHeight="1" x14ac:dyDescent="0.2">
      <c r="A44" s="15" t="s">
        <v>263</v>
      </c>
      <c r="B44" s="287">
        <f>SUM('VOR Summary'!B39:G39,'VOR Summary'!AS39:AV39)</f>
        <v>2706</v>
      </c>
      <c r="C44" s="287">
        <f>SUM('VOR Summary'!AW39:BB39, 'VOR Summary'!CN39:CP39)</f>
        <v>458</v>
      </c>
      <c r="D44" s="27">
        <f t="shared" si="0"/>
        <v>0.16925351071692535</v>
      </c>
      <c r="E44" s="1">
        <f>'VOR Summary'!H39+'VOR Summary'!I39+'VOR Summary'!AC39+'VOR Summary'!J39+'VOR Summary'!K39+'VOR Summary'!L39-'VOR Summary'!AD39-'VOR Summary'!AG39-'VOR Summary'!AH39</f>
        <v>555</v>
      </c>
      <c r="F44" s="1">
        <f>'VOR Summary'!BC39+'VOR Summary'!BD39+'VOR Summary'!BX39+'VOR Summary'!BE39+'VOR Summary'!BF39+'VOR Summary'!BG39-'VOR Summary'!BY39-'VOR Summary'!CB39-'VOR Summary'!CC39</f>
        <v>27</v>
      </c>
      <c r="G44" s="27">
        <f t="shared" si="1"/>
        <v>4.8648648648648651E-2</v>
      </c>
      <c r="H44" s="1">
        <f>'VOR Summary'!M39+'VOR Summary'!N39+'VOR Summary'!O39+'VOR Summary'!Q39+'VOR Summary'!R39+'VOR Summary'!S39-'VOR Summary'!AK39+'VOR Summary'!P39-'VOR Summary'!AJ39</f>
        <v>191</v>
      </c>
      <c r="I44" s="1">
        <f>'VOR Summary'!BH39+'VOR Summary'!BI39+'VOR Summary'!BJ39+'VOR Summary'!BL39+'VOR Summary'!BM39+'VOR Summary'!BN39-'VOR Summary'!CF39+'VOR Summary'!BK39-'VOR Summary'!CE39</f>
        <v>30</v>
      </c>
      <c r="J44" s="27">
        <f t="shared" si="2"/>
        <v>0.15706806282722513</v>
      </c>
      <c r="K44" s="287">
        <f>'VOR Summary'!T39+'VOR Summary'!U39+'VOR Summary'!V39+'VOR Summary'!W39+'VOR Summary'!X39+'VOR Summary'!Y39-'VOR Summary'!AL39-'VOR Summary'!AM39-'VOR Summary'!AN39-'VOR Summary'!AO39</f>
        <v>443</v>
      </c>
      <c r="L44" s="287">
        <f>'VOR Summary'!BO39+'VOR Summary'!BP39+'VOR Summary'!BQ39+'VOR Summary'!BR39+'VOR Summary'!BS39+'VOR Summary'!BT39-'VOR Summary'!CG39-'VOR Summary'!CH39-'VOR Summary'!CI39-'VOR Summary'!CJ39</f>
        <v>76</v>
      </c>
      <c r="M44" s="27">
        <f t="shared" si="3"/>
        <v>0.17155756207674944</v>
      </c>
      <c r="N44" s="1">
        <f>'VOR Summary'!AP39-'VOR Summary'!AR39</f>
        <v>0</v>
      </c>
      <c r="O44" s="1">
        <f>'VOR Summary'!AQ39</f>
        <v>0</v>
      </c>
      <c r="P44" s="329">
        <v>1569</v>
      </c>
      <c r="Q44" s="287"/>
    </row>
    <row r="45" spans="1:17" ht="12" customHeight="1" x14ac:dyDescent="0.2">
      <c r="A45" s="15" t="s">
        <v>264</v>
      </c>
      <c r="B45" s="287">
        <f>SUM('VOR Summary'!B40:G40,'VOR Summary'!AS40:AV40)</f>
        <v>7684</v>
      </c>
      <c r="C45" s="287">
        <f>SUM('VOR Summary'!AW40:BB40, 'VOR Summary'!CN40:CP40)</f>
        <v>4494</v>
      </c>
      <c r="D45" s="27">
        <f t="shared" si="0"/>
        <v>0.58485163977095267</v>
      </c>
      <c r="E45" s="1">
        <f>'VOR Summary'!H40+'VOR Summary'!I40+'VOR Summary'!AC40+'VOR Summary'!J40+'VOR Summary'!K40+'VOR Summary'!L40-'VOR Summary'!AD40-'VOR Summary'!AG40-'VOR Summary'!AH40</f>
        <v>3082</v>
      </c>
      <c r="F45" s="1">
        <f>'VOR Summary'!BC40+'VOR Summary'!BD40+'VOR Summary'!BX40+'VOR Summary'!BE40+'VOR Summary'!BF40+'VOR Summary'!BG40-'VOR Summary'!BY40-'VOR Summary'!CB40-'VOR Summary'!CC40</f>
        <v>786</v>
      </c>
      <c r="G45" s="27">
        <f t="shared" si="1"/>
        <v>0.25502920181700195</v>
      </c>
      <c r="H45" s="1">
        <f>'VOR Summary'!M40+'VOR Summary'!N40+'VOR Summary'!O40+'VOR Summary'!Q40+'VOR Summary'!R40+'VOR Summary'!S40-'VOR Summary'!AK40+'VOR Summary'!P40-'VOR Summary'!AJ40</f>
        <v>1199</v>
      </c>
      <c r="I45" s="1">
        <f>'VOR Summary'!BH40+'VOR Summary'!BI40+'VOR Summary'!BJ40+'VOR Summary'!BL40+'VOR Summary'!BM40+'VOR Summary'!BN40-'VOR Summary'!CF40+'VOR Summary'!BK40-'VOR Summary'!CE40</f>
        <v>244</v>
      </c>
      <c r="J45" s="27">
        <f t="shared" si="2"/>
        <v>0.20350291909924936</v>
      </c>
      <c r="K45" s="287">
        <f>'VOR Summary'!T40+'VOR Summary'!U40+'VOR Summary'!V40+'VOR Summary'!W40+'VOR Summary'!X40+'VOR Summary'!Y40-'VOR Summary'!AL40-'VOR Summary'!AM40-'VOR Summary'!AN40-'VOR Summary'!AO40</f>
        <v>1444</v>
      </c>
      <c r="L45" s="287">
        <f>'VOR Summary'!BO40+'VOR Summary'!BP40+'VOR Summary'!BQ40+'VOR Summary'!BR40+'VOR Summary'!BS40+'VOR Summary'!BT40-'VOR Summary'!CG40-'VOR Summary'!CH40-'VOR Summary'!CI40-'VOR Summary'!CJ40</f>
        <v>813</v>
      </c>
      <c r="M45" s="27">
        <f t="shared" si="3"/>
        <v>0.56301939058171746</v>
      </c>
      <c r="N45" s="1">
        <f>'VOR Summary'!AP40-'VOR Summary'!AR40</f>
        <v>0</v>
      </c>
      <c r="O45" s="1">
        <f>'VOR Summary'!AQ40</f>
        <v>10</v>
      </c>
      <c r="P45" s="329">
        <v>4301</v>
      </c>
      <c r="Q45" s="287"/>
    </row>
    <row r="46" spans="1:17" ht="13.5" x14ac:dyDescent="0.2">
      <c r="A46" s="38" t="s">
        <v>328</v>
      </c>
      <c r="B46" s="40">
        <f>SUM('VOR Summary'!B41:G41,'VOR Summary'!AS41:AV41)</f>
        <v>11731</v>
      </c>
      <c r="C46" s="40">
        <f>SUM('VOR Summary'!AW41:BB41, 'VOR Summary'!CN41:CP41)</f>
        <v>5000</v>
      </c>
      <c r="D46" s="39">
        <f t="shared" si="0"/>
        <v>0.42622112351888158</v>
      </c>
      <c r="E46" s="40">
        <f>'VOR Summary'!H41+'VOR Summary'!I41+'VOR Summary'!J41+'VOR Summary'!K41+'VOR Summary'!L41-'VOR Summary'!AD41-'VOR Summary'!AG41-'VOR Summary'!AH41</f>
        <v>2117</v>
      </c>
      <c r="F46" s="40">
        <f>'VOR Summary'!BC41+'VOR Summary'!BD41+'VOR Summary'!BE41+'VOR Summary'!BF41+'VOR Summary'!BG41-'VOR Summary'!BY41-'VOR Summary'!CB41-'VOR Summary'!CC41</f>
        <v>134</v>
      </c>
      <c r="G46" s="39">
        <f t="shared" si="1"/>
        <v>6.3297118564005675E-2</v>
      </c>
      <c r="H46" s="40">
        <f>'VOR Summary'!M41+'VOR Summary'!N41+'VOR Summary'!O41+'VOR Summary'!Q41+'VOR Summary'!R41+'VOR Summary'!S41-'VOR Summary'!AK41+'VOR Summary'!P41-'VOR Summary'!AJ41</f>
        <v>505</v>
      </c>
      <c r="I46" s="40">
        <f>'VOR Summary'!BH41+'VOR Summary'!BI41+'VOR Summary'!BJ41+'VOR Summary'!BL41+'VOR Summary'!BM41+'VOR Summary'!BN41-'VOR Summary'!CF41+'VOR Summary'!BK41-'VOR Summary'!CE41</f>
        <v>18</v>
      </c>
      <c r="J46" s="39">
        <f t="shared" si="2"/>
        <v>3.5643564356435641E-2</v>
      </c>
      <c r="K46" s="40">
        <f>'VOR Summary'!T41+'VOR Summary'!U41+'VOR Summary'!V41+'VOR Summary'!W41+'VOR Summary'!X41+'VOR Summary'!Y41-'VOR Summary'!AL41-'VOR Summary'!AM41-'VOR Summary'!AN41-'VOR Summary'!AO41</f>
        <v>917</v>
      </c>
      <c r="L46" s="40">
        <f>'VOR Summary'!BO41+'VOR Summary'!BP41+'VOR Summary'!BQ41+'VOR Summary'!BR41+'VOR Summary'!BS41+'VOR Summary'!BT41-'VOR Summary'!CG41-'VOR Summary'!CH41-'VOR Summary'!CI41-'VOR Summary'!CJ41</f>
        <v>325</v>
      </c>
      <c r="M46" s="39">
        <f t="shared" si="3"/>
        <v>0.35441657579062158</v>
      </c>
      <c r="N46" s="40">
        <f>'VOR Summary'!AP41-'VOR Summary'!AR41</f>
        <v>6960</v>
      </c>
      <c r="O46" s="199">
        <v>0</v>
      </c>
      <c r="P46" s="337">
        <v>2486</v>
      </c>
      <c r="Q46" s="328"/>
    </row>
    <row r="47" spans="1:17" ht="13.5" x14ac:dyDescent="0.2">
      <c r="A47" s="15" t="s">
        <v>293</v>
      </c>
      <c r="B47" s="287">
        <f>SUM('VOR Summary'!B42:G42,'VOR Summary'!AS42:AV42)</f>
        <v>13604</v>
      </c>
      <c r="C47" s="287">
        <f>SUM('VOR Summary'!AW42:BB42, 'VOR Summary'!CN42:CP42)</f>
        <v>7518</v>
      </c>
      <c r="D47" s="27">
        <f t="shared" si="0"/>
        <v>0.55263157894736847</v>
      </c>
      <c r="E47" s="1">
        <f>'VOR Summary'!H42+'VOR Summary'!I42+'VOR Summary'!AC42+'VOR Summary'!J42+'VOR Summary'!K42+'VOR Summary'!L42-'VOR Summary'!AD42-'VOR Summary'!AG42-'VOR Summary'!AH42</f>
        <v>3411</v>
      </c>
      <c r="F47" s="1">
        <f>'VOR Summary'!BC42+'VOR Summary'!BD42+'VOR Summary'!BX42+'VOR Summary'!BE42+'VOR Summary'!BF42+'VOR Summary'!BG42-'VOR Summary'!BY42-'VOR Summary'!CB42-'VOR Summary'!CC42</f>
        <v>689</v>
      </c>
      <c r="G47" s="27">
        <f t="shared" si="1"/>
        <v>0.20199355027851071</v>
      </c>
      <c r="H47" s="1">
        <f>'VOR Summary'!M42+'VOR Summary'!N42+'VOR Summary'!O42+'VOR Summary'!Q42+'VOR Summary'!R42+'VOR Summary'!S42-'VOR Summary'!AK42+'VOR Summary'!P42-'VOR Summary'!AJ42</f>
        <v>1582</v>
      </c>
      <c r="I47" s="287">
        <f>'VOR Summary'!BH42+'VOR Summary'!BI42+'VOR Summary'!BJ42+'VOR Summary'!BL42+'VOR Summary'!BM42+'VOR Summary'!BN42-'VOR Summary'!CF42+'VOR Summary'!BK42-'VOR Summary'!CE42</f>
        <v>271</v>
      </c>
      <c r="J47" s="27">
        <f t="shared" si="2"/>
        <v>0.17130214917825537</v>
      </c>
      <c r="K47" s="287">
        <f>'VOR Summary'!T42+'VOR Summary'!U42+'VOR Summary'!V42+'VOR Summary'!W42+'VOR Summary'!X42+'VOR Summary'!Y42-'VOR Summary'!AL42-'VOR Summary'!AM42-'VOR Summary'!AN42-'VOR Summary'!AO42</f>
        <v>1250</v>
      </c>
      <c r="L47" s="287">
        <f>'VOR Summary'!BO42+'VOR Summary'!BP42+'VOR Summary'!BQ42+'VOR Summary'!BR42+'VOR Summary'!BS42+'VOR Summary'!BT42-'VOR Summary'!CG42-'VOR Summary'!CH42-'VOR Summary'!CI42-'VOR Summary'!CJ42</f>
        <v>835</v>
      </c>
      <c r="M47" s="27">
        <f t="shared" si="3"/>
        <v>0.66800000000000004</v>
      </c>
      <c r="N47" s="1">
        <f>'VOR Summary'!AP42-'VOR Summary'!AR42</f>
        <v>7</v>
      </c>
      <c r="O47" s="200">
        <f>'VOR Summary'!AQ42</f>
        <v>3</v>
      </c>
      <c r="P47" s="338">
        <v>3445</v>
      </c>
      <c r="Q47" s="287"/>
    </row>
    <row r="48" spans="1:17" ht="13.5" x14ac:dyDescent="0.2">
      <c r="A48" s="15" t="s">
        <v>294</v>
      </c>
      <c r="B48" s="287">
        <f>SUM('VOR Summary'!B43:G43,'VOR Summary'!AS43:AV43)</f>
        <v>11627</v>
      </c>
      <c r="C48" s="287">
        <f>SUM('VOR Summary'!AW43:BB43, 'VOR Summary'!CN43:CP43)</f>
        <v>6785</v>
      </c>
      <c r="D48" s="27">
        <f t="shared" si="0"/>
        <v>0.58355551733035171</v>
      </c>
      <c r="E48" s="1">
        <f>'VOR Summary'!H43+'VOR Summary'!I43+'VOR Summary'!AC43+'VOR Summary'!J43+'VOR Summary'!K43+'VOR Summary'!L43-'VOR Summary'!AD43-'VOR Summary'!AG43-'VOR Summary'!AH43</f>
        <v>2856</v>
      </c>
      <c r="F48" s="1">
        <f>'VOR Summary'!BC43+'VOR Summary'!BD43+'VOR Summary'!BX43+'VOR Summary'!BE43+'VOR Summary'!BF43+'VOR Summary'!BG43-'VOR Summary'!BY43-'VOR Summary'!CB43-'VOR Summary'!CC43</f>
        <v>1140</v>
      </c>
      <c r="G48" s="27">
        <f t="shared" si="1"/>
        <v>0.39915966386554624</v>
      </c>
      <c r="H48" s="1">
        <f>'VOR Summary'!M43+'VOR Summary'!N43+'VOR Summary'!O43+'VOR Summary'!Q43+'VOR Summary'!R43+'VOR Summary'!S43-'VOR Summary'!AK43+'VOR Summary'!P43-'VOR Summary'!AJ43</f>
        <v>374</v>
      </c>
      <c r="I48" s="287">
        <f>'VOR Summary'!BH43+'VOR Summary'!BI43+'VOR Summary'!BJ43+'VOR Summary'!BL43+'VOR Summary'!BM43+'VOR Summary'!BN43-'VOR Summary'!CF43+'VOR Summary'!BK43-'VOR Summary'!CE43</f>
        <v>207</v>
      </c>
      <c r="J48" s="27">
        <f t="shared" si="2"/>
        <v>0.553475935828877</v>
      </c>
      <c r="K48" s="287">
        <f>'VOR Summary'!T43+'VOR Summary'!U43+'VOR Summary'!V43+'VOR Summary'!W43+'VOR Summary'!X43+'VOR Summary'!Y43-'VOR Summary'!AL43-'VOR Summary'!AM43-'VOR Summary'!AN43-'VOR Summary'!AO43</f>
        <v>1411</v>
      </c>
      <c r="L48" s="287">
        <f>'VOR Summary'!BO43+'VOR Summary'!BP43+'VOR Summary'!BQ43+'VOR Summary'!BR43+'VOR Summary'!BS43+'VOR Summary'!BT43-'VOR Summary'!CG43-'VOR Summary'!CH43-'VOR Summary'!CI43-'VOR Summary'!CJ43</f>
        <v>987</v>
      </c>
      <c r="M48" s="27">
        <f t="shared" si="3"/>
        <v>0.69950389794472001</v>
      </c>
      <c r="N48" s="1">
        <f>'VOR Summary'!AP43-'VOR Summary'!AR43</f>
        <v>1</v>
      </c>
      <c r="O48" s="200">
        <f>'VOR Summary'!AQ43</f>
        <v>25</v>
      </c>
      <c r="P48" s="338">
        <v>5119</v>
      </c>
      <c r="Q48" s="287"/>
    </row>
    <row r="49" spans="1:17" ht="13.5" x14ac:dyDescent="0.2">
      <c r="A49" s="15" t="s">
        <v>295</v>
      </c>
      <c r="B49" s="287">
        <f>SUM('VOR Summary'!B44:G44,'VOR Summary'!AS44:AV44)</f>
        <v>1078</v>
      </c>
      <c r="C49" s="287">
        <f>SUM('VOR Summary'!AW44:BB44, 'VOR Summary'!CN44:CP44)</f>
        <v>281</v>
      </c>
      <c r="D49" s="27">
        <f t="shared" si="0"/>
        <v>0.26066790352504637</v>
      </c>
      <c r="E49" s="1">
        <f>'VOR Summary'!H44+'VOR Summary'!I44+'VOR Summary'!AC44+'VOR Summary'!J44+'VOR Summary'!K44+'VOR Summary'!L44-'VOR Summary'!AD44-'VOR Summary'!AG44-'VOR Summary'!AH44</f>
        <v>320</v>
      </c>
      <c r="F49" s="1">
        <f>'VOR Summary'!BC44+'VOR Summary'!BD44+'VOR Summary'!BX44+'VOR Summary'!BE44+'VOR Summary'!BF44+'VOR Summary'!BG44-'VOR Summary'!BY44-'VOR Summary'!CB44-'VOR Summary'!CC44</f>
        <v>21</v>
      </c>
      <c r="G49" s="27">
        <f t="shared" si="1"/>
        <v>6.5625000000000003E-2</v>
      </c>
      <c r="H49" s="1">
        <f>'VOR Summary'!M44+'VOR Summary'!N44+'VOR Summary'!O44+'VOR Summary'!Q44+'VOR Summary'!R44+'VOR Summary'!S44-'VOR Summary'!AK44+'VOR Summary'!P44-'VOR Summary'!AJ44</f>
        <v>248</v>
      </c>
      <c r="I49" s="287">
        <f>'VOR Summary'!BH44+'VOR Summary'!BI44+'VOR Summary'!BJ44+'VOR Summary'!BL44+'VOR Summary'!BM44+'VOR Summary'!BN44-'VOR Summary'!CF44+'VOR Summary'!BK44-'VOR Summary'!CE44</f>
        <v>17</v>
      </c>
      <c r="J49" s="27">
        <f t="shared" si="2"/>
        <v>6.8548387096774188E-2</v>
      </c>
      <c r="K49" s="287">
        <f>'VOR Summary'!T44+'VOR Summary'!U44+'VOR Summary'!V44+'VOR Summary'!W44+'VOR Summary'!X44+'VOR Summary'!Y44-'VOR Summary'!AL44-'VOR Summary'!AM44-'VOR Summary'!AN44-'VOR Summary'!AO44</f>
        <v>191</v>
      </c>
      <c r="L49" s="287">
        <f>'VOR Summary'!BO44+'VOR Summary'!BP44+'VOR Summary'!BQ44+'VOR Summary'!BR44+'VOR Summary'!BS44+'VOR Summary'!BT44-'VOR Summary'!CG44-'VOR Summary'!CH44-'VOR Summary'!CI44-'VOR Summary'!CJ44</f>
        <v>73</v>
      </c>
      <c r="M49" s="27">
        <f t="shared" si="3"/>
        <v>0.38219895287958117</v>
      </c>
      <c r="N49" s="1">
        <f>'VOR Summary'!AP44-'VOR Summary'!AR44</f>
        <v>0</v>
      </c>
      <c r="O49" s="200">
        <f>'VOR Summary'!AQ44</f>
        <v>2</v>
      </c>
      <c r="P49" s="338">
        <v>252</v>
      </c>
      <c r="Q49" s="287"/>
    </row>
    <row r="50" spans="1:17" ht="13.5" x14ac:dyDescent="0.2">
      <c r="A50" s="15" t="s">
        <v>296</v>
      </c>
      <c r="B50" s="287">
        <f>SUM('VOR Summary'!B45:G45,'VOR Summary'!AS45:AV45)</f>
        <v>17048</v>
      </c>
      <c r="C50" s="287">
        <f>SUM('VOR Summary'!AW45:BB45, 'VOR Summary'!CN45:CP45)</f>
        <v>11047</v>
      </c>
      <c r="D50" s="27">
        <f t="shared" si="0"/>
        <v>0.64799389957766307</v>
      </c>
      <c r="E50" s="1">
        <f>'VOR Summary'!H45+'VOR Summary'!I45+'VOR Summary'!AC45+'VOR Summary'!J45+'VOR Summary'!K45+'VOR Summary'!L45-'VOR Summary'!AD45-'VOR Summary'!AG45-'VOR Summary'!AH45</f>
        <v>3487</v>
      </c>
      <c r="F50" s="1">
        <f>'VOR Summary'!BC45+'VOR Summary'!BD45+'VOR Summary'!BX45+'VOR Summary'!BE45+'VOR Summary'!BF45+'VOR Summary'!BG45-'VOR Summary'!BY45-'VOR Summary'!CB45-'VOR Summary'!CC45</f>
        <v>1649</v>
      </c>
      <c r="G50" s="27">
        <f t="shared" si="1"/>
        <v>0.47289934040722686</v>
      </c>
      <c r="H50" s="1">
        <f>'VOR Summary'!M45+'VOR Summary'!N45+'VOR Summary'!O45+'VOR Summary'!Q45+'VOR Summary'!R45+'VOR Summary'!S45-'VOR Summary'!AK45+'VOR Summary'!P45-'VOR Summary'!AJ45</f>
        <v>467</v>
      </c>
      <c r="I50" s="287">
        <f>'VOR Summary'!BH45+'VOR Summary'!BI45+'VOR Summary'!BJ45+'VOR Summary'!BL45+'VOR Summary'!BM45+'VOR Summary'!BN45-'VOR Summary'!CF45+'VOR Summary'!BK45-'VOR Summary'!CE45</f>
        <v>260</v>
      </c>
      <c r="J50" s="27">
        <f t="shared" si="2"/>
        <v>0.55674518201284795</v>
      </c>
      <c r="K50" s="287">
        <f>'VOR Summary'!T45+'VOR Summary'!U45+'VOR Summary'!V45+'VOR Summary'!W45+'VOR Summary'!X45+'VOR Summary'!Y45-'VOR Summary'!AL45-'VOR Summary'!AM45-'VOR Summary'!AN45-'VOR Summary'!AO45</f>
        <v>1577</v>
      </c>
      <c r="L50" s="287">
        <f>'VOR Summary'!BO45+'VOR Summary'!BP45+'VOR Summary'!BQ45+'VOR Summary'!BR45+'VOR Summary'!BS45+'VOR Summary'!BT45-'VOR Summary'!CG45-'VOR Summary'!CH45-'VOR Summary'!CI45-'VOR Summary'!CJ45</f>
        <v>949</v>
      </c>
      <c r="M50" s="27">
        <f t="shared" si="3"/>
        <v>0.60177552314521243</v>
      </c>
      <c r="N50" s="1">
        <f>'VOR Summary'!AP45-'VOR Summary'!AR45</f>
        <v>2</v>
      </c>
      <c r="O50" s="200">
        <f>'VOR Summary'!AQ45</f>
        <v>19</v>
      </c>
      <c r="P50" s="338">
        <v>6658</v>
      </c>
      <c r="Q50" s="287"/>
    </row>
    <row r="51" spans="1:17" ht="13.5" x14ac:dyDescent="0.2">
      <c r="A51" s="38" t="s">
        <v>327</v>
      </c>
      <c r="B51" s="40">
        <f>SUM('VOR Summary'!B46:G46,'VOR Summary'!AS46:AV46)</f>
        <v>10456</v>
      </c>
      <c r="C51" s="40">
        <f>SUM('VOR Summary'!AW46:BB46, 'VOR Summary'!CN46:CP46)</f>
        <v>2574</v>
      </c>
      <c r="D51" s="39">
        <f t="shared" si="0"/>
        <v>0.24617444529456772</v>
      </c>
      <c r="E51" s="40">
        <f>'VOR Summary'!H46+'VOR Summary'!I46+'VOR Summary'!J46+'VOR Summary'!K46+'VOR Summary'!L46-'VOR Summary'!AD46-'VOR Summary'!AG46-'VOR Summary'!AH46</f>
        <v>1914</v>
      </c>
      <c r="F51" s="40">
        <f>'VOR Summary'!BC46+'VOR Summary'!BD46+'VOR Summary'!BE46+'VOR Summary'!BF46+'VOR Summary'!BG46-'VOR Summary'!BY46-'VOR Summary'!CB46-'VOR Summary'!CC46</f>
        <v>114</v>
      </c>
      <c r="G51" s="39">
        <f t="shared" si="1"/>
        <v>5.9561128526645767E-2</v>
      </c>
      <c r="H51" s="40">
        <f>'VOR Summary'!M46+'VOR Summary'!N46+'VOR Summary'!O46+'VOR Summary'!Q46+'VOR Summary'!R46+'VOR Summary'!S46-'VOR Summary'!AK46+'VOR Summary'!P46-'VOR Summary'!AJ46</f>
        <v>1243</v>
      </c>
      <c r="I51" s="40">
        <f>'VOR Summary'!BH46+'VOR Summary'!BI46+'VOR Summary'!BJ46+'VOR Summary'!BL46+'VOR Summary'!BM46+'VOR Summary'!BN46-'VOR Summary'!CF46+'VOR Summary'!BK46-'VOR Summary'!CE46</f>
        <v>59</v>
      </c>
      <c r="J51" s="39">
        <f t="shared" si="2"/>
        <v>4.7465808527755428E-2</v>
      </c>
      <c r="K51" s="40">
        <f>'VOR Summary'!T46+'VOR Summary'!U46+'VOR Summary'!V46+'VOR Summary'!W46+'VOR Summary'!X46+'VOR Summary'!Y46-'VOR Summary'!AL46-'VOR Summary'!AM46-'VOR Summary'!AN46-'VOR Summary'!AO46</f>
        <v>574</v>
      </c>
      <c r="L51" s="40">
        <f>'VOR Summary'!BO46+'VOR Summary'!BP46+'VOR Summary'!BQ46+'VOR Summary'!BR46+'VOR Summary'!BS46+'VOR Summary'!BT46-'VOR Summary'!CG46-'VOR Summary'!CH46-'VOR Summary'!CI46-'VOR Summary'!CJ46</f>
        <v>284</v>
      </c>
      <c r="M51" s="39">
        <f t="shared" si="3"/>
        <v>0.49477351916376305</v>
      </c>
      <c r="N51" s="40">
        <f>'VOR Summary'!AP46-'VOR Summary'!AR46</f>
        <v>1212</v>
      </c>
      <c r="O51" s="199">
        <v>0</v>
      </c>
      <c r="P51" s="337">
        <v>1648</v>
      </c>
      <c r="Q51" s="328"/>
    </row>
    <row r="52" spans="1:17" ht="13.5" x14ac:dyDescent="0.2">
      <c r="A52" s="15" t="s">
        <v>298</v>
      </c>
      <c r="B52" s="287">
        <f>SUM('VOR Summary'!B47:G47,'VOR Summary'!AS47:AV47)</f>
        <v>51300</v>
      </c>
      <c r="C52" s="287">
        <f>SUM('VOR Summary'!AW47:BB47, 'VOR Summary'!CN47:CP47)</f>
        <v>38693</v>
      </c>
      <c r="D52" s="27">
        <f t="shared" si="0"/>
        <v>0.75424951267056528</v>
      </c>
      <c r="E52" s="1">
        <f>'VOR Summary'!H47+'VOR Summary'!I47+'VOR Summary'!AC47+'VOR Summary'!J47+'VOR Summary'!K47+'VOR Summary'!L47-'VOR Summary'!AD47-'VOR Summary'!AG47-'VOR Summary'!AH47</f>
        <v>5927</v>
      </c>
      <c r="F52" s="1">
        <f>'VOR Summary'!BC47+'VOR Summary'!BD47+'VOR Summary'!BX47+'VOR Summary'!BE47+'VOR Summary'!BF47+'VOR Summary'!BG47-'VOR Summary'!BY47-'VOR Summary'!CB47-'VOR Summary'!CC47</f>
        <v>1072</v>
      </c>
      <c r="G52" s="27">
        <f t="shared" si="1"/>
        <v>0.1808672178167707</v>
      </c>
      <c r="H52" s="1">
        <f>'VOR Summary'!M47+'VOR Summary'!N47+'VOR Summary'!O47+'VOR Summary'!Q47+'VOR Summary'!R47+'VOR Summary'!S47-'VOR Summary'!AK47+'VOR Summary'!P47-'VOR Summary'!AJ47</f>
        <v>545</v>
      </c>
      <c r="I52" s="287">
        <f>'VOR Summary'!BH47+'VOR Summary'!BI47+'VOR Summary'!BJ47+'VOR Summary'!BL47+'VOR Summary'!BM47+'VOR Summary'!BN47-'VOR Summary'!CF47+'VOR Summary'!BK47-'VOR Summary'!CE47</f>
        <v>214</v>
      </c>
      <c r="J52" s="27">
        <f t="shared" si="2"/>
        <v>0.39266055045871562</v>
      </c>
      <c r="K52" s="287">
        <f>'VOR Summary'!T47+'VOR Summary'!U47+'VOR Summary'!V47+'VOR Summary'!W47+'VOR Summary'!X47+'VOR Summary'!Y47-'VOR Summary'!AL47-'VOR Summary'!AM47-'VOR Summary'!AN47-'VOR Summary'!AO47</f>
        <v>4807</v>
      </c>
      <c r="L52" s="287">
        <f>'VOR Summary'!BO47+'VOR Summary'!BP47+'VOR Summary'!BQ47+'VOR Summary'!BR47+'VOR Summary'!BS47+'VOR Summary'!BT47-'VOR Summary'!CG47-'VOR Summary'!CH47-'VOR Summary'!CI47-'VOR Summary'!CJ47</f>
        <v>3060</v>
      </c>
      <c r="M52" s="27">
        <f t="shared" si="3"/>
        <v>0.6365716663199501</v>
      </c>
      <c r="N52" s="1">
        <f>'VOR Summary'!AP47-'VOR Summary'!AR47</f>
        <v>215</v>
      </c>
      <c r="O52" s="200">
        <f>'VOR Summary'!AQ47</f>
        <v>288</v>
      </c>
      <c r="P52" s="338">
        <v>11611</v>
      </c>
      <c r="Q52" s="287"/>
    </row>
    <row r="53" spans="1:17" ht="13.5" x14ac:dyDescent="0.2">
      <c r="A53" s="55" t="s">
        <v>299</v>
      </c>
      <c r="B53" s="289">
        <f>SUM('VOR Summary'!B48:G48,'VOR Summary'!AS48:AV48)</f>
        <v>4893</v>
      </c>
      <c r="C53" s="289">
        <f>SUM('VOR Summary'!AW48:BB48, 'VOR Summary'!CN48:CP48)</f>
        <v>2525</v>
      </c>
      <c r="D53" s="36">
        <f t="shared" si="0"/>
        <v>0.51604332720212553</v>
      </c>
      <c r="E53" s="37">
        <f>'VOR Summary'!H48+'VOR Summary'!I48+'VOR Summary'!AC48+'VOR Summary'!J48+'VOR Summary'!K48+'VOR Summary'!L48-'VOR Summary'!AD48-'VOR Summary'!AG48-'VOR Summary'!AH48</f>
        <v>1165</v>
      </c>
      <c r="F53" s="37">
        <f>'VOR Summary'!BC48+'VOR Summary'!BD48+'VOR Summary'!BX48+'VOR Summary'!BE48+'VOR Summary'!BF48+'VOR Summary'!BG48-'VOR Summary'!BY48-'VOR Summary'!CB48-'VOR Summary'!CC48</f>
        <v>147</v>
      </c>
      <c r="G53" s="36">
        <f t="shared" si="1"/>
        <v>0.12618025751072962</v>
      </c>
      <c r="H53" s="37">
        <f>'VOR Summary'!M48+'VOR Summary'!N48+'VOR Summary'!O48+'VOR Summary'!Q48+'VOR Summary'!R48+'VOR Summary'!S48-'VOR Summary'!AK48+'VOR Summary'!P48-'VOR Summary'!AJ48</f>
        <v>20</v>
      </c>
      <c r="I53" s="289">
        <f>'VOR Summary'!BH48+'VOR Summary'!BI48+'VOR Summary'!BJ48+'VOR Summary'!BL48+'VOR Summary'!BM48+'VOR Summary'!BN48-'VOR Summary'!CF48+'VOR Summary'!BK48-'VOR Summary'!CE48</f>
        <v>11</v>
      </c>
      <c r="J53" s="36">
        <f t="shared" si="2"/>
        <v>0.55000000000000004</v>
      </c>
      <c r="K53" s="289">
        <f>'VOR Summary'!T48+'VOR Summary'!U48+'VOR Summary'!V48+'VOR Summary'!W48+'VOR Summary'!X48+'VOR Summary'!Y48-'VOR Summary'!AL48-'VOR Summary'!AM48-'VOR Summary'!AN48-'VOR Summary'!AO48</f>
        <v>515</v>
      </c>
      <c r="L53" s="289">
        <f>'VOR Summary'!BO48+'VOR Summary'!BP48+'VOR Summary'!BQ48+'VOR Summary'!BR48+'VOR Summary'!BS48+'VOR Summary'!BT48-'VOR Summary'!CG48-'VOR Summary'!CH48-'VOR Summary'!CI48-'VOR Summary'!CJ48</f>
        <v>296</v>
      </c>
      <c r="M53" s="36">
        <f t="shared" si="3"/>
        <v>0.574757281553398</v>
      </c>
      <c r="N53" s="37">
        <f>'VOR Summary'!AP48-'VOR Summary'!AR48</f>
        <v>0</v>
      </c>
      <c r="O53" s="37">
        <f>'VOR Summary'!AQ48</f>
        <v>0</v>
      </c>
      <c r="P53" s="336">
        <v>835</v>
      </c>
      <c r="Q53" s="317"/>
    </row>
    <row r="54" spans="1:17" ht="13.5" x14ac:dyDescent="0.2">
      <c r="A54" s="15" t="s">
        <v>300</v>
      </c>
      <c r="B54" s="287">
        <f>SUM('VOR Summary'!B49:G49,'VOR Summary'!AS49:AV49)</f>
        <v>4816</v>
      </c>
      <c r="C54" s="287">
        <f>SUM('VOR Summary'!AW49:BB49, 'VOR Summary'!CN49:CP49)</f>
        <v>2480</v>
      </c>
      <c r="D54" s="27">
        <f t="shared" si="0"/>
        <v>0.51495016611295685</v>
      </c>
      <c r="E54" s="1">
        <f>'VOR Summary'!H49+'VOR Summary'!I49+'VOR Summary'!AC49+'VOR Summary'!J49+'VOR Summary'!K49+'VOR Summary'!L49-'VOR Summary'!AD49-'VOR Summary'!AG49-'VOR Summary'!AH49</f>
        <v>1016</v>
      </c>
      <c r="F54" s="1">
        <f>'VOR Summary'!BC49+'VOR Summary'!BD49+'VOR Summary'!BX49+'VOR Summary'!BE49+'VOR Summary'!BF49+'VOR Summary'!BG49-'VOR Summary'!BY49-'VOR Summary'!CB49-'VOR Summary'!CC49</f>
        <v>199</v>
      </c>
      <c r="G54" s="27">
        <f t="shared" si="1"/>
        <v>0.19586614173228348</v>
      </c>
      <c r="H54" s="1">
        <f>'VOR Summary'!M49+'VOR Summary'!N49+'VOR Summary'!O49+'VOR Summary'!Q49+'VOR Summary'!R49+'VOR Summary'!S49-'VOR Summary'!AK49+'VOR Summary'!P49-'VOR Summary'!AJ49</f>
        <v>50</v>
      </c>
      <c r="I54" s="287">
        <f>'VOR Summary'!BH49+'VOR Summary'!BI49+'VOR Summary'!BJ49+'VOR Summary'!BL49+'VOR Summary'!BM49+'VOR Summary'!BN49-'VOR Summary'!CF49+'VOR Summary'!BK49-'VOR Summary'!CE49</f>
        <v>30</v>
      </c>
      <c r="J54" s="27">
        <f t="shared" si="2"/>
        <v>0.6</v>
      </c>
      <c r="K54" s="1">
        <f>'VOR Summary'!T49+'VOR Summary'!U49+'VOR Summary'!V49+'VOR Summary'!W49+'VOR Summary'!X49+'VOR Summary'!Y49-'VOR Summary'!AL49-'VOR Summary'!AM49-'VOR Summary'!AN49-'VOR Summary'!AO49</f>
        <v>558</v>
      </c>
      <c r="L54" s="1">
        <f>'VOR Summary'!BO49+'VOR Summary'!BP49+'VOR Summary'!BQ49+'VOR Summary'!BR49+'VOR Summary'!BS49+'VOR Summary'!BT49-'VOR Summary'!CG49-'VOR Summary'!CH49-'VOR Summary'!CI49-'VOR Summary'!CJ49</f>
        <v>309</v>
      </c>
      <c r="M54" s="27">
        <f t="shared" si="3"/>
        <v>0.55376344086021501</v>
      </c>
      <c r="N54" s="1">
        <f>'VOR Summary'!AP49-'VOR Summary'!AR49</f>
        <v>0</v>
      </c>
      <c r="O54" s="1">
        <f>'VOR Summary'!AQ49</f>
        <v>0</v>
      </c>
      <c r="P54" s="329">
        <v>2150</v>
      </c>
      <c r="Q54" s="287"/>
    </row>
    <row r="55" spans="1:17" ht="13.5" x14ac:dyDescent="0.2">
      <c r="A55" s="15" t="s">
        <v>301</v>
      </c>
      <c r="B55" s="287">
        <f>SUM('VOR Summary'!B50:G50,'VOR Summary'!AS50:AV50)</f>
        <v>1657</v>
      </c>
      <c r="C55" s="287">
        <f>SUM('VOR Summary'!AW50:BB50, 'VOR Summary'!CN50:CP50)</f>
        <v>820</v>
      </c>
      <c r="D55" s="27">
        <f t="shared" si="0"/>
        <v>0.4948702474351237</v>
      </c>
      <c r="E55" s="1">
        <f>'VOR Summary'!H50+'VOR Summary'!I50+'VOR Summary'!AC50+'VOR Summary'!J50+'VOR Summary'!K50+'VOR Summary'!L50-'VOR Summary'!AD50-'VOR Summary'!AG50-'VOR Summary'!AH50</f>
        <v>1218</v>
      </c>
      <c r="F55" s="1">
        <f>'VOR Summary'!BC50+'VOR Summary'!BD50+'VOR Summary'!BX50+'VOR Summary'!BE50+'VOR Summary'!BF50+'VOR Summary'!BG50-'VOR Summary'!BY50-'VOR Summary'!CB50-'VOR Summary'!CC50</f>
        <v>649</v>
      </c>
      <c r="G55" s="27">
        <f t="shared" si="1"/>
        <v>0.53284072249589487</v>
      </c>
      <c r="H55" s="1">
        <f>'VOR Summary'!M50+'VOR Summary'!N50+'VOR Summary'!O50+'VOR Summary'!Q50+'VOR Summary'!R50+'VOR Summary'!S50-'VOR Summary'!AK50+'VOR Summary'!P50-'VOR Summary'!AJ50</f>
        <v>443</v>
      </c>
      <c r="I55" s="287">
        <f>'VOR Summary'!BH50+'VOR Summary'!BI50+'VOR Summary'!BJ50+'VOR Summary'!BL50+'VOR Summary'!BM50+'VOR Summary'!BN50-'VOR Summary'!CF50+'VOR Summary'!BK50-'VOR Summary'!CE50</f>
        <v>205</v>
      </c>
      <c r="J55" s="27">
        <f t="shared" si="2"/>
        <v>0.46275395033860045</v>
      </c>
      <c r="K55" s="1">
        <f>'VOR Summary'!T50+'VOR Summary'!U50+'VOR Summary'!V50+'VOR Summary'!W50+'VOR Summary'!X50+'VOR Summary'!Y50-'VOR Summary'!AL50-'VOR Summary'!AM50-'VOR Summary'!AN50-'VOR Summary'!AO50</f>
        <v>301</v>
      </c>
      <c r="L55" s="1">
        <f>'VOR Summary'!BO50+'VOR Summary'!BP50+'VOR Summary'!BQ50+'VOR Summary'!BR50+'VOR Summary'!BS50+'VOR Summary'!BT50-'VOR Summary'!CG50-'VOR Summary'!CH50-'VOR Summary'!CI50-'VOR Summary'!CJ50</f>
        <v>204</v>
      </c>
      <c r="M55" s="27">
        <f t="shared" si="3"/>
        <v>0.67774086378737541</v>
      </c>
      <c r="N55" s="1">
        <f>'VOR Summary'!AP50-'VOR Summary'!AR50</f>
        <v>0</v>
      </c>
      <c r="O55" s="1">
        <f>'VOR Summary'!AQ50</f>
        <v>0</v>
      </c>
      <c r="P55" s="329">
        <v>168</v>
      </c>
      <c r="Q55" s="287"/>
    </row>
    <row r="56" spans="1:17" ht="13.5" x14ac:dyDescent="0.2">
      <c r="A56" s="15" t="s">
        <v>302</v>
      </c>
      <c r="B56" s="287">
        <f>SUM('VOR Summary'!B51:G51,'VOR Summary'!AS51:AV51)</f>
        <v>2225</v>
      </c>
      <c r="C56" s="287">
        <f>SUM('VOR Summary'!AW51:BB51, 'VOR Summary'!CN51:CP51)</f>
        <v>826</v>
      </c>
      <c r="D56" s="27">
        <f t="shared" si="0"/>
        <v>0.37123595505617979</v>
      </c>
      <c r="E56" s="1">
        <f>'VOR Summary'!H51+'VOR Summary'!I51+'VOR Summary'!AC51+'VOR Summary'!J51+'VOR Summary'!K51+'VOR Summary'!L51-'VOR Summary'!AD51-'VOR Summary'!AG51-'VOR Summary'!AH51</f>
        <v>1020</v>
      </c>
      <c r="F56" s="1">
        <f>'VOR Summary'!BC51+'VOR Summary'!BD51+'VOR Summary'!BX51+'VOR Summary'!BE51+'VOR Summary'!BF51+'VOR Summary'!BG51-'VOR Summary'!BY51-'VOR Summary'!CB51-'VOR Summary'!CC51</f>
        <v>206</v>
      </c>
      <c r="G56" s="27">
        <f t="shared" si="1"/>
        <v>0.20196078431372549</v>
      </c>
      <c r="H56" s="1">
        <f>'VOR Summary'!M51+'VOR Summary'!N51+'VOR Summary'!O51+'VOR Summary'!Q51+'VOR Summary'!R51+'VOR Summary'!S51-'VOR Summary'!AK51+'VOR Summary'!P51-'VOR Summary'!AJ51</f>
        <v>95</v>
      </c>
      <c r="I56" s="287">
        <f>'VOR Summary'!BH51+'VOR Summary'!BI51+'VOR Summary'!BJ51+'VOR Summary'!BL51+'VOR Summary'!BM51+'VOR Summary'!BN51-'VOR Summary'!CF51+'VOR Summary'!BK51-'VOR Summary'!CE51</f>
        <v>34</v>
      </c>
      <c r="J56" s="27">
        <f t="shared" si="2"/>
        <v>0.35789473684210527</v>
      </c>
      <c r="K56" s="1">
        <f>'VOR Summary'!T51+'VOR Summary'!U51+'VOR Summary'!V51+'VOR Summary'!W51+'VOR Summary'!X51+'VOR Summary'!Y51-'VOR Summary'!AL51-'VOR Summary'!AM51-'VOR Summary'!AN51-'VOR Summary'!AO51</f>
        <v>384</v>
      </c>
      <c r="L56" s="1">
        <f>'VOR Summary'!BO51+'VOR Summary'!BP51+'VOR Summary'!BQ51+'VOR Summary'!BR51+'VOR Summary'!BS51+'VOR Summary'!BT51-'VOR Summary'!CG51-'VOR Summary'!CH51-'VOR Summary'!CI51-'VOR Summary'!CJ51</f>
        <v>146</v>
      </c>
      <c r="M56" s="27">
        <f t="shared" si="3"/>
        <v>0.38020833333333331</v>
      </c>
      <c r="N56" s="1">
        <f>'VOR Summary'!AP51-'VOR Summary'!AR51</f>
        <v>0</v>
      </c>
      <c r="O56" s="1">
        <f>'VOR Summary'!AQ51</f>
        <v>0</v>
      </c>
      <c r="P56" s="329">
        <v>858</v>
      </c>
      <c r="Q56" s="287"/>
    </row>
    <row r="57" spans="1:17" ht="13.5" x14ac:dyDescent="0.2">
      <c r="A57" s="286" t="s">
        <v>303</v>
      </c>
      <c r="B57" s="287">
        <f>SUM('VOR Summary'!B53:G53,'VOR Summary'!AS53:AV53)+'SB Calculation'!B6+'SB Calculation'!B7</f>
        <v>10161</v>
      </c>
      <c r="C57" s="287">
        <f>SUM('VOR Summary'!AW53:BB53, 'VOR Summary'!CN52:CR52)+'SB Calculation'!E6+'SB Calculation'!E7</f>
        <v>5027</v>
      </c>
      <c r="D57" s="288">
        <f>C57/B57</f>
        <v>0.49473477019978351</v>
      </c>
      <c r="E57" s="287">
        <f>'VOR Summary'!H53+'VOR Summary'!I53+'VOR Summary'!AC53+'VOR Summary'!J53+'VOR Summary'!K53+'VOR Summary'!L53-'VOR Summary'!AD53-'VOR Summary'!AG53-'VOR Summary'!AH53+'SB Calculation'!B8</f>
        <v>2995</v>
      </c>
      <c r="F57" s="287">
        <f>'VOR Summary'!BC53+'VOR Summary'!BD53+'VOR Summary'!BX53+'VOR Summary'!BE53+'VOR Summary'!BF53+'VOR Summary'!BG53-'VOR Summary'!BY53-'VOR Summary'!CB53-'VOR Summary'!CC53+'SB Calculation'!E8</f>
        <v>639</v>
      </c>
      <c r="G57" s="288">
        <f>F57/E57</f>
        <v>0.21335559265442405</v>
      </c>
      <c r="H57" s="287">
        <f>'VOR Summary'!M53+'VOR Summary'!N53+'VOR Summary'!O53+'VOR Summary'!Q53+'VOR Summary'!R53+'VOR Summary'!S53-'VOR Summary'!AK53+'VOR Summary'!P53-'VOR Summary'!AJ53</f>
        <v>455</v>
      </c>
      <c r="I57" s="287">
        <f>'VOR Summary'!BH53+'VOR Summary'!BI53+'VOR Summary'!BJ53+'VOR Summary'!BL53+'VOR Summary'!BM53+'VOR Summary'!BN53-'VOR Summary'!CF53+'VOR Summary'!BK53-'VOR Summary'!CE53</f>
        <v>119</v>
      </c>
      <c r="J57" s="288">
        <f>I57/H57</f>
        <v>0.26153846153846155</v>
      </c>
      <c r="K57" s="287">
        <f>'VOR Summary'!T53+'VOR Summary'!U53+'VOR Summary'!V53+'VOR Summary'!W53+'VOR Summary'!X53+'VOR Summary'!Y53-'VOR Summary'!AL53-'VOR Summary'!AM53-'VOR Summary'!AN53-'VOR Summary'!AO53</f>
        <v>737</v>
      </c>
      <c r="L57" s="287">
        <f>'VOR Summary'!BO53+'VOR Summary'!BP53+'VOR Summary'!BQ53+'VOR Summary'!BR53+'VOR Summary'!BS53+'VOR Summary'!BT53-'VOR Summary'!CG53-'VOR Summary'!CH53-'VOR Summary'!CI53-'VOR Summary'!CJ53</f>
        <v>359</v>
      </c>
      <c r="M57" s="288">
        <f>L57/K57</f>
        <v>0.48710990502035278</v>
      </c>
      <c r="N57" s="287">
        <f>'VOR Summary'!AP53-'VOR Summary'!AR53</f>
        <v>2</v>
      </c>
      <c r="O57" s="287">
        <f>'VOR Summary'!AQ53</f>
        <v>3</v>
      </c>
      <c r="P57" s="339">
        <v>3941</v>
      </c>
      <c r="Q57" s="287"/>
    </row>
    <row r="58" spans="1:17" ht="13.5" x14ac:dyDescent="0.2">
      <c r="A58" s="286" t="s">
        <v>386</v>
      </c>
      <c r="B58" s="287">
        <f>SUM('VOR Summary'!B54:G54,'VOR Summary'!AS54:AV54)</f>
        <v>980</v>
      </c>
      <c r="C58" s="287">
        <f>SUM('VOR Summary'!AW54:BB54,'VOR Summary'!CN54:CP54)</f>
        <v>404</v>
      </c>
      <c r="D58" s="288">
        <f>C58/B58</f>
        <v>0.41224489795918368</v>
      </c>
      <c r="E58" s="287">
        <f>'VOR Summary'!H54+'VOR Summary'!I54+'VOR Summary'!AC54+'VOR Summary'!J54+'VOR Summary'!K54+'VOR Summary'!L54-'VOR Summary'!AD54-'VOR Summary'!AG54-'VOR Summary'!AH54</f>
        <v>596</v>
      </c>
      <c r="F58" s="287">
        <f>'VOR Summary'!BC54+'VOR Summary'!BD54+'VOR Summary'!BX54+'VOR Summary'!BE54+'VOR Summary'!BF54+'VOR Summary'!BG54-'VOR Summary'!BY54-'VOR Summary'!CB54-'VOR Summary'!CC54</f>
        <v>376</v>
      </c>
      <c r="G58" s="288">
        <f>F58/E58</f>
        <v>0.63087248322147649</v>
      </c>
      <c r="H58" s="287">
        <f>'VOR Summary'!M54+'VOR Summary'!N54+'VOR Summary'!O54+'VOR Summary'!Q54+'VOR Summary'!R54+'VOR Summary'!S54-'VOR Summary'!AK54+'VOR Summary'!P54-'VOR Summary'!AJ54</f>
        <v>32</v>
      </c>
      <c r="I58" s="287">
        <f>'VOR Summary'!BH54+'VOR Summary'!BI54+'VOR Summary'!BJ54+'VOR Summary'!BL54+'VOR Summary'!BM54+'VOR Summary'!BN54-'VOR Summary'!CF54+'VOR Summary'!BK54-'VOR Summary'!CE54</f>
        <v>12</v>
      </c>
      <c r="J58" s="288">
        <f>I58/H58</f>
        <v>0.375</v>
      </c>
      <c r="K58" s="287">
        <f>'VOR Summary'!T54+'VOR Summary'!U54+'VOR Summary'!V54+'VOR Summary'!W54+'VOR Summary'!X54+'VOR Summary'!Y54-'VOR Summary'!AL54-'VOR Summary'!AM54-'VOR Summary'!AN54-'VOR Summary'!AO54</f>
        <v>273</v>
      </c>
      <c r="L58" s="287">
        <f>'VOR Summary'!BO54+'VOR Summary'!BP54+'VOR Summary'!BQ54+'VOR Summary'!BR54+'VOR Summary'!BS54+'VOR Summary'!BT54-'VOR Summary'!CG54-'VOR Summary'!CH54-'VOR Summary'!CI54-'VOR Summary'!CJ54</f>
        <v>145</v>
      </c>
      <c r="M58" s="288">
        <f>L58/K58</f>
        <v>0.53113553113553114</v>
      </c>
      <c r="N58" s="287">
        <f>'VOR Summary'!AP54-'VOR Summary'!AR54</f>
        <v>0</v>
      </c>
      <c r="O58" s="287">
        <f>'VOR Summary'!AQ54</f>
        <v>1</v>
      </c>
      <c r="P58" s="339">
        <v>336</v>
      </c>
      <c r="Q58" s="287"/>
    </row>
    <row r="59" spans="1:17" ht="13.5" x14ac:dyDescent="0.2">
      <c r="A59" s="15" t="s">
        <v>304</v>
      </c>
      <c r="B59" s="287">
        <f>SUM('VOR Summary'!B55:G55,'VOR Summary'!AS55:AV55)</f>
        <v>1250</v>
      </c>
      <c r="C59" s="287">
        <f>SUM('VOR Summary'!AW55:BB55,'VOR Summary'!CN55:CP55)</f>
        <v>229</v>
      </c>
      <c r="D59" s="288">
        <f t="shared" ref="D59:D69" si="4">C59/B59</f>
        <v>0.1832</v>
      </c>
      <c r="E59" s="287">
        <f>'VOR Summary'!H55+'VOR Summary'!I55+'VOR Summary'!AC55+'VOR Summary'!J55+'VOR Summary'!K55+'VOR Summary'!L55-'VOR Summary'!AD55-'VOR Summary'!AG55-'VOR Summary'!AH55</f>
        <v>491</v>
      </c>
      <c r="F59" s="287">
        <f>'VOR Summary'!BC55+'VOR Summary'!BD55+'VOR Summary'!BX55+'VOR Summary'!BE55+'VOR Summary'!BF55+'VOR Summary'!BG55-'VOR Summary'!BY55-'VOR Summary'!CB55-'VOR Summary'!CC55</f>
        <v>51</v>
      </c>
      <c r="G59" s="288">
        <f t="shared" ref="G59:G69" si="5">F59/E59</f>
        <v>0.10386965376782077</v>
      </c>
      <c r="H59" s="287">
        <f>'VOR Summary'!M55+'VOR Summary'!N55+'VOR Summary'!O55+'VOR Summary'!Q55+'VOR Summary'!R55+'VOR Summary'!S55-'VOR Summary'!AK55+'VOR Summary'!P55-'VOR Summary'!AJ55</f>
        <v>219</v>
      </c>
      <c r="I59" s="287">
        <f>'VOR Summary'!BH55+'VOR Summary'!BI55+'VOR Summary'!BJ55+'VOR Summary'!BL55+'VOR Summary'!BM55+'VOR Summary'!BN55-'VOR Summary'!CF55+'VOR Summary'!BK55-'VOR Summary'!CE55</f>
        <v>12</v>
      </c>
      <c r="J59" s="288">
        <f t="shared" ref="J59:J69" si="6">I59/H59</f>
        <v>5.4794520547945202E-2</v>
      </c>
      <c r="K59" s="287">
        <f>'VOR Summary'!T55+'VOR Summary'!U55+'VOR Summary'!V55+'VOR Summary'!W55+'VOR Summary'!X55+'VOR Summary'!Y55-'VOR Summary'!AL55-'VOR Summary'!AM55-'VOR Summary'!AN55-'VOR Summary'!AO55</f>
        <v>218</v>
      </c>
      <c r="L59" s="287">
        <f>'VOR Summary'!BO55+'VOR Summary'!BP55+'VOR Summary'!BQ55+'VOR Summary'!BR55+'VOR Summary'!BS55+'VOR Summary'!BT55-'VOR Summary'!CG55-'VOR Summary'!CH55-'VOR Summary'!CI55-'VOR Summary'!CJ55</f>
        <v>55</v>
      </c>
      <c r="M59" s="288">
        <f t="shared" ref="M59:M69" si="7">L59/K59</f>
        <v>0.25229357798165136</v>
      </c>
      <c r="N59" s="287">
        <f>'VOR Summary'!AP55-'VOR Summary'!AR55</f>
        <v>0</v>
      </c>
      <c r="O59" s="287">
        <f>'VOR Summary'!AQ55</f>
        <v>0</v>
      </c>
      <c r="P59" s="339">
        <v>361</v>
      </c>
      <c r="Q59" s="287"/>
    </row>
    <row r="60" spans="1:17" ht="13.5" x14ac:dyDescent="0.2">
      <c r="A60" s="15" t="s">
        <v>305</v>
      </c>
      <c r="B60" s="287">
        <f>SUM('VOR Summary'!B56:G56,'VOR Summary'!AS56:AV56)</f>
        <v>5061</v>
      </c>
      <c r="C60" s="287">
        <f>SUM('VOR Summary'!AW56:BB56,'VOR Summary'!CN56:CP56)</f>
        <v>3389</v>
      </c>
      <c r="D60" s="288">
        <f t="shared" si="4"/>
        <v>0.66963050780478162</v>
      </c>
      <c r="E60" s="287">
        <f>'VOR Summary'!H56+'VOR Summary'!I56+'VOR Summary'!AC56+'VOR Summary'!J56+'VOR Summary'!K56+'VOR Summary'!L56-'VOR Summary'!AD56-'VOR Summary'!AG56-'VOR Summary'!AH56</f>
        <v>684</v>
      </c>
      <c r="F60" s="287">
        <f>'VOR Summary'!BC56+'VOR Summary'!BD56+'VOR Summary'!BX56+'VOR Summary'!BE56+'VOR Summary'!BF56+'VOR Summary'!BG56-'VOR Summary'!BY56-'VOR Summary'!CB56-'VOR Summary'!CC56</f>
        <v>169</v>
      </c>
      <c r="G60" s="288">
        <f t="shared" si="5"/>
        <v>0.24707602339181287</v>
      </c>
      <c r="H60" s="287">
        <f>'VOR Summary'!M56+'VOR Summary'!N56+'VOR Summary'!O56+'VOR Summary'!Q56+'VOR Summary'!R56+'VOR Summary'!S56-'VOR Summary'!AK56+'VOR Summary'!P56-'VOR Summary'!AJ56</f>
        <v>73</v>
      </c>
      <c r="I60" s="287">
        <f>'VOR Summary'!BH56+'VOR Summary'!BI56+'VOR Summary'!BJ56+'VOR Summary'!BL56+'VOR Summary'!BM56+'VOR Summary'!BN56-'VOR Summary'!CF56+'VOR Summary'!BK56-'VOR Summary'!CE56</f>
        <v>40</v>
      </c>
      <c r="J60" s="288">
        <f t="shared" si="6"/>
        <v>0.54794520547945202</v>
      </c>
      <c r="K60" s="287">
        <f>'VOR Summary'!T56+'VOR Summary'!U56+'VOR Summary'!V56+'VOR Summary'!W56+'VOR Summary'!X56+'VOR Summary'!Y56-'VOR Summary'!AL56-'VOR Summary'!AM56-'VOR Summary'!AN56-'VOR Summary'!AO56</f>
        <v>806</v>
      </c>
      <c r="L60" s="287">
        <f>'VOR Summary'!BO56+'VOR Summary'!BP56+'VOR Summary'!BQ56+'VOR Summary'!BR56+'VOR Summary'!BS56+'VOR Summary'!BT56-'VOR Summary'!CG56-'VOR Summary'!CH56-'VOR Summary'!CI56-'VOR Summary'!CJ56</f>
        <v>660</v>
      </c>
      <c r="M60" s="288">
        <f t="shared" si="7"/>
        <v>0.81885856079404462</v>
      </c>
      <c r="N60" s="287">
        <f>'VOR Summary'!AP56-'VOR Summary'!AR56</f>
        <v>1</v>
      </c>
      <c r="O60" s="287">
        <f>'VOR Summary'!AQ56</f>
        <v>1</v>
      </c>
      <c r="P60" s="339">
        <v>732</v>
      </c>
      <c r="Q60" s="287"/>
    </row>
    <row r="61" spans="1:17" ht="13.5" x14ac:dyDescent="0.2">
      <c r="A61" s="15" t="s">
        <v>306</v>
      </c>
      <c r="B61" s="287">
        <f>SUM('VOR Summary'!B57:G57,'VOR Summary'!AS57:AV57)</f>
        <v>22176</v>
      </c>
      <c r="C61" s="287">
        <f>SUM('VOR Summary'!AW57:BB57,'VOR Summary'!CN57:CP57)</f>
        <v>15981</v>
      </c>
      <c r="D61" s="288">
        <f t="shared" si="4"/>
        <v>0.72064393939393945</v>
      </c>
      <c r="E61" s="287">
        <f>'VOR Summary'!H57+'VOR Summary'!I57+'VOR Summary'!AC57+'VOR Summary'!J57+'VOR Summary'!K57+'VOR Summary'!L57-'VOR Summary'!AD57-'VOR Summary'!AG57-'VOR Summary'!AH57</f>
        <v>5050</v>
      </c>
      <c r="F61" s="287">
        <f>'VOR Summary'!BC57+'VOR Summary'!BD57+'VOR Summary'!BX57+'VOR Summary'!BE57+'VOR Summary'!BF57+'VOR Summary'!BG57-'VOR Summary'!BY57-'VOR Summary'!CB57-'VOR Summary'!CC57</f>
        <v>1722</v>
      </c>
      <c r="G61" s="288">
        <f t="shared" si="5"/>
        <v>0.34099009900990102</v>
      </c>
      <c r="H61" s="287">
        <f>'VOR Summary'!M57+'VOR Summary'!N57+'VOR Summary'!O57+'VOR Summary'!Q57+'VOR Summary'!R57+'VOR Summary'!S57-'VOR Summary'!AK57+'VOR Summary'!P57-'VOR Summary'!AJ57</f>
        <v>2351</v>
      </c>
      <c r="I61" s="287">
        <f>'VOR Summary'!BH57+'VOR Summary'!BI57+'VOR Summary'!BJ57+'VOR Summary'!BL57+'VOR Summary'!BM57+'VOR Summary'!BN57-'VOR Summary'!CF57+'VOR Summary'!BK57-'VOR Summary'!CE57</f>
        <v>1445</v>
      </c>
      <c r="J61" s="288">
        <f t="shared" si="6"/>
        <v>0.6146320714589536</v>
      </c>
      <c r="K61" s="287">
        <f>'VOR Summary'!T57+'VOR Summary'!U57+'VOR Summary'!V57+'VOR Summary'!W57+'VOR Summary'!X57+'VOR Summary'!Y57-'VOR Summary'!AL57-'VOR Summary'!AM57-'VOR Summary'!AN57-'VOR Summary'!AO57</f>
        <v>1580</v>
      </c>
      <c r="L61" s="287">
        <f>'VOR Summary'!BO57+'VOR Summary'!BP57+'VOR Summary'!BQ57+'VOR Summary'!BR57+'VOR Summary'!BS57+'VOR Summary'!BT57-'VOR Summary'!CG57-'VOR Summary'!CH57-'VOR Summary'!CI57-'VOR Summary'!CJ57</f>
        <v>1126</v>
      </c>
      <c r="M61" s="288">
        <f t="shared" si="7"/>
        <v>0.71265822784810129</v>
      </c>
      <c r="N61" s="287">
        <f>'VOR Summary'!AP57-'VOR Summary'!AR57</f>
        <v>0</v>
      </c>
      <c r="O61" s="287">
        <f>'VOR Summary'!AQ57</f>
        <v>1</v>
      </c>
      <c r="P61" s="339">
        <v>6775</v>
      </c>
      <c r="Q61" s="287"/>
    </row>
    <row r="62" spans="1:17" ht="13.5" x14ac:dyDescent="0.2">
      <c r="A62" s="16" t="s">
        <v>307</v>
      </c>
      <c r="B62" s="287">
        <f>SUM('VOR Summary'!B58:G58,'VOR Summary'!AS58:AV58)</f>
        <v>3265</v>
      </c>
      <c r="C62" s="287">
        <f>SUM('VOR Summary'!AW58:BB58,'VOR Summary'!CN58:CP58)</f>
        <v>1316</v>
      </c>
      <c r="D62" s="288">
        <f t="shared" si="4"/>
        <v>0.40306278713629401</v>
      </c>
      <c r="E62" s="287">
        <f>'VOR Summary'!H58+'VOR Summary'!I58+'VOR Summary'!AC58+'VOR Summary'!J58+'VOR Summary'!K58+'VOR Summary'!L58-'VOR Summary'!AD58-'VOR Summary'!AG58-'VOR Summary'!AH58</f>
        <v>1220</v>
      </c>
      <c r="F62" s="287">
        <f>'VOR Summary'!BC58+'VOR Summary'!BD58+'VOR Summary'!BX58+'VOR Summary'!BE58+'VOR Summary'!BF58+'VOR Summary'!BG58-'VOR Summary'!BY58-'VOR Summary'!CB58-'VOR Summary'!CC58</f>
        <v>414</v>
      </c>
      <c r="G62" s="288">
        <f t="shared" si="5"/>
        <v>0.33934426229508197</v>
      </c>
      <c r="H62" s="287">
        <f>'VOR Summary'!M58+'VOR Summary'!N58+'VOR Summary'!O58+'VOR Summary'!Q58+'VOR Summary'!R58+'VOR Summary'!S58-'VOR Summary'!AK58+'VOR Summary'!P58-'VOR Summary'!AJ58</f>
        <v>146</v>
      </c>
      <c r="I62" s="287">
        <f>'VOR Summary'!BH58+'VOR Summary'!BI58+'VOR Summary'!BJ58+'VOR Summary'!BL58+'VOR Summary'!BM58+'VOR Summary'!BN58-'VOR Summary'!CF58+'VOR Summary'!BK58-'VOR Summary'!CE58</f>
        <v>65</v>
      </c>
      <c r="J62" s="288">
        <f t="shared" si="6"/>
        <v>0.4452054794520548</v>
      </c>
      <c r="K62" s="287">
        <f>'VOR Summary'!T58+'VOR Summary'!U58+'VOR Summary'!V58+'VOR Summary'!W58+'VOR Summary'!X58+'VOR Summary'!Y58-'VOR Summary'!AL58-'VOR Summary'!AM58-'VOR Summary'!AN58-'VOR Summary'!AO58</f>
        <v>1313</v>
      </c>
      <c r="L62" s="287">
        <f>'VOR Summary'!BO58+'VOR Summary'!BP58+'VOR Summary'!BQ58+'VOR Summary'!BR58+'VOR Summary'!BS58+'VOR Summary'!BT58-'VOR Summary'!CG58-'VOR Summary'!CH58-'VOR Summary'!CI58-'VOR Summary'!CJ58</f>
        <v>654</v>
      </c>
      <c r="M62" s="288">
        <f t="shared" si="7"/>
        <v>0.49809596344249807</v>
      </c>
      <c r="N62" s="287">
        <f>'VOR Summary'!AP58-'VOR Summary'!AR58</f>
        <v>227</v>
      </c>
      <c r="O62" s="287">
        <f>'VOR Summary'!AQ58</f>
        <v>34</v>
      </c>
      <c r="P62" s="339">
        <v>2205</v>
      </c>
      <c r="Q62" s="287"/>
    </row>
    <row r="63" spans="1:17" ht="13.5" x14ac:dyDescent="0.2">
      <c r="A63" s="15" t="s">
        <v>308</v>
      </c>
      <c r="B63" s="287">
        <f>SUM('VOR Summary'!B59:G59,'VOR Summary'!AS59:AV59)</f>
        <v>31222</v>
      </c>
      <c r="C63" s="287">
        <f>SUM('VOR Summary'!AW59:BB59,'VOR Summary'!CN59:CP59)</f>
        <v>22695</v>
      </c>
      <c r="D63" s="288">
        <f t="shared" si="4"/>
        <v>0.7268912945999616</v>
      </c>
      <c r="E63" s="287">
        <f>'VOR Summary'!H59+'VOR Summary'!I59+'VOR Summary'!AC59+'VOR Summary'!J59+'VOR Summary'!K59+'VOR Summary'!L59-'VOR Summary'!AD59-'VOR Summary'!AG59-'VOR Summary'!AH59</f>
        <v>6031</v>
      </c>
      <c r="F63" s="287">
        <f>'VOR Summary'!BC59+'VOR Summary'!BD59+'VOR Summary'!BX59+'VOR Summary'!BE59+'VOR Summary'!BF59+'VOR Summary'!BG59-'VOR Summary'!BY59-'VOR Summary'!CB59-'VOR Summary'!CC59</f>
        <v>2573</v>
      </c>
      <c r="G63" s="288">
        <f t="shared" si="5"/>
        <v>0.42662908307080089</v>
      </c>
      <c r="H63" s="287">
        <f>'VOR Summary'!M59+'VOR Summary'!N59+'VOR Summary'!O59+'VOR Summary'!Q59+'VOR Summary'!R59+'VOR Summary'!S59-'VOR Summary'!AK59+'VOR Summary'!P59-'VOR Summary'!AJ59</f>
        <v>397</v>
      </c>
      <c r="I63" s="287">
        <f>'VOR Summary'!BH59+'VOR Summary'!BI59+'VOR Summary'!BJ59+'VOR Summary'!BL59+'VOR Summary'!BM59+'VOR Summary'!BN59-'VOR Summary'!CF59+'VOR Summary'!BK59-'VOR Summary'!CE59</f>
        <v>251</v>
      </c>
      <c r="J63" s="288">
        <f t="shared" si="6"/>
        <v>0.63224181360201515</v>
      </c>
      <c r="K63" s="287">
        <f>'VOR Summary'!T59+'VOR Summary'!U59+'VOR Summary'!V59+'VOR Summary'!W59+'VOR Summary'!X59+'VOR Summary'!Y59-'VOR Summary'!AL59-'VOR Summary'!AM59-'VOR Summary'!AN59-'VOR Summary'!AO59</f>
        <v>3558</v>
      </c>
      <c r="L63" s="287">
        <f>'VOR Summary'!BO59+'VOR Summary'!BP59+'VOR Summary'!BQ59+'VOR Summary'!BR59+'VOR Summary'!BS59+'VOR Summary'!BT59-'VOR Summary'!CG59-'VOR Summary'!CH59-'VOR Summary'!CI59-'VOR Summary'!CJ59</f>
        <v>2727</v>
      </c>
      <c r="M63" s="288">
        <f t="shared" si="7"/>
        <v>0.76644182124789206</v>
      </c>
      <c r="N63" s="287">
        <f>'VOR Summary'!AP59-'VOR Summary'!AR59</f>
        <v>3</v>
      </c>
      <c r="O63" s="287">
        <f>'VOR Summary'!AQ59</f>
        <v>2</v>
      </c>
      <c r="P63" s="339">
        <v>7117</v>
      </c>
      <c r="Q63" s="287"/>
    </row>
    <row r="64" spans="1:17" ht="13.5" x14ac:dyDescent="0.2">
      <c r="A64" s="15" t="s">
        <v>309</v>
      </c>
      <c r="B64" s="287">
        <f>SUM('VOR Summary'!B60:G60,'VOR Summary'!AS60:AV60)</f>
        <v>21138</v>
      </c>
      <c r="C64" s="287">
        <f>SUM('VOR Summary'!AW60:BB60,'VOR Summary'!CN60:CP60)</f>
        <v>15833</v>
      </c>
      <c r="D64" s="288">
        <f t="shared" si="4"/>
        <v>0.74903018260951837</v>
      </c>
      <c r="E64" s="287">
        <f>'VOR Summary'!H60+'VOR Summary'!I60+'VOR Summary'!AC60+'VOR Summary'!J60+'VOR Summary'!K60+'VOR Summary'!L60-'VOR Summary'!AD60-'VOR Summary'!AG60-'VOR Summary'!AH60</f>
        <v>3081</v>
      </c>
      <c r="F64" s="287">
        <f>'VOR Summary'!BC60+'VOR Summary'!BD60+'VOR Summary'!BX60+'VOR Summary'!BE60+'VOR Summary'!BF60+'VOR Summary'!BG60-'VOR Summary'!BY60-'VOR Summary'!CB60-'VOR Summary'!CC60</f>
        <v>698</v>
      </c>
      <c r="G64" s="288">
        <f t="shared" si="5"/>
        <v>0.22654982148653036</v>
      </c>
      <c r="H64" s="287">
        <f>'VOR Summary'!M60+'VOR Summary'!N60+'VOR Summary'!O60+'VOR Summary'!Q60+'VOR Summary'!R60+'VOR Summary'!S60-'VOR Summary'!AK60+'VOR Summary'!P60-'VOR Summary'!AJ60</f>
        <v>753</v>
      </c>
      <c r="I64" s="287">
        <f>'VOR Summary'!BH60+'VOR Summary'!BI60+'VOR Summary'!BJ60+'VOR Summary'!BL60+'VOR Summary'!BM60+'VOR Summary'!BN60-'VOR Summary'!CF60+'VOR Summary'!BK60-'VOR Summary'!CE60</f>
        <v>561</v>
      </c>
      <c r="J64" s="288">
        <f t="shared" si="6"/>
        <v>0.7450199203187251</v>
      </c>
      <c r="K64" s="287">
        <f>'VOR Summary'!T60+'VOR Summary'!U60+'VOR Summary'!V60+'VOR Summary'!W60+'VOR Summary'!X60+'VOR Summary'!Y60-'VOR Summary'!AL60-'VOR Summary'!AM60-'VOR Summary'!AN60-'VOR Summary'!AO60</f>
        <v>2402</v>
      </c>
      <c r="L64" s="287">
        <f>'VOR Summary'!BO60+'VOR Summary'!BP60+'VOR Summary'!BQ60+'VOR Summary'!BR60+'VOR Summary'!BS60+'VOR Summary'!BT60-'VOR Summary'!CG60-'VOR Summary'!CH60-'VOR Summary'!CI60-'VOR Summary'!CJ60</f>
        <v>1526</v>
      </c>
      <c r="M64" s="288">
        <f t="shared" si="7"/>
        <v>0.63530391340549541</v>
      </c>
      <c r="N64" s="287">
        <f>'VOR Summary'!AP60-'VOR Summary'!AR60</f>
        <v>0</v>
      </c>
      <c r="O64" s="287">
        <f>'VOR Summary'!AQ60</f>
        <v>1</v>
      </c>
      <c r="P64" s="339">
        <v>5096</v>
      </c>
      <c r="Q64" s="287"/>
    </row>
    <row r="65" spans="1:17" ht="13.5" x14ac:dyDescent="0.2">
      <c r="A65" s="15" t="s">
        <v>310</v>
      </c>
      <c r="B65" s="287">
        <f>SUM('VOR Summary'!B61:G61,'VOR Summary'!AS61:AV61)</f>
        <v>12595</v>
      </c>
      <c r="C65" s="287">
        <f>SUM('VOR Summary'!AW61:BB61,'VOR Summary'!CN61:CP61)</f>
        <v>7519</v>
      </c>
      <c r="D65" s="288">
        <f t="shared" si="4"/>
        <v>0.59698292973402145</v>
      </c>
      <c r="E65" s="287">
        <f>'VOR Summary'!H61+'VOR Summary'!I61+'VOR Summary'!AC61+'VOR Summary'!J61+'VOR Summary'!K61+'VOR Summary'!L61-'VOR Summary'!AD61-'VOR Summary'!AG61-'VOR Summary'!AH61</f>
        <v>3786</v>
      </c>
      <c r="F65" s="287">
        <f>'VOR Summary'!BC61+'VOR Summary'!BD61+'VOR Summary'!BX61+'VOR Summary'!BE61+'VOR Summary'!BF61+'VOR Summary'!BG61-'VOR Summary'!BY61-'VOR Summary'!CB61-'VOR Summary'!CC61</f>
        <v>2030</v>
      </c>
      <c r="G65" s="288">
        <f t="shared" si="5"/>
        <v>0.53618594823032228</v>
      </c>
      <c r="H65" s="287">
        <f>'VOR Summary'!M61+'VOR Summary'!N61+'VOR Summary'!O61+'VOR Summary'!Q61+'VOR Summary'!R61+'VOR Summary'!S61-'VOR Summary'!AK61+'VOR Summary'!P61-'VOR Summary'!AJ61</f>
        <v>592</v>
      </c>
      <c r="I65" s="287">
        <f>'VOR Summary'!BH61+'VOR Summary'!BI61+'VOR Summary'!BJ61+'VOR Summary'!BL61+'VOR Summary'!BM61+'VOR Summary'!BN61-'VOR Summary'!CF61+'VOR Summary'!BK61-'VOR Summary'!CE61</f>
        <v>271</v>
      </c>
      <c r="J65" s="288">
        <f t="shared" si="6"/>
        <v>0.45777027027027029</v>
      </c>
      <c r="K65" s="287">
        <f>'VOR Summary'!T61+'VOR Summary'!U61+'VOR Summary'!V61+'VOR Summary'!W61+'VOR Summary'!X61+'VOR Summary'!Y61-'VOR Summary'!AL61-'VOR Summary'!AM61-'VOR Summary'!AN61-'VOR Summary'!AO61</f>
        <v>1637</v>
      </c>
      <c r="L65" s="287">
        <f>'VOR Summary'!BO61+'VOR Summary'!BP61+'VOR Summary'!BQ61+'VOR Summary'!BR61+'VOR Summary'!BS61+'VOR Summary'!BT61-'VOR Summary'!CG61-'VOR Summary'!CH61-'VOR Summary'!CI61-'VOR Summary'!CJ61</f>
        <v>846</v>
      </c>
      <c r="M65" s="288">
        <f t="shared" si="7"/>
        <v>0.51679902260232136</v>
      </c>
      <c r="N65" s="287">
        <f>'VOR Summary'!AP61-'VOR Summary'!AR61</f>
        <v>1</v>
      </c>
      <c r="O65" s="287">
        <f>'VOR Summary'!AQ61</f>
        <v>8</v>
      </c>
      <c r="P65" s="339">
        <v>5078</v>
      </c>
      <c r="Q65" s="287"/>
    </row>
    <row r="66" spans="1:17" ht="13.5" x14ac:dyDescent="0.2">
      <c r="A66" s="15" t="s">
        <v>311</v>
      </c>
      <c r="B66" s="287">
        <f>SUM('VOR Summary'!B62:G62,'VOR Summary'!AS62:AV62)</f>
        <v>7619</v>
      </c>
      <c r="C66" s="287">
        <f>SUM('VOR Summary'!AW62:BB62,'VOR Summary'!CN62:CP62)</f>
        <v>5222</v>
      </c>
      <c r="D66" s="288">
        <f t="shared" si="4"/>
        <v>0.68539178369864817</v>
      </c>
      <c r="E66" s="287">
        <f>'VOR Summary'!H62+'VOR Summary'!I62+'VOR Summary'!AC62+'VOR Summary'!J62+'VOR Summary'!K62+'VOR Summary'!L62-'VOR Summary'!AD62-'VOR Summary'!AG62-'VOR Summary'!AH62</f>
        <v>1407</v>
      </c>
      <c r="F66" s="287">
        <f>'VOR Summary'!BC62+'VOR Summary'!BD62+'VOR Summary'!BX62+'VOR Summary'!BE62+'VOR Summary'!BF62+'VOR Summary'!BG62-'VOR Summary'!BY62-'VOR Summary'!CB62-'VOR Summary'!CC62</f>
        <v>463</v>
      </c>
      <c r="G66" s="288">
        <f t="shared" si="5"/>
        <v>0.3290689410092395</v>
      </c>
      <c r="H66" s="287">
        <f>'VOR Summary'!M62+'VOR Summary'!N62+'VOR Summary'!O62+'VOR Summary'!Q62+'VOR Summary'!R62+'VOR Summary'!S62-'VOR Summary'!AK62+'VOR Summary'!P62-'VOR Summary'!AJ62</f>
        <v>92</v>
      </c>
      <c r="I66" s="287">
        <f>'VOR Summary'!BH62+'VOR Summary'!BI62+'VOR Summary'!BJ62+'VOR Summary'!BL62+'VOR Summary'!BM62+'VOR Summary'!BN62-'VOR Summary'!CF62+'VOR Summary'!BK62-'VOR Summary'!CE62</f>
        <v>40</v>
      </c>
      <c r="J66" s="288">
        <f t="shared" si="6"/>
        <v>0.43478260869565216</v>
      </c>
      <c r="K66" s="287">
        <f>'VOR Summary'!T62+'VOR Summary'!U62+'VOR Summary'!V62+'VOR Summary'!W62+'VOR Summary'!X62+'VOR Summary'!Y62-'VOR Summary'!AL62-'VOR Summary'!AM62-'VOR Summary'!AN62-'VOR Summary'!AO62</f>
        <v>811</v>
      </c>
      <c r="L66" s="287">
        <f>'VOR Summary'!BO62+'VOR Summary'!BP62+'VOR Summary'!BQ62+'VOR Summary'!BR62+'VOR Summary'!BS62+'VOR Summary'!BT62-'VOR Summary'!CG62-'VOR Summary'!CH62-'VOR Summary'!CI62-'VOR Summary'!CJ62</f>
        <v>564</v>
      </c>
      <c r="M66" s="288">
        <f t="shared" si="7"/>
        <v>0.69543773119605423</v>
      </c>
      <c r="N66" s="287">
        <f>'VOR Summary'!AP62-'VOR Summary'!AR62</f>
        <v>0</v>
      </c>
      <c r="O66" s="287">
        <f>'VOR Summary'!AQ62</f>
        <v>0</v>
      </c>
      <c r="P66" s="339">
        <v>1026</v>
      </c>
      <c r="Q66" s="287"/>
    </row>
    <row r="67" spans="1:17" ht="13.5" x14ac:dyDescent="0.2">
      <c r="A67" s="15" t="s">
        <v>312</v>
      </c>
      <c r="B67" s="287">
        <f>SUM('VOR Summary'!B63:G63,'VOR Summary'!AS63:AV63)</f>
        <v>14117</v>
      </c>
      <c r="C67" s="287">
        <f>SUM('VOR Summary'!AW63:BB63,'VOR Summary'!CN63:CP63)</f>
        <v>5903</v>
      </c>
      <c r="D67" s="288">
        <f t="shared" si="4"/>
        <v>0.41814833179854077</v>
      </c>
      <c r="E67" s="287">
        <f>'VOR Summary'!H63+'VOR Summary'!I63+'VOR Summary'!AC63+'VOR Summary'!J63+'VOR Summary'!K63+'VOR Summary'!L63-'VOR Summary'!AD63-'VOR Summary'!AG63-'VOR Summary'!AH63</f>
        <v>4673</v>
      </c>
      <c r="F67" s="287">
        <f>'VOR Summary'!BC63+'VOR Summary'!BD63+'VOR Summary'!BX63+'VOR Summary'!BE63+'VOR Summary'!BF63+'VOR Summary'!BG63-'VOR Summary'!BY63-'VOR Summary'!CB63-'VOR Summary'!CC63</f>
        <v>1546</v>
      </c>
      <c r="G67" s="288">
        <f t="shared" si="5"/>
        <v>0.33083672159212496</v>
      </c>
      <c r="H67" s="287">
        <f>'VOR Summary'!M63+'VOR Summary'!N63+'VOR Summary'!O63+'VOR Summary'!Q63+'VOR Summary'!R63+'VOR Summary'!S63-'VOR Summary'!AK63+'VOR Summary'!P63-'VOR Summary'!AJ63</f>
        <v>1393</v>
      </c>
      <c r="I67" s="287">
        <f>'VOR Summary'!BH63+'VOR Summary'!BI63+'VOR Summary'!BJ63+'VOR Summary'!BL63+'VOR Summary'!BM63+'VOR Summary'!BN63-'VOR Summary'!CF63+'VOR Summary'!BK63-'VOR Summary'!CE63</f>
        <v>1230</v>
      </c>
      <c r="J67" s="288">
        <f t="shared" si="6"/>
        <v>0.88298636037329503</v>
      </c>
      <c r="K67" s="287">
        <f>'VOR Summary'!T63+'VOR Summary'!U63+'VOR Summary'!V63+'VOR Summary'!W63+'VOR Summary'!X63+'VOR Summary'!Y63-'VOR Summary'!AL63-'VOR Summary'!AM63-'VOR Summary'!AN63-'VOR Summary'!AO63</f>
        <v>1547</v>
      </c>
      <c r="L67" s="287">
        <f>'VOR Summary'!BO63+'VOR Summary'!BP63+'VOR Summary'!BQ63+'VOR Summary'!BR63+'VOR Summary'!BS63+'VOR Summary'!BT63-'VOR Summary'!CG63-'VOR Summary'!CH63-'VOR Summary'!CI63-'VOR Summary'!CJ63</f>
        <v>921</v>
      </c>
      <c r="M67" s="288">
        <f t="shared" si="7"/>
        <v>0.59534583063994828</v>
      </c>
      <c r="N67" s="287">
        <f>'VOR Summary'!AP63-'VOR Summary'!AR63</f>
        <v>0</v>
      </c>
      <c r="O67" s="287">
        <f>'VOR Summary'!AQ63</f>
        <v>0</v>
      </c>
      <c r="P67" s="339">
        <v>1966</v>
      </c>
      <c r="Q67" s="287"/>
    </row>
    <row r="68" spans="1:17" ht="13.5" x14ac:dyDescent="0.2">
      <c r="A68" s="15" t="s">
        <v>313</v>
      </c>
      <c r="B68" s="287">
        <f>SUM('VOR Summary'!B64:G64,'VOR Summary'!AS64:AV64)</f>
        <v>28941</v>
      </c>
      <c r="C68" s="287">
        <f>SUM('VOR Summary'!AW64:BB64,'VOR Summary'!CN64:CP64)</f>
        <v>17840</v>
      </c>
      <c r="D68" s="288">
        <f t="shared" si="4"/>
        <v>0.61642652292595279</v>
      </c>
      <c r="E68" s="287">
        <f>'VOR Summary'!H64+'VOR Summary'!I64+'VOR Summary'!AC64+'VOR Summary'!J64+'VOR Summary'!K64+'VOR Summary'!L64-'VOR Summary'!AD64-'VOR Summary'!AG64-'VOR Summary'!AH64</f>
        <v>2584</v>
      </c>
      <c r="F68" s="287">
        <f>'VOR Summary'!BC64+'VOR Summary'!BD64+'VOR Summary'!BX64+'VOR Summary'!BE64+'VOR Summary'!BF64+'VOR Summary'!BG64-'VOR Summary'!BY64-'VOR Summary'!CB64-'VOR Summary'!CC64</f>
        <v>429</v>
      </c>
      <c r="G68" s="288">
        <f t="shared" si="5"/>
        <v>0.16602167182662539</v>
      </c>
      <c r="H68" s="287">
        <f>'VOR Summary'!M64+'VOR Summary'!N64+'VOR Summary'!O64+'VOR Summary'!Q64+'VOR Summary'!R64+'VOR Summary'!S64-'VOR Summary'!AK64+'VOR Summary'!P64-'VOR Summary'!AJ64</f>
        <v>728</v>
      </c>
      <c r="I68" s="287">
        <f>'VOR Summary'!BH64+'VOR Summary'!BI64+'VOR Summary'!BJ64+'VOR Summary'!BL64+'VOR Summary'!BM64+'VOR Summary'!BN64-'VOR Summary'!CF64+'VOR Summary'!BK64-'VOR Summary'!CE64</f>
        <v>375</v>
      </c>
      <c r="J68" s="288">
        <f t="shared" si="6"/>
        <v>0.51510989010989006</v>
      </c>
      <c r="K68" s="287">
        <f>'VOR Summary'!T64+'VOR Summary'!U64+'VOR Summary'!V64+'VOR Summary'!W64+'VOR Summary'!X64+'VOR Summary'!Y64-'VOR Summary'!AL64-'VOR Summary'!AM64-'VOR Summary'!AN64-'VOR Summary'!AO64</f>
        <v>1203</v>
      </c>
      <c r="L68" s="287">
        <f>'VOR Summary'!BO64+'VOR Summary'!BP64+'VOR Summary'!BQ64+'VOR Summary'!BR64+'VOR Summary'!BS64+'VOR Summary'!BT64-'VOR Summary'!CG64-'VOR Summary'!CH64-'VOR Summary'!CI64-'VOR Summary'!CJ64</f>
        <v>640</v>
      </c>
      <c r="M68" s="288">
        <f t="shared" si="7"/>
        <v>0.5320033250207814</v>
      </c>
      <c r="N68" s="287">
        <f>'VOR Summary'!AP64-'VOR Summary'!AR64</f>
        <v>2</v>
      </c>
      <c r="O68" s="287">
        <f>'VOR Summary'!AQ64</f>
        <v>1</v>
      </c>
      <c r="P68" s="339">
        <v>4246</v>
      </c>
      <c r="Q68" s="287"/>
    </row>
    <row r="69" spans="1:17" ht="13.5" x14ac:dyDescent="0.2">
      <c r="A69" s="55" t="s">
        <v>314</v>
      </c>
      <c r="B69" s="289">
        <f>SUM('VOR Summary'!B65:G65,'VOR Summary'!AS65:AV65)</f>
        <v>28677</v>
      </c>
      <c r="C69" s="289">
        <f>SUM('VOR Summary'!AW65:BB65,'VOR Summary'!CN65:CP65)</f>
        <v>22623</v>
      </c>
      <c r="D69" s="290">
        <f t="shared" si="4"/>
        <v>0.78889005126059208</v>
      </c>
      <c r="E69" s="289">
        <f>'VOR Summary'!H65+'VOR Summary'!I65+'VOR Summary'!AC65+'VOR Summary'!J65+'VOR Summary'!K65+'VOR Summary'!L65-'VOR Summary'!AD65-'VOR Summary'!AG65-'VOR Summary'!AH65</f>
        <v>8159</v>
      </c>
      <c r="F69" s="289">
        <f>'VOR Summary'!BC65+'VOR Summary'!BD65+'VOR Summary'!BX65+'VOR Summary'!BE65+'VOR Summary'!BF65+'VOR Summary'!BG65-'VOR Summary'!BY65-'VOR Summary'!CB65-'VOR Summary'!CC65</f>
        <v>4172</v>
      </c>
      <c r="G69" s="290">
        <f t="shared" si="5"/>
        <v>0.51133717367324427</v>
      </c>
      <c r="H69" s="289">
        <f>'VOR Summary'!M65+'VOR Summary'!N65+'VOR Summary'!O65+'VOR Summary'!Q65+'VOR Summary'!R65+'VOR Summary'!S65-'VOR Summary'!AK65+'VOR Summary'!P65-'VOR Summary'!AJ65</f>
        <v>985</v>
      </c>
      <c r="I69" s="289">
        <f>'VOR Summary'!BH65+'VOR Summary'!BI65+'VOR Summary'!BJ65+'VOR Summary'!BL65+'VOR Summary'!BM65+'VOR Summary'!BN65-'VOR Summary'!CF65+'VOR Summary'!BK65-'VOR Summary'!CE65</f>
        <v>602</v>
      </c>
      <c r="J69" s="290">
        <f t="shared" si="6"/>
        <v>0.6111675126903553</v>
      </c>
      <c r="K69" s="289">
        <f>'VOR Summary'!T65+'VOR Summary'!U65+'VOR Summary'!V65+'VOR Summary'!W65+'VOR Summary'!X65+'VOR Summary'!Y65-'VOR Summary'!AL65-'VOR Summary'!AM65-'VOR Summary'!AN65-'VOR Summary'!AO65</f>
        <v>2676</v>
      </c>
      <c r="L69" s="289">
        <f>'VOR Summary'!BO65+'VOR Summary'!BP65+'VOR Summary'!BQ65+'VOR Summary'!BR65+'VOR Summary'!BS65+'VOR Summary'!BT65-'VOR Summary'!CG65-'VOR Summary'!CH65-'VOR Summary'!CI65-'VOR Summary'!CJ65</f>
        <v>1767</v>
      </c>
      <c r="M69" s="290">
        <f t="shared" si="7"/>
        <v>0.66031390134529144</v>
      </c>
      <c r="N69" s="289">
        <f>'VOR Summary'!AP65-'VOR Summary'!AR65</f>
        <v>336</v>
      </c>
      <c r="O69" s="289">
        <f>'VOR Summary'!AQ65</f>
        <v>326</v>
      </c>
      <c r="P69" s="339">
        <v>5957</v>
      </c>
      <c r="Q69" s="317"/>
    </row>
    <row r="70" spans="1:17" ht="13.5" x14ac:dyDescent="0.2">
      <c r="A70" s="55" t="s">
        <v>272</v>
      </c>
      <c r="B70" s="37">
        <f>B11-SUM(B12:B69)</f>
        <v>2</v>
      </c>
      <c r="C70" s="37">
        <f>C11-SUM(C12:C69)</f>
        <v>1733</v>
      </c>
      <c r="D70" s="327">
        <f>IF(B70=0, "-",C70/B70)</f>
        <v>866.5</v>
      </c>
      <c r="E70" s="37">
        <f>E11-SUM(E12:E69)</f>
        <v>47</v>
      </c>
      <c r="F70" s="37">
        <f>SUM('VOR Summary'!BC66:BG67)+SUM('VOR Summary'!BX66:BX67)-SUM('VOR Summary'!BY66:BY67)-SUM('VOR Summary'!CB66:CC67) + 1</f>
        <v>10</v>
      </c>
      <c r="G70" s="36">
        <f t="shared" si="1"/>
        <v>0.21276595744680851</v>
      </c>
      <c r="H70" s="37">
        <f>H11-SUM(H12:H69)</f>
        <v>60</v>
      </c>
      <c r="I70" s="37">
        <f>I11-SUM(I12:I69)</f>
        <v>0</v>
      </c>
      <c r="J70" s="327" t="str">
        <f>IF(I70=0, "-",I70/H70)</f>
        <v>-</v>
      </c>
      <c r="K70" s="37">
        <f>K11-SUM(K12:K69)</f>
        <v>36</v>
      </c>
      <c r="L70" s="37">
        <f>L11-SUM(L12:L69)</f>
        <v>20</v>
      </c>
      <c r="M70" s="36">
        <f t="shared" si="3"/>
        <v>0.55555555555555558</v>
      </c>
      <c r="N70" s="37">
        <f>('VOR Summary'!AP66-'VOR Summary'!AR66)+('VOR Summary'!AP67-'VOR Summary'!AR67)+'VOR Summary'!AP67-'VOR Summary'!AR67</f>
        <v>4</v>
      </c>
      <c r="O70" s="37">
        <f>'VOR Summary'!AQ66+'VOR Summary'!AQ67</f>
        <v>0</v>
      </c>
      <c r="P70" s="340">
        <v>20663</v>
      </c>
      <c r="Q70" s="317"/>
    </row>
    <row r="72" spans="1:17" s="18" customFormat="1" ht="24.75" customHeight="1" x14ac:dyDescent="0.3">
      <c r="B72" s="399" t="s">
        <v>243</v>
      </c>
      <c r="C72" s="399"/>
      <c r="D72" s="399"/>
      <c r="E72" s="399"/>
      <c r="F72" s="399"/>
      <c r="G72" s="399"/>
      <c r="H72" s="399"/>
      <c r="I72" s="399"/>
      <c r="J72" s="399"/>
      <c r="K72" s="399"/>
      <c r="L72" s="399"/>
      <c r="M72" s="399"/>
      <c r="N72" s="399"/>
      <c r="O72" s="399"/>
      <c r="P72" s="399"/>
    </row>
    <row r="73" spans="1:17" s="19" customFormat="1" ht="15" x14ac:dyDescent="0.3">
      <c r="A73" s="4"/>
      <c r="B73" s="389" t="s">
        <v>174</v>
      </c>
      <c r="C73" s="390"/>
      <c r="D73" s="391"/>
      <c r="E73" s="389" t="s">
        <v>175</v>
      </c>
      <c r="F73" s="390"/>
      <c r="G73" s="391"/>
      <c r="H73" s="389" t="s">
        <v>176</v>
      </c>
      <c r="I73" s="390"/>
      <c r="J73" s="391"/>
      <c r="K73" s="389" t="s">
        <v>177</v>
      </c>
      <c r="L73" s="390"/>
      <c r="M73" s="391"/>
      <c r="N73" s="13" t="s">
        <v>178</v>
      </c>
      <c r="O73" s="11" t="s">
        <v>179</v>
      </c>
      <c r="P73" s="13" t="s">
        <v>180</v>
      </c>
    </row>
    <row r="74" spans="1:17" s="23" customFormat="1" ht="60" customHeight="1" x14ac:dyDescent="0.2">
      <c r="A74" s="6"/>
      <c r="B74" s="20" t="s">
        <v>181</v>
      </c>
      <c r="C74" s="21" t="s">
        <v>34</v>
      </c>
      <c r="D74" s="22" t="s">
        <v>182</v>
      </c>
      <c r="E74" s="20" t="s">
        <v>183</v>
      </c>
      <c r="F74" s="21" t="s">
        <v>34</v>
      </c>
      <c r="G74" s="22" t="s">
        <v>35</v>
      </c>
      <c r="H74" s="20" t="s">
        <v>184</v>
      </c>
      <c r="I74" s="21" t="s">
        <v>34</v>
      </c>
      <c r="J74" s="22" t="s">
        <v>35</v>
      </c>
      <c r="K74" s="20" t="s">
        <v>183</v>
      </c>
      <c r="L74" s="21" t="s">
        <v>413</v>
      </c>
      <c r="M74" s="22" t="s">
        <v>35</v>
      </c>
      <c r="N74" s="20" t="s">
        <v>181</v>
      </c>
      <c r="O74" s="21" t="s">
        <v>181</v>
      </c>
      <c r="P74" s="22" t="s">
        <v>184</v>
      </c>
    </row>
    <row r="75" spans="1:17" s="24" customFormat="1" ht="33" customHeight="1" x14ac:dyDescent="0.2">
      <c r="B75" s="392" t="s">
        <v>244</v>
      </c>
      <c r="C75" s="393"/>
      <c r="D75" s="394"/>
      <c r="E75" s="392" t="s">
        <v>419</v>
      </c>
      <c r="F75" s="393"/>
      <c r="G75" s="394"/>
      <c r="H75" s="395" t="s">
        <v>326</v>
      </c>
      <c r="I75" s="393"/>
      <c r="J75" s="394"/>
      <c r="K75" s="392" t="s">
        <v>393</v>
      </c>
      <c r="L75" s="393"/>
      <c r="M75" s="394"/>
      <c r="N75" s="25">
        <v>167</v>
      </c>
      <c r="O75" s="25" t="s">
        <v>30</v>
      </c>
      <c r="P75" s="26" t="s">
        <v>39</v>
      </c>
    </row>
    <row r="76" spans="1:17" ht="15" x14ac:dyDescent="0.2">
      <c r="A76" s="14" t="s">
        <v>265</v>
      </c>
      <c r="B76" s="32">
        <f>SUM('VOR Summary'!Z6:AB6)</f>
        <v>29389</v>
      </c>
      <c r="C76" s="32">
        <f>SUM('VOR Summary'!BU6:BW6)</f>
        <v>10197</v>
      </c>
      <c r="D76" s="34">
        <f>C76/B76</f>
        <v>0.34696655211133415</v>
      </c>
      <c r="E76" s="235">
        <f>SUM('VOR Summary'!AD6:AH6)+'VOR Summary'!AC17+'VOR Summary'!AC41+'VOR Summary'!AC46</f>
        <v>82546</v>
      </c>
      <c r="F76" s="32">
        <f>SUM('VOR Summary'!BY6:CC6)+'VOR Summary'!BX17+'VOR Summary'!BX41+'VOR Summary'!BX46</f>
        <v>40472</v>
      </c>
      <c r="G76" s="34">
        <f>F76/E76</f>
        <v>0.49029631962784387</v>
      </c>
      <c r="H76" s="32">
        <f>'VOR Summary'!AI6+'VOR Summary'!AJ6+'VOR Summary'!AK6</f>
        <v>18795</v>
      </c>
      <c r="I76" s="32">
        <f>'VOR Summary'!CD6+'VOR Summary'!CE6+'VOR Summary'!CF6</f>
        <v>271</v>
      </c>
      <c r="J76" s="34">
        <f>I76/H76</f>
        <v>1.4418728385208832E-2</v>
      </c>
      <c r="K76" s="32">
        <f>'VOR Summary'!AL6+'VOR Summary'!AM6+'VOR Summary'!AN6</f>
        <v>4959</v>
      </c>
      <c r="L76" s="32">
        <f>'VOR Summary'!CG6+'VOR Summary'!CH6+'VOR Summary'!CI6</f>
        <v>2744</v>
      </c>
      <c r="M76" s="34">
        <f>L76/K76</f>
        <v>0.55333736640451703</v>
      </c>
      <c r="N76" s="30">
        <f>'VOR Summary'!AR6</f>
        <v>30445</v>
      </c>
      <c r="O76" s="30">
        <f>SUM(O77:O79)</f>
        <v>6928</v>
      </c>
      <c r="P76" s="235">
        <f>SUM(P77:P79)</f>
        <v>2777</v>
      </c>
    </row>
    <row r="77" spans="1:17" ht="13.5" x14ac:dyDescent="0.25">
      <c r="A77" s="28" t="s">
        <v>197</v>
      </c>
      <c r="B77" s="32">
        <f>SUM('VOR Summary'!Z17:AB17)</f>
        <v>14027</v>
      </c>
      <c r="C77" s="31">
        <f>SUM('VOR Summary'!BU17:BW17)</f>
        <v>7064</v>
      </c>
      <c r="D77" s="34">
        <f>C77/B77</f>
        <v>0.50360019961502811</v>
      </c>
      <c r="E77" s="32">
        <f>'VOR Summary'!AC17+'VOR Summary'!AD17+'VOR Summary'!AE17+'VOR Summary'!AF17+'VOR Summary'!AG17+'VOR Summary'!AH17</f>
        <v>38956</v>
      </c>
      <c r="F77" s="31">
        <f>SUM('VOR Summary'!BX17:CC17)</f>
        <v>21325</v>
      </c>
      <c r="G77" s="34">
        <f>F77/E77</f>
        <v>0.54741246534551802</v>
      </c>
      <c r="H77" s="32">
        <f>'VOR Summary'!AI17+'VOR Summary'!AJ17+'VOR Summary'!AK17</f>
        <v>7613</v>
      </c>
      <c r="I77" s="31">
        <f>'VOR Summary'!CD17+'VOR Summary'!CE17+'VOR Summary'!CF17</f>
        <v>18</v>
      </c>
      <c r="J77" s="34">
        <f>I77/H77</f>
        <v>2.3643767240246944E-3</v>
      </c>
      <c r="K77" s="32">
        <f>'VOR Summary'!AL17+'VOR Summary'!AM17+'VOR Summary'!AN17</f>
        <v>2323</v>
      </c>
      <c r="L77" s="31">
        <f>'VOR Summary'!CG17+'VOR Summary'!CH17+'VOR Summary'!CI17</f>
        <v>900</v>
      </c>
      <c r="M77" s="34">
        <f>L77/K77</f>
        <v>0.38743004735256137</v>
      </c>
      <c r="N77" s="30">
        <f>'VOR Summary'!AR17</f>
        <v>5845</v>
      </c>
      <c r="O77" s="30">
        <f>'VOR Summary'!AQ17</f>
        <v>3339</v>
      </c>
      <c r="P77" s="235">
        <v>1090</v>
      </c>
    </row>
    <row r="78" spans="1:17" x14ac:dyDescent="0.2">
      <c r="A78" t="s">
        <v>316</v>
      </c>
      <c r="B78" s="32">
        <f>SUM('VOR Summary'!Z41:AB41)</f>
        <v>8507</v>
      </c>
      <c r="C78" s="31">
        <f>SUM('VOR Summary'!BU41:BW41)</f>
        <v>2111</v>
      </c>
      <c r="D78" s="34">
        <f>C78/B78</f>
        <v>0.24814858351945457</v>
      </c>
      <c r="E78" s="32">
        <f>'VOR Summary'!AC41+'VOR Summary'!AD41+'VOR Summary'!AE41+'VOR Summary'!AF41+'VOR Summary'!AG41+'VOR Summary'!AH41</f>
        <v>15328</v>
      </c>
      <c r="F78" s="31">
        <f>SUM('VOR Summary'!BX41:CC41)</f>
        <v>3363</v>
      </c>
      <c r="G78" s="34">
        <f>F78/E78</f>
        <v>0.21940240083507306</v>
      </c>
      <c r="H78" s="235">
        <f>'VOR Summary'!AI41+'VOR Summary'!AJ41+'VOR Summary'!AK41</f>
        <v>3908</v>
      </c>
      <c r="I78" s="31">
        <f>'VOR Summary'!CD41+'VOR Summary'!CE41+'VOR Summary'!CF41</f>
        <v>11</v>
      </c>
      <c r="J78" s="34">
        <f>I78/H78</f>
        <v>2.8147389969293756E-3</v>
      </c>
      <c r="K78" s="32">
        <f>'VOR Summary'!AL41+'VOR Summary'!AM41+'VOR Summary'!AN41</f>
        <v>541</v>
      </c>
      <c r="L78" s="31">
        <f>'VOR Summary'!CG41+'VOR Summary'!CH41+'VOR Summary'!CI41</f>
        <v>291</v>
      </c>
      <c r="M78" s="34">
        <f>L78/K78</f>
        <v>0.53789279112754163</v>
      </c>
      <c r="N78" s="30">
        <f>'VOR Summary'!AR41</f>
        <v>1657</v>
      </c>
      <c r="O78" s="30">
        <f>'VOR Summary'!AQ41</f>
        <v>1368</v>
      </c>
      <c r="P78" s="235">
        <v>634</v>
      </c>
    </row>
    <row r="79" spans="1:17" ht="13.5" x14ac:dyDescent="0.25">
      <c r="A79" s="29" t="s">
        <v>297</v>
      </c>
      <c r="B79" s="32">
        <f>SUM('VOR Summary'!Z46:AB46)</f>
        <v>6562</v>
      </c>
      <c r="C79" s="31">
        <f>SUM('VOR Summary'!BU46:BW46)</f>
        <v>914</v>
      </c>
      <c r="D79" s="34">
        <f>C79/B79</f>
        <v>0.13928680280402317</v>
      </c>
      <c r="E79" s="235">
        <f>'VOR Summary'!AC46+'VOR Summary'!AD46+'VOR Summary'!AE46+'VOR Summary'!AF46+'VOR Summary'!AG46+'VOR Summary'!AH46</f>
        <v>27693</v>
      </c>
      <c r="F79" s="31">
        <f>SUM('VOR Summary'!BX46:CC46)</f>
        <v>15487</v>
      </c>
      <c r="G79" s="34">
        <f>F79/E79</f>
        <v>0.5592387968078576</v>
      </c>
      <c r="H79" s="32">
        <f>'VOR Summary'!AI46+'VOR Summary'!AJ46+'VOR Summary'!AK46</f>
        <v>7201</v>
      </c>
      <c r="I79" s="31">
        <f>'VOR Summary'!CD46+'VOR Summary'!CE46+'VOR Summary'!CF46</f>
        <v>226</v>
      </c>
      <c r="J79" s="34">
        <f>I79/H79</f>
        <v>3.1384529926399111E-2</v>
      </c>
      <c r="K79" s="32">
        <f>'VOR Summary'!AL46+'VOR Summary'!AM46+'VOR Summary'!AN46</f>
        <v>1854</v>
      </c>
      <c r="L79" s="31">
        <f>'VOR Summary'!CG46+'VOR Summary'!CH46+'VOR Summary'!CI46</f>
        <v>1362</v>
      </c>
      <c r="M79" s="34">
        <f>L79/K79</f>
        <v>0.7346278317152104</v>
      </c>
      <c r="N79" s="30">
        <f>'VOR Summary'!AR46</f>
        <v>22816</v>
      </c>
      <c r="O79" s="30">
        <f>'VOR Summary'!AQ46</f>
        <v>2221</v>
      </c>
      <c r="P79" s="235">
        <v>1053</v>
      </c>
    </row>
    <row r="80" spans="1:17" ht="13.5" x14ac:dyDescent="0.25">
      <c r="A80" s="29" t="s">
        <v>317</v>
      </c>
      <c r="B80" s="33">
        <f>B76-B77-B78-B79</f>
        <v>293</v>
      </c>
      <c r="C80" s="33">
        <f>C76-C77-C78-C79</f>
        <v>108</v>
      </c>
      <c r="D80" s="34">
        <f>C80/B80</f>
        <v>0.36860068259385664</v>
      </c>
      <c r="E80" s="33">
        <f>E76-E77-E78-E79</f>
        <v>569</v>
      </c>
      <c r="F80" s="33">
        <f>F76-F77-F78-F79</f>
        <v>297</v>
      </c>
      <c r="G80" s="34">
        <f>F80/E80</f>
        <v>0.52196836555360282</v>
      </c>
      <c r="H80" s="33">
        <f>H76-H77-H78-H79</f>
        <v>73</v>
      </c>
      <c r="I80" s="33">
        <f>I76-I77-I78-I79</f>
        <v>16</v>
      </c>
      <c r="J80" s="34">
        <f>I80/H80</f>
        <v>0.21917808219178081</v>
      </c>
      <c r="K80" s="33">
        <f>K76-K77-K78-K79</f>
        <v>241</v>
      </c>
      <c r="L80" s="33">
        <f>L76-L77-L78-L79</f>
        <v>191</v>
      </c>
      <c r="M80" s="34">
        <f>L80/K80</f>
        <v>0.79253112033195017</v>
      </c>
      <c r="N80" s="53">
        <f>N76-SUM(N77:N79)</f>
        <v>127</v>
      </c>
      <c r="O80" s="182" t="s">
        <v>343</v>
      </c>
      <c r="P80" s="182" t="s">
        <v>343</v>
      </c>
    </row>
    <row r="81" spans="1:16" x14ac:dyDescent="0.2">
      <c r="E81" s="1"/>
      <c r="K81" s="1"/>
      <c r="N81" s="35"/>
    </row>
    <row r="83" spans="1:16" ht="26.25" x14ac:dyDescent="0.4">
      <c r="B83" s="388" t="s">
        <v>356</v>
      </c>
      <c r="C83" s="388"/>
      <c r="D83" s="388"/>
      <c r="E83" s="388"/>
      <c r="F83" s="388"/>
      <c r="G83" s="388"/>
      <c r="H83" s="388"/>
      <c r="I83" s="388"/>
    </row>
    <row r="84" spans="1:16" ht="15" x14ac:dyDescent="0.3">
      <c r="B84" s="389" t="s">
        <v>347</v>
      </c>
      <c r="C84" s="390"/>
      <c r="D84" s="390"/>
      <c r="E84" s="390"/>
      <c r="F84" s="389" t="s">
        <v>354</v>
      </c>
      <c r="G84" s="390"/>
      <c r="H84" s="390"/>
      <c r="I84" s="391"/>
    </row>
    <row r="85" spans="1:16" ht="54" x14ac:dyDescent="0.2">
      <c r="B85" s="226" t="s">
        <v>352</v>
      </c>
      <c r="C85" s="226" t="s">
        <v>353</v>
      </c>
      <c r="D85" s="226" t="s">
        <v>355</v>
      </c>
      <c r="E85" s="226" t="s">
        <v>358</v>
      </c>
      <c r="F85" s="22" t="s">
        <v>352</v>
      </c>
      <c r="G85" s="226" t="s">
        <v>353</v>
      </c>
      <c r="H85" s="226" t="s">
        <v>355</v>
      </c>
      <c r="I85" s="226" t="s">
        <v>358</v>
      </c>
      <c r="K85" s="273" t="s">
        <v>365</v>
      </c>
      <c r="L85" s="265"/>
      <c r="M85" s="265"/>
      <c r="N85" s="265"/>
      <c r="O85" s="265"/>
      <c r="P85" s="266"/>
    </row>
    <row r="86" spans="1:16" ht="15.75" thickBot="1" x14ac:dyDescent="0.25">
      <c r="A86" s="242" t="s">
        <v>357</v>
      </c>
      <c r="B86" s="259">
        <f>SUM(B87:B90)</f>
        <v>15153</v>
      </c>
      <c r="C86" s="259">
        <f>SUM(C87:C90)</f>
        <v>14019</v>
      </c>
      <c r="D86" s="259">
        <f>B86-C86</f>
        <v>1134</v>
      </c>
      <c r="E86" s="260">
        <f>D86/C86</f>
        <v>8.0890220415150871E-2</v>
      </c>
      <c r="F86" s="259">
        <f>SUM(F87:F90)</f>
        <v>115588</v>
      </c>
      <c r="G86" s="259">
        <f>SUM(G87:G90)</f>
        <v>114882</v>
      </c>
      <c r="H86" s="259">
        <f>F86-G86</f>
        <v>706</v>
      </c>
      <c r="I86" s="260">
        <f>H86/G86</f>
        <v>6.1454361866959137E-3</v>
      </c>
      <c r="K86" s="265" t="s">
        <v>366</v>
      </c>
      <c r="L86" s="265"/>
      <c r="M86" s="265"/>
      <c r="N86" s="265"/>
      <c r="O86" s="265"/>
      <c r="P86" s="266"/>
    </row>
    <row r="87" spans="1:16" ht="13.5" x14ac:dyDescent="0.25">
      <c r="A87" s="224" t="s">
        <v>348</v>
      </c>
      <c r="B87" s="331">
        <v>5568</v>
      </c>
      <c r="C87" s="313">
        <v>4901</v>
      </c>
      <c r="D87" s="261">
        <f>B87-C87</f>
        <v>667</v>
      </c>
      <c r="E87" s="315">
        <f>D87/C87</f>
        <v>0.13609467455621302</v>
      </c>
      <c r="F87" s="331">
        <v>39236</v>
      </c>
      <c r="G87" s="274">
        <v>40567</v>
      </c>
      <c r="H87" s="261">
        <f>F87-G87</f>
        <v>-1331</v>
      </c>
      <c r="I87" s="262">
        <f>H87/G87</f>
        <v>-3.2809919392609757E-2</v>
      </c>
      <c r="K87" s="265" t="s">
        <v>367</v>
      </c>
      <c r="L87" s="265"/>
      <c r="M87" s="265"/>
      <c r="N87" s="265"/>
      <c r="O87" s="265"/>
      <c r="P87" s="266"/>
    </row>
    <row r="88" spans="1:16" x14ac:dyDescent="0.2">
      <c r="A88" s="312" t="s">
        <v>349</v>
      </c>
      <c r="B88" s="323">
        <v>2402</v>
      </c>
      <c r="C88" s="314">
        <v>2339</v>
      </c>
      <c r="D88" s="263">
        <f>B88-C88</f>
        <v>63</v>
      </c>
      <c r="E88" s="316">
        <f>D88/C88</f>
        <v>2.6934587430525864E-2</v>
      </c>
      <c r="F88" s="323">
        <v>16247</v>
      </c>
      <c r="G88" s="275">
        <v>16233</v>
      </c>
      <c r="H88" s="263">
        <f>F88-G88</f>
        <v>14</v>
      </c>
      <c r="I88" s="264">
        <f>H88/G88</f>
        <v>8.6244070720137994E-4</v>
      </c>
      <c r="K88" s="265" t="s">
        <v>368</v>
      </c>
      <c r="L88" s="265"/>
      <c r="M88" s="265"/>
      <c r="N88" s="265"/>
      <c r="O88" s="265"/>
      <c r="P88" s="266"/>
    </row>
    <row r="89" spans="1:16" ht="13.5" x14ac:dyDescent="0.25">
      <c r="A89" s="224" t="s">
        <v>350</v>
      </c>
      <c r="B89" s="323">
        <v>3845</v>
      </c>
      <c r="C89" s="314">
        <v>3560</v>
      </c>
      <c r="D89" s="263">
        <f>B89-C89</f>
        <v>285</v>
      </c>
      <c r="E89" s="316">
        <f>D89/C89</f>
        <v>8.00561797752809E-2</v>
      </c>
      <c r="F89" s="323">
        <v>23457</v>
      </c>
      <c r="G89" s="275">
        <v>24176</v>
      </c>
      <c r="H89" s="263">
        <f>F89-G89</f>
        <v>-719</v>
      </c>
      <c r="I89" s="264">
        <f>H89/G89</f>
        <v>-2.9740238252812707E-2</v>
      </c>
      <c r="K89" s="265" t="s">
        <v>374</v>
      </c>
      <c r="L89" s="265"/>
      <c r="M89" s="265"/>
      <c r="N89" s="265"/>
      <c r="O89" s="265"/>
      <c r="P89" s="266"/>
    </row>
    <row r="90" spans="1:16" ht="13.5" x14ac:dyDescent="0.25">
      <c r="A90" s="225" t="s">
        <v>351</v>
      </c>
      <c r="B90" s="323">
        <v>3338</v>
      </c>
      <c r="C90" s="314">
        <v>3219</v>
      </c>
      <c r="D90" s="263">
        <f>B90-C90</f>
        <v>119</v>
      </c>
      <c r="E90" s="316">
        <f>D90/C90</f>
        <v>3.6968002485243866E-2</v>
      </c>
      <c r="F90" s="323">
        <v>36648</v>
      </c>
      <c r="G90" s="275">
        <v>33906</v>
      </c>
      <c r="H90" s="263">
        <f>F90-G90</f>
        <v>2742</v>
      </c>
      <c r="I90" s="264">
        <f>H90/G90</f>
        <v>8.0870642364183329E-2</v>
      </c>
      <c r="K90" s="265" t="s">
        <v>375</v>
      </c>
      <c r="L90" s="243"/>
      <c r="M90" s="243"/>
      <c r="N90" s="243"/>
      <c r="O90" s="243"/>
    </row>
    <row r="91" spans="1:16" s="243" customFormat="1" x14ac:dyDescent="0.2">
      <c r="K91" s="265"/>
    </row>
    <row r="92" spans="1:16" s="243" customFormat="1" ht="14.25" x14ac:dyDescent="0.2">
      <c r="F92" s="243" t="s">
        <v>418</v>
      </c>
      <c r="G92" s="299"/>
    </row>
    <row r="93" spans="1:16" s="243" customFormat="1" ht="14.25" x14ac:dyDescent="0.2">
      <c r="G93" s="299"/>
    </row>
    <row r="94" spans="1:16" s="243" customFormat="1" ht="12.75" customHeight="1" x14ac:dyDescent="0.2">
      <c r="A94" s="396" t="s">
        <v>371</v>
      </c>
      <c r="B94" s="277"/>
      <c r="G94" s="299"/>
    </row>
    <row r="95" spans="1:16" s="243" customFormat="1" ht="14.25" x14ac:dyDescent="0.2">
      <c r="A95" s="396"/>
      <c r="B95" s="277"/>
      <c r="G95" s="299"/>
    </row>
    <row r="96" spans="1:16" s="243" customFormat="1" x14ac:dyDescent="0.2">
      <c r="A96" s="396"/>
      <c r="B96" s="277" t="s">
        <v>410</v>
      </c>
    </row>
    <row r="97" spans="1:2" s="243" customFormat="1" x14ac:dyDescent="0.2">
      <c r="A97" s="243" t="s">
        <v>372</v>
      </c>
      <c r="B97" s="278">
        <f>SUM('VOR Summary'!C6:G6,'VOR Summary'!K6,'VOR Summary'!Z6,'VOR Summary'!AA6)</f>
        <v>794184</v>
      </c>
    </row>
    <row r="98" spans="1:2" s="243" customFormat="1" x14ac:dyDescent="0.2">
      <c r="A98" s="243" t="s">
        <v>373</v>
      </c>
      <c r="B98" s="278">
        <f>SUM('VOR Summary'!AX6:BB6,'VOR Summary'!BF6,'VOR Summary'!BU6:BV6)</f>
        <v>490639</v>
      </c>
    </row>
    <row r="99" spans="1:2" s="243" customFormat="1" x14ac:dyDescent="0.2">
      <c r="A99" s="243" t="s">
        <v>376</v>
      </c>
      <c r="B99" s="279">
        <f>B98/B97</f>
        <v>0.61779008391002588</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C2:E2"/>
    <mergeCell ref="F3:P3"/>
    <mergeCell ref="B72:P72"/>
    <mergeCell ref="B6:P6"/>
    <mergeCell ref="B9:D9"/>
    <mergeCell ref="E9:G9"/>
    <mergeCell ref="H9:J9"/>
    <mergeCell ref="K9:M9"/>
    <mergeCell ref="K7:M7"/>
    <mergeCell ref="B73:D73"/>
    <mergeCell ref="E73:G73"/>
    <mergeCell ref="H73:J73"/>
    <mergeCell ref="K73:M73"/>
    <mergeCell ref="A94:A96"/>
    <mergeCell ref="K75:M75"/>
    <mergeCell ref="B83:I83"/>
    <mergeCell ref="B84:E84"/>
    <mergeCell ref="F84:I84"/>
    <mergeCell ref="E7:G7"/>
    <mergeCell ref="H7:J7"/>
    <mergeCell ref="B75:D75"/>
    <mergeCell ref="E75:G75"/>
    <mergeCell ref="H75:J75"/>
    <mergeCell ref="B7:D7"/>
  </mergeCells>
  <phoneticPr fontId="0" type="noConversion"/>
  <pageMargins left="0.75" right="0.75" top="1" bottom="1" header="0.5" footer="0.5"/>
  <headerFooter alignWithMargins="0"/>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R131"/>
  <sheetViews>
    <sheetView zoomScaleNormal="100" zoomScaleSheetLayoutView="100" workbookViewId="0">
      <pane xSplit="1" ySplit="5" topLeftCell="B6" activePane="bottomRight" state="frozen"/>
      <selection activeCell="T16" sqref="T16"/>
      <selection pane="topRight" activeCell="T16" sqref="T16"/>
      <selection pane="bottomLeft" activeCell="T16" sqref="T16"/>
      <selection pane="bottomRight" activeCell="T16" sqref="T16"/>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29" width="7.28515625" style="243" customWidth="1"/>
    <col min="30" max="33" width="7.28515625" style="244" customWidth="1"/>
    <col min="34" max="48" width="7.28515625" style="243" customWidth="1"/>
    <col min="49" max="49" width="7" style="243" customWidth="1"/>
    <col min="50" max="50" width="7.5703125" style="243" customWidth="1"/>
    <col min="51" max="51" width="8.85546875" style="243" bestFit="1" customWidth="1"/>
    <col min="52" max="52" width="7.5703125" style="243" customWidth="1"/>
    <col min="53" max="53" width="8.7109375" style="243" customWidth="1"/>
    <col min="54" max="54" width="7.5703125" style="243" customWidth="1"/>
    <col min="55" max="55" width="7.85546875" style="243" bestFit="1" customWidth="1"/>
    <col min="56" max="56" width="7.5703125" style="243" customWidth="1"/>
    <col min="57" max="57" width="7.85546875" style="243" bestFit="1" customWidth="1"/>
    <col min="58" max="59" width="7.5703125" style="243" customWidth="1"/>
    <col min="60" max="60" width="7" style="243" customWidth="1"/>
    <col min="61" max="61" width="7.7109375" style="243" bestFit="1" customWidth="1"/>
    <col min="62" max="70" width="7" style="243" customWidth="1"/>
    <col min="71" max="71" width="7.7109375" style="243" bestFit="1" customWidth="1"/>
    <col min="72" max="74" width="7" style="243" customWidth="1"/>
    <col min="75" max="75" width="7.7109375" style="243" bestFit="1" customWidth="1"/>
    <col min="76" max="77" width="7" style="243" customWidth="1"/>
    <col min="78" max="78" width="7.85546875" style="243" bestFit="1" customWidth="1"/>
    <col min="79" max="79" width="8.42578125" style="243" customWidth="1"/>
    <col min="80" max="81" width="7" style="243" customWidth="1"/>
    <col min="82" max="82" width="8" style="243" customWidth="1"/>
    <col min="83" max="88" width="7" style="243" customWidth="1"/>
    <col min="89" max="89" width="7.85546875" style="243" bestFit="1" customWidth="1"/>
    <col min="90" max="90" width="7" style="243" customWidth="1"/>
    <col min="91" max="91" width="7.85546875" style="243" bestFit="1" customWidth="1"/>
    <col min="92" max="93" width="7.7109375" style="243" bestFit="1" customWidth="1"/>
    <col min="94" max="16384" width="9.140625" style="243"/>
  </cols>
  <sheetData>
    <row r="1" spans="1:96" ht="19.5" customHeight="1" x14ac:dyDescent="0.2">
      <c r="A1" s="243" t="s">
        <v>416</v>
      </c>
      <c r="B1" s="280">
        <v>40880</v>
      </c>
      <c r="C1" s="282"/>
      <c r="D1" s="282"/>
    </row>
    <row r="2" spans="1:96" x14ac:dyDescent="0.2">
      <c r="A2" s="243" t="s">
        <v>12</v>
      </c>
      <c r="B2" s="243" t="s">
        <v>40</v>
      </c>
      <c r="F2" s="265"/>
      <c r="AK2" s="245"/>
      <c r="AP2" s="245">
        <f>AP6-AR6</f>
        <v>26480</v>
      </c>
    </row>
    <row r="3" spans="1:96" x14ac:dyDescent="0.2">
      <c r="N3" s="306"/>
      <c r="BI3" s="306"/>
    </row>
    <row r="4" spans="1:96" s="267" customFormat="1" ht="21.75" customHeight="1" x14ac:dyDescent="0.2">
      <c r="B4" s="406" t="s">
        <v>41</v>
      </c>
      <c r="C4" s="406"/>
      <c r="D4" s="406"/>
      <c r="E4" s="406"/>
      <c r="F4" s="406"/>
      <c r="G4" s="406"/>
      <c r="H4" s="406"/>
      <c r="I4" s="406"/>
      <c r="J4" s="406"/>
      <c r="K4" s="406" t="s">
        <v>41</v>
      </c>
      <c r="L4" s="406"/>
      <c r="M4" s="406"/>
      <c r="N4" s="406"/>
      <c r="O4" s="406"/>
      <c r="P4" s="406"/>
      <c r="Q4" s="406"/>
      <c r="R4" s="406"/>
      <c r="S4" s="406"/>
      <c r="T4" s="406"/>
      <c r="U4" s="406"/>
      <c r="V4" s="406"/>
      <c r="W4" s="406"/>
      <c r="X4" s="406"/>
      <c r="Y4" s="406" t="s">
        <v>41</v>
      </c>
      <c r="Z4" s="406"/>
      <c r="AA4" s="406"/>
      <c r="AB4" s="406"/>
      <c r="AC4" s="406"/>
      <c r="AD4" s="406"/>
      <c r="AE4" s="406"/>
      <c r="AF4" s="406"/>
      <c r="AG4" s="406"/>
      <c r="AH4" s="406" t="s">
        <v>41</v>
      </c>
      <c r="AI4" s="406"/>
      <c r="AJ4" s="406"/>
      <c r="AK4" s="406"/>
      <c r="AL4" s="406"/>
      <c r="AM4" s="406"/>
      <c r="AN4" s="406"/>
      <c r="AO4" s="406"/>
      <c r="AP4" s="406"/>
      <c r="AQ4" s="406"/>
      <c r="AR4" s="308"/>
      <c r="AS4" s="308"/>
      <c r="AT4" s="308"/>
      <c r="AU4" s="268"/>
      <c r="AV4" s="308"/>
      <c r="AW4" s="405" t="s">
        <v>31</v>
      </c>
      <c r="AX4" s="405"/>
      <c r="AY4" s="405"/>
      <c r="AZ4" s="405"/>
      <c r="BA4" s="405"/>
      <c r="BB4" s="405"/>
      <c r="BC4" s="405"/>
      <c r="BD4" s="405"/>
      <c r="BE4" s="405"/>
      <c r="BF4" s="405"/>
      <c r="BG4" s="405" t="s">
        <v>31</v>
      </c>
      <c r="BH4" s="405"/>
      <c r="BI4" s="405"/>
      <c r="BJ4" s="405"/>
      <c r="BK4" s="405"/>
      <c r="BL4" s="405"/>
      <c r="BM4" s="405"/>
      <c r="BN4" s="405"/>
      <c r="BO4" s="405"/>
      <c r="BP4" s="405"/>
      <c r="BQ4" s="405"/>
      <c r="BR4" s="405"/>
      <c r="BS4" s="405" t="s">
        <v>31</v>
      </c>
      <c r="BT4" s="405"/>
      <c r="BU4" s="405"/>
      <c r="BV4" s="405"/>
      <c r="BW4" s="405"/>
      <c r="BX4" s="405"/>
      <c r="BY4" s="405"/>
      <c r="BZ4" s="405" t="s">
        <v>31</v>
      </c>
      <c r="CA4" s="405"/>
      <c r="CB4" s="405"/>
      <c r="CC4" s="405"/>
      <c r="CD4" s="405"/>
      <c r="CE4" s="405"/>
      <c r="CF4" s="405"/>
      <c r="CG4" s="405"/>
      <c r="CH4" s="405" t="s">
        <v>31</v>
      </c>
      <c r="CI4" s="405"/>
      <c r="CJ4" s="405"/>
      <c r="CK4" s="405"/>
      <c r="CL4" s="405"/>
      <c r="CM4" s="405"/>
      <c r="CN4" s="307"/>
      <c r="CO4" s="307"/>
      <c r="CP4" s="307"/>
      <c r="CQ4" s="307"/>
      <c r="CR4" s="332"/>
    </row>
    <row r="5" spans="1:96" s="269" customFormat="1" ht="30.75" customHeight="1" x14ac:dyDescent="0.2">
      <c r="B5" s="295" t="s">
        <v>42</v>
      </c>
      <c r="C5" s="270" t="s">
        <v>43</v>
      </c>
      <c r="D5" s="270" t="s">
        <v>44</v>
      </c>
      <c r="E5" s="270" t="s">
        <v>45</v>
      </c>
      <c r="F5" s="270" t="s">
        <v>46</v>
      </c>
      <c r="G5" s="270" t="s">
        <v>47</v>
      </c>
      <c r="H5" s="270" t="s">
        <v>48</v>
      </c>
      <c r="I5" s="270" t="s">
        <v>49</v>
      </c>
      <c r="J5" s="270" t="s">
        <v>51</v>
      </c>
      <c r="K5" s="270" t="s">
        <v>52</v>
      </c>
      <c r="L5" s="270" t="s">
        <v>53</v>
      </c>
      <c r="M5" s="270" t="s">
        <v>54</v>
      </c>
      <c r="N5" s="300" t="s">
        <v>395</v>
      </c>
      <c r="O5" s="270" t="s">
        <v>55</v>
      </c>
      <c r="P5" s="270" t="s">
        <v>20</v>
      </c>
      <c r="Q5" s="270" t="s">
        <v>56</v>
      </c>
      <c r="R5" s="270" t="s">
        <v>57</v>
      </c>
      <c r="S5" s="270" t="s">
        <v>58</v>
      </c>
      <c r="T5" s="270" t="s">
        <v>59</v>
      </c>
      <c r="U5" s="270" t="s">
        <v>60</v>
      </c>
      <c r="V5" s="270" t="s">
        <v>61</v>
      </c>
      <c r="W5" s="270" t="s">
        <v>62</v>
      </c>
      <c r="X5" s="270" t="s">
        <v>63</v>
      </c>
      <c r="Y5" s="270" t="s">
        <v>64</v>
      </c>
      <c r="Z5" s="270" t="s">
        <v>14</v>
      </c>
      <c r="AA5" s="270" t="s">
        <v>15</v>
      </c>
      <c r="AB5" s="270" t="s">
        <v>16</v>
      </c>
      <c r="AC5" s="270" t="s">
        <v>50</v>
      </c>
      <c r="AD5" s="271" t="s">
        <v>11</v>
      </c>
      <c r="AE5" s="271" t="s">
        <v>394</v>
      </c>
      <c r="AF5" s="271" t="s">
        <v>17</v>
      </c>
      <c r="AG5" s="271" t="s">
        <v>65</v>
      </c>
      <c r="AH5" s="270" t="s">
        <v>66</v>
      </c>
      <c r="AI5" s="270" t="s">
        <v>18</v>
      </c>
      <c r="AJ5" s="270" t="s">
        <v>19</v>
      </c>
      <c r="AK5" s="270" t="s">
        <v>67</v>
      </c>
      <c r="AL5" s="270" t="s">
        <v>68</v>
      </c>
      <c r="AM5" s="270" t="s">
        <v>69</v>
      </c>
      <c r="AN5" s="270" t="s">
        <v>70</v>
      </c>
      <c r="AO5" s="270" t="s">
        <v>325</v>
      </c>
      <c r="AP5" s="270" t="s">
        <v>27</v>
      </c>
      <c r="AQ5" s="270" t="s">
        <v>28</v>
      </c>
      <c r="AR5" s="270" t="s">
        <v>4</v>
      </c>
      <c r="AS5" s="270" t="s">
        <v>396</v>
      </c>
      <c r="AT5" s="270" t="s">
        <v>397</v>
      </c>
      <c r="AU5" s="272" t="s">
        <v>402</v>
      </c>
      <c r="AV5" s="272" t="s">
        <v>409</v>
      </c>
      <c r="AW5" s="270" t="s">
        <v>42</v>
      </c>
      <c r="AX5" s="270" t="s">
        <v>43</v>
      </c>
      <c r="AY5" s="270" t="s">
        <v>44</v>
      </c>
      <c r="AZ5" s="270" t="s">
        <v>45</v>
      </c>
      <c r="BA5" s="270" t="s">
        <v>46</v>
      </c>
      <c r="BB5" s="270" t="s">
        <v>47</v>
      </c>
      <c r="BC5" s="270" t="s">
        <v>48</v>
      </c>
      <c r="BD5" s="270" t="s">
        <v>49</v>
      </c>
      <c r="BE5" s="270" t="s">
        <v>51</v>
      </c>
      <c r="BF5" s="270" t="s">
        <v>52</v>
      </c>
      <c r="BG5" s="270" t="s">
        <v>53</v>
      </c>
      <c r="BH5" s="270" t="s">
        <v>54</v>
      </c>
      <c r="BI5" s="300" t="s">
        <v>395</v>
      </c>
      <c r="BJ5" s="270" t="s">
        <v>55</v>
      </c>
      <c r="BK5" s="270" t="s">
        <v>20</v>
      </c>
      <c r="BL5" s="270" t="s">
        <v>56</v>
      </c>
      <c r="BM5" s="270" t="s">
        <v>57</v>
      </c>
      <c r="BN5" s="270" t="s">
        <v>58</v>
      </c>
      <c r="BO5" s="270" t="s">
        <v>59</v>
      </c>
      <c r="BP5" s="270" t="s">
        <v>60</v>
      </c>
      <c r="BQ5" s="270" t="s">
        <v>61</v>
      </c>
      <c r="BR5" s="270" t="s">
        <v>62</v>
      </c>
      <c r="BS5" s="270" t="s">
        <v>63</v>
      </c>
      <c r="BT5" s="270" t="s">
        <v>64</v>
      </c>
      <c r="BU5" s="270" t="s">
        <v>14</v>
      </c>
      <c r="BV5" s="270" t="s">
        <v>15</v>
      </c>
      <c r="BW5" s="270" t="s">
        <v>16</v>
      </c>
      <c r="BX5" s="270" t="s">
        <v>50</v>
      </c>
      <c r="BY5" s="270" t="s">
        <v>11</v>
      </c>
      <c r="BZ5" s="270" t="s">
        <v>394</v>
      </c>
      <c r="CA5" s="270" t="s">
        <v>17</v>
      </c>
      <c r="CB5" s="270" t="s">
        <v>65</v>
      </c>
      <c r="CC5" s="270" t="s">
        <v>66</v>
      </c>
      <c r="CD5" s="270" t="s">
        <v>18</v>
      </c>
      <c r="CE5" s="270" t="s">
        <v>19</v>
      </c>
      <c r="CF5" s="270" t="s">
        <v>67</v>
      </c>
      <c r="CG5" s="270" t="s">
        <v>68</v>
      </c>
      <c r="CH5" s="270" t="s">
        <v>69</v>
      </c>
      <c r="CI5" s="270" t="s">
        <v>70</v>
      </c>
      <c r="CJ5" s="270" t="s">
        <v>325</v>
      </c>
      <c r="CK5" s="270" t="s">
        <v>27</v>
      </c>
      <c r="CL5" s="270" t="s">
        <v>28</v>
      </c>
      <c r="CM5" s="270" t="s">
        <v>4</v>
      </c>
      <c r="CN5" s="270" t="s">
        <v>396</v>
      </c>
      <c r="CO5" s="270" t="s">
        <v>397</v>
      </c>
      <c r="CP5" s="270" t="s">
        <v>402</v>
      </c>
      <c r="CQ5" s="270" t="s">
        <v>409</v>
      </c>
      <c r="CR5" s="333"/>
    </row>
    <row r="6" spans="1:96" s="247" customFormat="1" x14ac:dyDescent="0.2">
      <c r="A6" s="246" t="s">
        <v>71</v>
      </c>
      <c r="B6" s="247">
        <v>459</v>
      </c>
      <c r="C6" s="248">
        <v>65909</v>
      </c>
      <c r="D6" s="248">
        <v>212100</v>
      </c>
      <c r="E6" s="248">
        <v>12480</v>
      </c>
      <c r="F6" s="248">
        <v>460164</v>
      </c>
      <c r="G6" s="248">
        <v>2417</v>
      </c>
      <c r="H6" s="248">
        <v>94139</v>
      </c>
      <c r="I6" s="247">
        <v>20</v>
      </c>
      <c r="J6" s="248">
        <v>72699</v>
      </c>
      <c r="K6" s="248">
        <v>11725</v>
      </c>
      <c r="L6" s="248">
        <v>52796</v>
      </c>
      <c r="M6" s="247">
        <v>2248</v>
      </c>
      <c r="N6" s="301">
        <v>59</v>
      </c>
      <c r="O6" s="247">
        <v>497</v>
      </c>
      <c r="P6" s="247">
        <v>37</v>
      </c>
      <c r="Q6" s="247">
        <v>162</v>
      </c>
      <c r="R6" s="248">
        <v>6781</v>
      </c>
      <c r="S6" s="248">
        <v>25352</v>
      </c>
      <c r="T6" s="247">
        <v>1503</v>
      </c>
      <c r="U6" s="248">
        <v>40375</v>
      </c>
      <c r="V6" s="247">
        <v>2320</v>
      </c>
      <c r="W6" s="248">
        <v>19919</v>
      </c>
      <c r="X6" s="248">
        <v>25025</v>
      </c>
      <c r="Y6" s="247">
        <v>319</v>
      </c>
      <c r="Z6" s="248">
        <v>18698</v>
      </c>
      <c r="AA6" s="248">
        <v>10691</v>
      </c>
      <c r="AB6" s="248"/>
      <c r="AC6" s="248">
        <v>2155</v>
      </c>
      <c r="AD6" s="248">
        <v>9240</v>
      </c>
      <c r="AE6" s="248">
        <v>36600</v>
      </c>
      <c r="AF6" s="248">
        <v>671</v>
      </c>
      <c r="AG6" s="248">
        <v>19207</v>
      </c>
      <c r="AH6" s="249">
        <v>14863</v>
      </c>
      <c r="AI6" s="249">
        <v>18354</v>
      </c>
      <c r="AJ6" s="250">
        <v>39</v>
      </c>
      <c r="AK6" s="250">
        <v>402</v>
      </c>
      <c r="AL6" s="250">
        <v>845</v>
      </c>
      <c r="AM6" s="250">
        <v>1588</v>
      </c>
      <c r="AN6" s="249">
        <v>2526</v>
      </c>
      <c r="AO6" s="250">
        <v>32</v>
      </c>
      <c r="AP6" s="249">
        <v>56925</v>
      </c>
      <c r="AQ6" s="249">
        <v>7955</v>
      </c>
      <c r="AR6" s="249">
        <v>30445</v>
      </c>
      <c r="AS6" s="249">
        <v>1013</v>
      </c>
      <c r="AT6" s="249">
        <v>14873</v>
      </c>
      <c r="AU6" s="251">
        <v>28732</v>
      </c>
      <c r="AV6" s="249">
        <v>3218</v>
      </c>
      <c r="AW6" s="247">
        <v>64</v>
      </c>
      <c r="AX6" s="248">
        <v>42363</v>
      </c>
      <c r="AY6" s="283">
        <v>134618</v>
      </c>
      <c r="AZ6" s="283">
        <v>4740</v>
      </c>
      <c r="BA6" s="283">
        <v>294128</v>
      </c>
      <c r="BB6" s="283">
        <v>699</v>
      </c>
      <c r="BC6" s="283">
        <v>35170</v>
      </c>
      <c r="BD6" s="283">
        <v>8</v>
      </c>
      <c r="BE6" s="283">
        <v>36270</v>
      </c>
      <c r="BF6" s="283">
        <v>3894</v>
      </c>
      <c r="BG6" s="283">
        <v>9361</v>
      </c>
      <c r="BH6" s="283">
        <v>146</v>
      </c>
      <c r="BI6" s="304">
        <v>44</v>
      </c>
      <c r="BJ6" s="283">
        <v>434</v>
      </c>
      <c r="BK6" s="283">
        <v>30</v>
      </c>
      <c r="BL6" s="283">
        <v>138</v>
      </c>
      <c r="BM6" s="248">
        <v>2175</v>
      </c>
      <c r="BN6" s="247">
        <v>14669</v>
      </c>
      <c r="BO6" s="247">
        <v>1038</v>
      </c>
      <c r="BP6" s="248">
        <v>25614</v>
      </c>
      <c r="BQ6" s="247">
        <v>527</v>
      </c>
      <c r="BR6" s="248">
        <v>6704</v>
      </c>
      <c r="BS6" s="283">
        <v>20172</v>
      </c>
      <c r="BT6" s="283">
        <v>210</v>
      </c>
      <c r="BU6" s="283">
        <v>7075</v>
      </c>
      <c r="BV6" s="283">
        <v>3122</v>
      </c>
      <c r="BW6" s="283"/>
      <c r="BX6" s="283">
        <v>1014</v>
      </c>
      <c r="BY6" s="283">
        <v>4833</v>
      </c>
      <c r="BZ6" s="283">
        <v>23967</v>
      </c>
      <c r="CA6" s="283">
        <v>600</v>
      </c>
      <c r="CB6" s="283">
        <v>7014</v>
      </c>
      <c r="CC6" s="283">
        <v>3122</v>
      </c>
      <c r="CD6" s="283">
        <v>34</v>
      </c>
      <c r="CE6" s="283">
        <v>26</v>
      </c>
      <c r="CF6" s="283">
        <v>211</v>
      </c>
      <c r="CG6" s="283">
        <v>467</v>
      </c>
      <c r="CH6" s="283">
        <v>317</v>
      </c>
      <c r="CI6" s="283">
        <v>1960</v>
      </c>
      <c r="CJ6" s="283">
        <v>13</v>
      </c>
      <c r="CK6" s="283">
        <v>27654</v>
      </c>
      <c r="CL6" s="283">
        <v>4829</v>
      </c>
      <c r="CM6" s="283">
        <v>17513</v>
      </c>
      <c r="CN6" s="283">
        <v>849</v>
      </c>
      <c r="CO6" s="283">
        <v>14156</v>
      </c>
      <c r="CP6" s="247">
        <v>19343</v>
      </c>
      <c r="CQ6" s="247">
        <v>1533</v>
      </c>
      <c r="CR6" s="334"/>
    </row>
    <row r="7" spans="1:96" x14ac:dyDescent="0.2">
      <c r="A7" s="252" t="s">
        <v>72</v>
      </c>
      <c r="B7" s="243">
        <v>37</v>
      </c>
      <c r="C7" s="243">
        <v>1471</v>
      </c>
      <c r="D7" s="245">
        <v>4185</v>
      </c>
      <c r="E7" s="243">
        <v>3</v>
      </c>
      <c r="F7" s="245">
        <v>10370</v>
      </c>
      <c r="G7" s="243">
        <v>7</v>
      </c>
      <c r="H7" s="245">
        <v>1571</v>
      </c>
      <c r="J7" s="243">
        <v>1065</v>
      </c>
      <c r="K7" s="243">
        <v>143</v>
      </c>
      <c r="L7" s="243">
        <v>488</v>
      </c>
      <c r="M7" s="243">
        <v>2</v>
      </c>
      <c r="N7" s="302">
        <v>1</v>
      </c>
      <c r="R7" s="243">
        <v>32</v>
      </c>
      <c r="S7" s="243">
        <v>338</v>
      </c>
      <c r="U7" s="243">
        <v>365</v>
      </c>
      <c r="V7" s="243">
        <v>1</v>
      </c>
      <c r="W7" s="243">
        <v>176</v>
      </c>
      <c r="X7" s="243">
        <v>746</v>
      </c>
      <c r="Y7" s="243">
        <v>8</v>
      </c>
      <c r="Z7" s="243">
        <v>5</v>
      </c>
      <c r="AC7" s="243">
        <v>13</v>
      </c>
      <c r="AD7" s="244">
        <v>5</v>
      </c>
      <c r="AE7" s="244">
        <v>6</v>
      </c>
      <c r="AG7" s="244">
        <v>1</v>
      </c>
      <c r="AH7" s="253"/>
      <c r="AI7" s="253">
        <v>1</v>
      </c>
      <c r="AJ7" s="253"/>
      <c r="AK7" s="253"/>
      <c r="AL7" s="253">
        <v>3</v>
      </c>
      <c r="AM7" s="253"/>
      <c r="AN7" s="253"/>
      <c r="AO7" s="253"/>
      <c r="AP7" s="253">
        <v>1</v>
      </c>
      <c r="AQ7" s="253">
        <v>3</v>
      </c>
      <c r="AR7" s="253"/>
      <c r="AS7" s="253">
        <v>18</v>
      </c>
      <c r="AT7" s="253">
        <v>3</v>
      </c>
      <c r="AU7" s="252">
        <v>272</v>
      </c>
      <c r="AV7" s="253">
        <v>14</v>
      </c>
      <c r="AW7" s="243">
        <v>16</v>
      </c>
      <c r="AX7" s="245">
        <v>1094</v>
      </c>
      <c r="AY7" s="284">
        <v>3204</v>
      </c>
      <c r="AZ7" s="284">
        <v>2</v>
      </c>
      <c r="BA7" s="284">
        <v>8207</v>
      </c>
      <c r="BB7" s="284">
        <v>6</v>
      </c>
      <c r="BC7" s="284">
        <v>687</v>
      </c>
      <c r="BD7" s="284"/>
      <c r="BE7" s="284">
        <v>765</v>
      </c>
      <c r="BF7" s="284">
        <v>86</v>
      </c>
      <c r="BG7" s="284">
        <v>203</v>
      </c>
      <c r="BH7" s="284">
        <v>2</v>
      </c>
      <c r="BI7" s="305">
        <v>1</v>
      </c>
      <c r="BJ7" s="284"/>
      <c r="BK7" s="284"/>
      <c r="BL7" s="284"/>
      <c r="BM7" s="243">
        <v>30</v>
      </c>
      <c r="BN7" s="243">
        <v>239</v>
      </c>
      <c r="BP7" s="243">
        <v>261</v>
      </c>
      <c r="BQ7" s="243">
        <v>1</v>
      </c>
      <c r="BR7" s="243">
        <v>50</v>
      </c>
      <c r="BS7" s="284">
        <v>657</v>
      </c>
      <c r="BT7" s="284">
        <v>6</v>
      </c>
      <c r="BU7" s="284">
        <v>2</v>
      </c>
      <c r="BV7" s="284"/>
      <c r="BW7" s="284"/>
      <c r="BX7" s="284">
        <v>12</v>
      </c>
      <c r="BY7" s="284">
        <v>3</v>
      </c>
      <c r="BZ7" s="284">
        <v>5</v>
      </c>
      <c r="CA7" s="284"/>
      <c r="CB7" s="284">
        <v>1</v>
      </c>
      <c r="CC7" s="284"/>
      <c r="CD7" s="284"/>
      <c r="CE7" s="284"/>
      <c r="CF7" s="284"/>
      <c r="CG7" s="284">
        <v>3</v>
      </c>
      <c r="CH7" s="284"/>
      <c r="CI7" s="284"/>
      <c r="CJ7" s="284"/>
      <c r="CK7" s="284"/>
      <c r="CL7" s="284">
        <v>1</v>
      </c>
      <c r="CM7" s="284"/>
      <c r="CN7" s="284">
        <v>1</v>
      </c>
      <c r="CO7" s="284">
        <v>2</v>
      </c>
      <c r="CP7" s="243">
        <v>185</v>
      </c>
      <c r="CQ7" s="243">
        <v>10</v>
      </c>
      <c r="CR7" s="334"/>
    </row>
    <row r="8" spans="1:96" x14ac:dyDescent="0.2">
      <c r="A8" s="252" t="s">
        <v>73</v>
      </c>
      <c r="B8" s="243">
        <v>1</v>
      </c>
      <c r="C8" s="243">
        <v>331</v>
      </c>
      <c r="D8" s="245">
        <v>2724</v>
      </c>
      <c r="E8" s="243">
        <v>1</v>
      </c>
      <c r="F8" s="245">
        <v>5002</v>
      </c>
      <c r="G8" s="243">
        <v>56</v>
      </c>
      <c r="H8" s="243">
        <v>557</v>
      </c>
      <c r="J8" s="243">
        <v>286</v>
      </c>
      <c r="K8" s="243">
        <v>114</v>
      </c>
      <c r="L8" s="243">
        <v>534</v>
      </c>
      <c r="M8" s="243">
        <v>14</v>
      </c>
      <c r="N8" s="265"/>
      <c r="S8" s="243">
        <v>408</v>
      </c>
      <c r="T8" s="243">
        <v>119</v>
      </c>
      <c r="U8" s="243">
        <v>427</v>
      </c>
      <c r="V8" s="243">
        <v>2</v>
      </c>
      <c r="W8" s="243">
        <v>99</v>
      </c>
      <c r="X8" s="243">
        <v>316</v>
      </c>
      <c r="Z8" s="243">
        <v>4</v>
      </c>
      <c r="AA8" s="243">
        <v>4</v>
      </c>
      <c r="AD8" s="244">
        <v>1</v>
      </c>
      <c r="AE8" s="244">
        <v>3</v>
      </c>
      <c r="AF8" s="244">
        <v>1</v>
      </c>
      <c r="AH8" s="253">
        <v>1</v>
      </c>
      <c r="AI8" s="253">
        <v>2</v>
      </c>
      <c r="AJ8" s="253"/>
      <c r="AK8" s="253"/>
      <c r="AL8" s="253"/>
      <c r="AM8" s="253"/>
      <c r="AN8" s="253"/>
      <c r="AO8" s="253"/>
      <c r="AP8" s="253">
        <v>1</v>
      </c>
      <c r="AQ8" s="253">
        <v>1</v>
      </c>
      <c r="AR8" s="253"/>
      <c r="AS8" s="253">
        <v>1</v>
      </c>
      <c r="AT8" s="253">
        <v>2</v>
      </c>
      <c r="AU8" s="252">
        <v>347</v>
      </c>
      <c r="AV8" s="253">
        <v>53</v>
      </c>
      <c r="AX8" s="243">
        <v>221</v>
      </c>
      <c r="AY8" s="284">
        <v>1891</v>
      </c>
      <c r="AZ8" s="284"/>
      <c r="BA8" s="284">
        <v>3108</v>
      </c>
      <c r="BB8" s="284">
        <v>10</v>
      </c>
      <c r="BC8" s="284">
        <v>98</v>
      </c>
      <c r="BD8" s="284"/>
      <c r="BE8" s="284">
        <v>91</v>
      </c>
      <c r="BF8" s="284">
        <v>22</v>
      </c>
      <c r="BG8" s="284">
        <v>197</v>
      </c>
      <c r="BH8" s="284">
        <v>14</v>
      </c>
      <c r="BI8" s="305"/>
      <c r="BJ8" s="284"/>
      <c r="BK8" s="284"/>
      <c r="BL8" s="284"/>
      <c r="BN8" s="243">
        <v>86</v>
      </c>
      <c r="BO8" s="243">
        <v>82</v>
      </c>
      <c r="BP8" s="243">
        <v>305</v>
      </c>
      <c r="BQ8" s="243">
        <v>2</v>
      </c>
      <c r="BR8" s="243">
        <v>7</v>
      </c>
      <c r="BS8" s="284">
        <v>294</v>
      </c>
      <c r="BT8" s="284"/>
      <c r="BU8" s="284">
        <v>3</v>
      </c>
      <c r="BV8" s="284"/>
      <c r="BW8" s="284"/>
      <c r="BX8" s="284"/>
      <c r="BY8" s="284"/>
      <c r="BZ8" s="284">
        <v>3</v>
      </c>
      <c r="CA8" s="284">
        <v>1</v>
      </c>
      <c r="CB8" s="284"/>
      <c r="CC8" s="284">
        <v>1</v>
      </c>
      <c r="CD8" s="284"/>
      <c r="CE8" s="284"/>
      <c r="CF8" s="284"/>
      <c r="CG8" s="284"/>
      <c r="CH8" s="284"/>
      <c r="CI8" s="284"/>
      <c r="CJ8" s="284"/>
      <c r="CK8" s="284"/>
      <c r="CL8" s="284"/>
      <c r="CM8" s="284"/>
      <c r="CN8" s="284"/>
      <c r="CO8" s="284">
        <v>2</v>
      </c>
      <c r="CP8" s="243">
        <v>245</v>
      </c>
      <c r="CQ8" s="243">
        <v>42</v>
      </c>
      <c r="CR8" s="334"/>
    </row>
    <row r="9" spans="1:96" x14ac:dyDescent="0.2">
      <c r="A9" s="252" t="s">
        <v>74</v>
      </c>
      <c r="B9" s="243">
        <v>14</v>
      </c>
      <c r="C9" s="243">
        <v>233</v>
      </c>
      <c r="D9" s="245">
        <v>2117</v>
      </c>
      <c r="E9" s="243">
        <v>1</v>
      </c>
      <c r="F9" s="245">
        <v>4859</v>
      </c>
      <c r="G9" s="243">
        <v>1</v>
      </c>
      <c r="H9" s="243">
        <v>828</v>
      </c>
      <c r="I9" s="243">
        <v>3</v>
      </c>
      <c r="J9" s="243">
        <v>897</v>
      </c>
      <c r="K9" s="243">
        <v>252</v>
      </c>
      <c r="L9" s="243">
        <v>1333</v>
      </c>
      <c r="N9" s="265"/>
      <c r="O9" s="243">
        <v>1</v>
      </c>
      <c r="Q9" s="243">
        <v>1</v>
      </c>
      <c r="R9" s="243">
        <v>126</v>
      </c>
      <c r="S9" s="243">
        <v>50</v>
      </c>
      <c r="U9" s="243">
        <v>304</v>
      </c>
      <c r="V9" s="243">
        <v>5</v>
      </c>
      <c r="W9" s="243">
        <v>82</v>
      </c>
      <c r="X9" s="243">
        <v>361</v>
      </c>
      <c r="Z9" s="243">
        <v>2</v>
      </c>
      <c r="AC9" s="243">
        <v>1</v>
      </c>
      <c r="AD9" s="244">
        <v>4</v>
      </c>
      <c r="AE9" s="244">
        <v>1</v>
      </c>
      <c r="AG9" s="244">
        <v>1</v>
      </c>
      <c r="AH9" s="253">
        <v>1</v>
      </c>
      <c r="AI9" s="253">
        <v>1</v>
      </c>
      <c r="AJ9" s="253"/>
      <c r="AK9" s="253"/>
      <c r="AL9" s="253">
        <v>2</v>
      </c>
      <c r="AM9" s="253"/>
      <c r="AN9" s="253">
        <v>1</v>
      </c>
      <c r="AO9" s="253"/>
      <c r="AP9" s="253">
        <v>5</v>
      </c>
      <c r="AQ9" s="253">
        <v>2</v>
      </c>
      <c r="AR9" s="253">
        <v>1</v>
      </c>
      <c r="AS9" s="253"/>
      <c r="AT9" s="253">
        <v>2</v>
      </c>
      <c r="AU9" s="252">
        <v>209</v>
      </c>
      <c r="AV9" s="253">
        <v>47</v>
      </c>
      <c r="AW9" s="243">
        <v>4</v>
      </c>
      <c r="AX9" s="243">
        <v>155</v>
      </c>
      <c r="AY9" s="284">
        <v>1246</v>
      </c>
      <c r="AZ9" s="284">
        <v>1</v>
      </c>
      <c r="BA9" s="284">
        <v>2799</v>
      </c>
      <c r="BB9" s="284">
        <v>1</v>
      </c>
      <c r="BC9" s="284">
        <v>316</v>
      </c>
      <c r="BD9" s="284"/>
      <c r="BE9" s="284">
        <v>648</v>
      </c>
      <c r="BF9" s="284">
        <v>89</v>
      </c>
      <c r="BG9" s="284">
        <v>239</v>
      </c>
      <c r="BH9" s="284"/>
      <c r="BI9" s="305"/>
      <c r="BJ9" s="284">
        <v>1</v>
      </c>
      <c r="BK9" s="284"/>
      <c r="BL9" s="284">
        <v>1</v>
      </c>
      <c r="BM9" s="243">
        <v>70</v>
      </c>
      <c r="BN9" s="243">
        <v>28</v>
      </c>
      <c r="BP9" s="243">
        <v>235</v>
      </c>
      <c r="BQ9" s="243">
        <v>1</v>
      </c>
      <c r="BR9" s="243">
        <v>1</v>
      </c>
      <c r="BS9" s="284">
        <v>193</v>
      </c>
      <c r="BT9" s="284"/>
      <c r="BU9" s="284">
        <v>1</v>
      </c>
      <c r="BV9" s="284"/>
      <c r="BW9" s="284"/>
      <c r="BX9" s="284">
        <v>1</v>
      </c>
      <c r="BY9" s="284">
        <v>2</v>
      </c>
      <c r="BZ9" s="284"/>
      <c r="CA9" s="284"/>
      <c r="CB9" s="284"/>
      <c r="CC9" s="284">
        <v>1</v>
      </c>
      <c r="CD9" s="284"/>
      <c r="CE9" s="284"/>
      <c r="CF9" s="284"/>
      <c r="CG9" s="284">
        <v>2</v>
      </c>
      <c r="CH9" s="284"/>
      <c r="CI9" s="284">
        <v>1</v>
      </c>
      <c r="CJ9" s="284"/>
      <c r="CK9" s="284">
        <v>4</v>
      </c>
      <c r="CL9" s="284">
        <v>1</v>
      </c>
      <c r="CM9" s="284">
        <v>1</v>
      </c>
      <c r="CN9" s="284"/>
      <c r="CO9" s="284">
        <v>1</v>
      </c>
      <c r="CP9" s="243">
        <v>154</v>
      </c>
      <c r="CQ9" s="243">
        <v>36</v>
      </c>
      <c r="CR9" s="334"/>
    </row>
    <row r="10" spans="1:96" x14ac:dyDescent="0.2">
      <c r="A10" s="252" t="s">
        <v>75</v>
      </c>
      <c r="B10" s="243">
        <v>19</v>
      </c>
      <c r="C10" s="243">
        <v>656</v>
      </c>
      <c r="D10" s="245">
        <v>6895</v>
      </c>
      <c r="E10" s="243">
        <v>3</v>
      </c>
      <c r="F10" s="245">
        <v>13980</v>
      </c>
      <c r="G10" s="243">
        <v>118</v>
      </c>
      <c r="H10" s="243">
        <v>2952</v>
      </c>
      <c r="J10" s="245">
        <v>1014</v>
      </c>
      <c r="K10" s="243">
        <v>425</v>
      </c>
      <c r="L10" s="243">
        <v>809</v>
      </c>
      <c r="N10" s="265">
        <v>1</v>
      </c>
      <c r="Q10" s="243">
        <v>1</v>
      </c>
      <c r="R10" s="243">
        <v>87</v>
      </c>
      <c r="S10" s="243">
        <v>771</v>
      </c>
      <c r="T10" s="243">
        <v>13</v>
      </c>
      <c r="U10" s="243">
        <v>1487</v>
      </c>
      <c r="V10" s="243">
        <v>3</v>
      </c>
      <c r="W10" s="243">
        <v>1145</v>
      </c>
      <c r="X10" s="243">
        <v>554</v>
      </c>
      <c r="Y10" s="243">
        <v>6</v>
      </c>
      <c r="Z10" s="243">
        <v>1</v>
      </c>
      <c r="AA10" s="243">
        <v>4</v>
      </c>
      <c r="AC10" s="243">
        <v>12</v>
      </c>
      <c r="AD10" s="244">
        <v>4</v>
      </c>
      <c r="AG10" s="244">
        <v>4</v>
      </c>
      <c r="AH10" s="253">
        <v>2</v>
      </c>
      <c r="AI10" s="253"/>
      <c r="AJ10" s="253"/>
      <c r="AK10" s="253"/>
      <c r="AL10" s="253">
        <v>1</v>
      </c>
      <c r="AM10" s="253">
        <v>1</v>
      </c>
      <c r="AN10" s="253">
        <v>4</v>
      </c>
      <c r="AO10" s="253"/>
      <c r="AP10" s="253">
        <v>5</v>
      </c>
      <c r="AQ10" s="253">
        <v>31</v>
      </c>
      <c r="AR10" s="253">
        <v>2</v>
      </c>
      <c r="AS10" s="253"/>
      <c r="AT10" s="253">
        <v>10</v>
      </c>
      <c r="AU10" s="252">
        <v>901</v>
      </c>
      <c r="AV10" s="253">
        <v>380</v>
      </c>
      <c r="AW10" s="243">
        <v>2</v>
      </c>
      <c r="AX10" s="245">
        <v>488</v>
      </c>
      <c r="AY10" s="284">
        <v>4454</v>
      </c>
      <c r="AZ10" s="284">
        <v>3</v>
      </c>
      <c r="BA10" s="284">
        <v>9080</v>
      </c>
      <c r="BB10" s="284">
        <v>34</v>
      </c>
      <c r="BC10" s="284">
        <v>1111</v>
      </c>
      <c r="BD10" s="284"/>
      <c r="BE10" s="284">
        <v>609</v>
      </c>
      <c r="BF10" s="284">
        <v>154</v>
      </c>
      <c r="BG10" s="284">
        <v>155</v>
      </c>
      <c r="BH10" s="284"/>
      <c r="BI10" s="305">
        <v>1</v>
      </c>
      <c r="BJ10" s="284"/>
      <c r="BK10" s="284"/>
      <c r="BL10" s="284">
        <v>1</v>
      </c>
      <c r="BM10" s="243">
        <v>12</v>
      </c>
      <c r="BN10" s="243">
        <v>696</v>
      </c>
      <c r="BO10" s="243">
        <v>12</v>
      </c>
      <c r="BP10" s="243">
        <v>681</v>
      </c>
      <c r="BQ10" s="243">
        <v>2</v>
      </c>
      <c r="BR10" s="243">
        <v>446</v>
      </c>
      <c r="BS10" s="284">
        <v>495</v>
      </c>
      <c r="BT10" s="284">
        <v>5</v>
      </c>
      <c r="BU10" s="284">
        <v>1</v>
      </c>
      <c r="BV10" s="284"/>
      <c r="BW10" s="284"/>
      <c r="BX10" s="284">
        <v>6</v>
      </c>
      <c r="BY10" s="284">
        <v>4</v>
      </c>
      <c r="BZ10" s="284"/>
      <c r="CA10" s="284"/>
      <c r="CB10" s="284">
        <v>4</v>
      </c>
      <c r="CC10" s="284">
        <v>1</v>
      </c>
      <c r="CD10" s="284"/>
      <c r="CE10" s="284"/>
      <c r="CF10" s="284"/>
      <c r="CG10" s="284">
        <v>1</v>
      </c>
      <c r="CH10" s="284"/>
      <c r="CI10" s="284">
        <v>3</v>
      </c>
      <c r="CJ10" s="284"/>
      <c r="CK10" s="284">
        <v>2</v>
      </c>
      <c r="CL10" s="284">
        <v>26</v>
      </c>
      <c r="CM10" s="284">
        <v>2</v>
      </c>
      <c r="CN10" s="284"/>
      <c r="CO10" s="284">
        <v>10</v>
      </c>
      <c r="CP10" s="243">
        <v>388</v>
      </c>
      <c r="CQ10" s="243">
        <v>119</v>
      </c>
      <c r="CR10" s="334"/>
    </row>
    <row r="11" spans="1:96" x14ac:dyDescent="0.2">
      <c r="A11" s="252" t="s">
        <v>76</v>
      </c>
      <c r="B11" s="243">
        <v>1</v>
      </c>
      <c r="C11" s="243">
        <v>584</v>
      </c>
      <c r="D11" s="245">
        <v>6309</v>
      </c>
      <c r="E11" s="243">
        <v>1</v>
      </c>
      <c r="F11" s="245">
        <v>11348</v>
      </c>
      <c r="G11" s="243">
        <v>8</v>
      </c>
      <c r="H11" s="243">
        <v>2057</v>
      </c>
      <c r="J11" s="243">
        <v>1146</v>
      </c>
      <c r="K11" s="243">
        <v>261</v>
      </c>
      <c r="L11" s="243">
        <v>849</v>
      </c>
      <c r="M11" s="243">
        <v>1</v>
      </c>
      <c r="N11" s="265"/>
      <c r="P11" s="243">
        <v>1</v>
      </c>
      <c r="R11" s="243">
        <v>158</v>
      </c>
      <c r="S11" s="243">
        <v>220</v>
      </c>
      <c r="T11" s="243">
        <v>22</v>
      </c>
      <c r="U11" s="243">
        <v>1626</v>
      </c>
      <c r="V11" s="243">
        <v>4</v>
      </c>
      <c r="W11" s="243">
        <v>548</v>
      </c>
      <c r="X11" s="243">
        <v>451</v>
      </c>
      <c r="Y11" s="243">
        <v>26</v>
      </c>
      <c r="Z11" s="243">
        <v>4</v>
      </c>
      <c r="AA11" s="243">
        <v>10</v>
      </c>
      <c r="AD11" s="244">
        <v>1</v>
      </c>
      <c r="AE11" s="244">
        <v>3</v>
      </c>
      <c r="AG11" s="244">
        <v>1</v>
      </c>
      <c r="AH11" s="253">
        <v>1</v>
      </c>
      <c r="AI11" s="253">
        <v>1</v>
      </c>
      <c r="AJ11" s="253"/>
      <c r="AK11" s="253"/>
      <c r="AL11" s="253"/>
      <c r="AM11" s="253"/>
      <c r="AN11" s="253">
        <v>4</v>
      </c>
      <c r="AO11" s="253"/>
      <c r="AP11" s="253">
        <v>2</v>
      </c>
      <c r="AQ11" s="254">
        <v>34</v>
      </c>
      <c r="AR11" s="254"/>
      <c r="AS11" s="254">
        <v>1</v>
      </c>
      <c r="AT11" s="254">
        <v>8</v>
      </c>
      <c r="AU11" s="255">
        <v>1142</v>
      </c>
      <c r="AV11" s="254">
        <v>111</v>
      </c>
      <c r="AX11" s="245">
        <v>428</v>
      </c>
      <c r="AY11" s="284">
        <v>4130</v>
      </c>
      <c r="AZ11" s="284">
        <v>1</v>
      </c>
      <c r="BA11" s="284">
        <v>7357</v>
      </c>
      <c r="BB11" s="284"/>
      <c r="BC11" s="284">
        <v>785</v>
      </c>
      <c r="BD11" s="284"/>
      <c r="BE11" s="284">
        <v>575</v>
      </c>
      <c r="BF11" s="284">
        <v>112</v>
      </c>
      <c r="BG11" s="284">
        <v>137</v>
      </c>
      <c r="BH11" s="284"/>
      <c r="BI11" s="305"/>
      <c r="BJ11" s="284"/>
      <c r="BK11" s="284">
        <v>1</v>
      </c>
      <c r="BL11" s="284"/>
      <c r="BM11" s="243">
        <v>83</v>
      </c>
      <c r="BN11" s="243">
        <v>171</v>
      </c>
      <c r="BO11" s="243">
        <v>20</v>
      </c>
      <c r="BP11" s="243">
        <v>1037</v>
      </c>
      <c r="BQ11" s="243">
        <v>1</v>
      </c>
      <c r="BR11" s="243">
        <v>289</v>
      </c>
      <c r="BS11" s="284">
        <v>426</v>
      </c>
      <c r="BT11" s="284">
        <v>22</v>
      </c>
      <c r="BU11" s="284">
        <v>3</v>
      </c>
      <c r="BV11" s="284">
        <v>6</v>
      </c>
      <c r="BW11" s="284"/>
      <c r="BX11" s="284"/>
      <c r="BY11" s="284"/>
      <c r="BZ11" s="284">
        <v>2</v>
      </c>
      <c r="CA11" s="284"/>
      <c r="CB11" s="284">
        <v>1</v>
      </c>
      <c r="CC11" s="284"/>
      <c r="CD11" s="284"/>
      <c r="CE11" s="284"/>
      <c r="CF11" s="284"/>
      <c r="CG11" s="284"/>
      <c r="CH11" s="284"/>
      <c r="CI11" s="284">
        <v>4</v>
      </c>
      <c r="CJ11" s="284"/>
      <c r="CK11" s="284">
        <v>1</v>
      </c>
      <c r="CL11" s="284">
        <v>25</v>
      </c>
      <c r="CM11" s="284"/>
      <c r="CN11" s="284"/>
      <c r="CO11" s="284">
        <v>8</v>
      </c>
      <c r="CP11" s="243">
        <v>710</v>
      </c>
      <c r="CQ11" s="243">
        <v>83</v>
      </c>
      <c r="CR11" s="334"/>
    </row>
    <row r="12" spans="1:96" x14ac:dyDescent="0.2">
      <c r="A12" s="252" t="s">
        <v>77</v>
      </c>
      <c r="B12" s="243">
        <v>3</v>
      </c>
      <c r="C12" s="243">
        <v>127</v>
      </c>
      <c r="D12" s="243">
        <v>1094</v>
      </c>
      <c r="F12" s="243">
        <v>2576</v>
      </c>
      <c r="G12" s="243">
        <v>44</v>
      </c>
      <c r="H12" s="243">
        <v>191</v>
      </c>
      <c r="J12" s="243">
        <v>95</v>
      </c>
      <c r="K12" s="243">
        <v>262</v>
      </c>
      <c r="L12" s="243">
        <v>285</v>
      </c>
      <c r="N12" s="265"/>
      <c r="R12" s="243">
        <v>25</v>
      </c>
      <c r="S12" s="243">
        <v>401</v>
      </c>
      <c r="T12" s="243">
        <v>14</v>
      </c>
      <c r="U12" s="243">
        <v>244</v>
      </c>
      <c r="W12" s="243">
        <v>20</v>
      </c>
      <c r="X12" s="243">
        <v>64</v>
      </c>
      <c r="AC12" s="243">
        <v>1</v>
      </c>
      <c r="AE12" s="244">
        <v>3</v>
      </c>
      <c r="AH12" s="253"/>
      <c r="AI12" s="253">
        <v>3</v>
      </c>
      <c r="AJ12" s="253"/>
      <c r="AK12" s="253"/>
      <c r="AL12" s="253"/>
      <c r="AM12" s="253"/>
      <c r="AN12" s="253"/>
      <c r="AO12" s="253"/>
      <c r="AP12" s="253"/>
      <c r="AQ12" s="253"/>
      <c r="AR12" s="253"/>
      <c r="AS12" s="253"/>
      <c r="AT12" s="253">
        <v>3</v>
      </c>
      <c r="AU12" s="252">
        <v>216</v>
      </c>
      <c r="AV12" s="253">
        <v>24</v>
      </c>
      <c r="AX12" s="243">
        <v>76</v>
      </c>
      <c r="AY12" s="284">
        <v>624</v>
      </c>
      <c r="AZ12" s="284"/>
      <c r="BA12" s="284">
        <v>1568</v>
      </c>
      <c r="BB12" s="284">
        <v>24</v>
      </c>
      <c r="BC12" s="284">
        <v>29</v>
      </c>
      <c r="BD12" s="284"/>
      <c r="BE12" s="284">
        <v>43</v>
      </c>
      <c r="BF12" s="284">
        <v>114</v>
      </c>
      <c r="BG12" s="284">
        <v>43</v>
      </c>
      <c r="BH12" s="284"/>
      <c r="BI12" s="305"/>
      <c r="BJ12" s="284"/>
      <c r="BK12" s="284"/>
      <c r="BL12" s="284"/>
      <c r="BM12" s="243">
        <v>3</v>
      </c>
      <c r="BN12" s="243">
        <v>260</v>
      </c>
      <c r="BO12" s="243">
        <v>9</v>
      </c>
      <c r="BP12" s="243">
        <v>188</v>
      </c>
      <c r="BR12" s="243">
        <v>3</v>
      </c>
      <c r="BS12" s="284">
        <v>53</v>
      </c>
      <c r="BT12" s="284"/>
      <c r="BU12" s="284"/>
      <c r="BV12" s="284"/>
      <c r="BW12" s="284"/>
      <c r="BX12" s="284">
        <v>1</v>
      </c>
      <c r="BY12" s="284"/>
      <c r="BZ12" s="284">
        <v>3</v>
      </c>
      <c r="CA12" s="284"/>
      <c r="CB12" s="284"/>
      <c r="CC12" s="284"/>
      <c r="CD12" s="284"/>
      <c r="CE12" s="284"/>
      <c r="CF12" s="284"/>
      <c r="CG12" s="284"/>
      <c r="CH12" s="284"/>
      <c r="CI12" s="284"/>
      <c r="CJ12" s="284"/>
      <c r="CK12" s="284"/>
      <c r="CL12" s="284"/>
      <c r="CM12" s="284"/>
      <c r="CN12" s="284"/>
      <c r="CO12" s="284">
        <v>3</v>
      </c>
      <c r="CP12" s="243">
        <v>163</v>
      </c>
      <c r="CQ12" s="243">
        <v>24</v>
      </c>
      <c r="CR12" s="334"/>
    </row>
    <row r="13" spans="1:96" x14ac:dyDescent="0.2">
      <c r="A13" s="252" t="s">
        <v>78</v>
      </c>
      <c r="B13" s="243">
        <v>4</v>
      </c>
      <c r="C13" s="243">
        <v>806</v>
      </c>
      <c r="D13" s="245">
        <v>7544</v>
      </c>
      <c r="F13" s="245">
        <v>11131</v>
      </c>
      <c r="G13" s="243">
        <v>6</v>
      </c>
      <c r="H13" s="245">
        <v>2192</v>
      </c>
      <c r="J13" s="245">
        <v>1272</v>
      </c>
      <c r="K13" s="243">
        <v>82</v>
      </c>
      <c r="L13" s="243">
        <v>237</v>
      </c>
      <c r="N13" s="265"/>
      <c r="O13" s="243">
        <v>2</v>
      </c>
      <c r="R13" s="243">
        <v>18</v>
      </c>
      <c r="S13" s="243">
        <v>353</v>
      </c>
      <c r="T13" s="243">
        <v>36</v>
      </c>
      <c r="U13" s="243">
        <v>1512</v>
      </c>
      <c r="V13" s="243">
        <v>1</v>
      </c>
      <c r="W13" s="243">
        <v>566</v>
      </c>
      <c r="X13" s="243">
        <v>363</v>
      </c>
      <c r="Y13" s="243">
        <v>26</v>
      </c>
      <c r="Z13" s="243">
        <v>3</v>
      </c>
      <c r="AA13" s="243">
        <v>3</v>
      </c>
      <c r="AC13" s="243">
        <v>20</v>
      </c>
      <c r="AD13" s="244">
        <v>1</v>
      </c>
      <c r="AH13" s="253"/>
      <c r="AI13" s="253">
        <v>2</v>
      </c>
      <c r="AJ13" s="253"/>
      <c r="AK13" s="253"/>
      <c r="AL13" s="253">
        <v>1</v>
      </c>
      <c r="AM13" s="253"/>
      <c r="AN13" s="253">
        <v>4</v>
      </c>
      <c r="AO13" s="253"/>
      <c r="AP13" s="253">
        <v>3</v>
      </c>
      <c r="AQ13" s="254">
        <v>19</v>
      </c>
      <c r="AR13" s="254">
        <v>2</v>
      </c>
      <c r="AS13" s="254">
        <v>23</v>
      </c>
      <c r="AT13" s="254">
        <v>4</v>
      </c>
      <c r="AU13" s="255">
        <v>1165</v>
      </c>
      <c r="AV13" s="254">
        <v>11</v>
      </c>
      <c r="AW13" s="243">
        <v>2</v>
      </c>
      <c r="AX13" s="245">
        <v>670</v>
      </c>
      <c r="AY13" s="284">
        <v>5728</v>
      </c>
      <c r="AZ13" s="284"/>
      <c r="BA13" s="284">
        <v>8456</v>
      </c>
      <c r="BB13" s="284">
        <v>6</v>
      </c>
      <c r="BC13" s="284">
        <v>1138</v>
      </c>
      <c r="BD13" s="284"/>
      <c r="BE13" s="284">
        <v>899</v>
      </c>
      <c r="BF13" s="284">
        <v>32</v>
      </c>
      <c r="BG13" s="284">
        <v>49</v>
      </c>
      <c r="BH13" s="284"/>
      <c r="BI13" s="305"/>
      <c r="BJ13" s="284">
        <v>2</v>
      </c>
      <c r="BK13" s="284"/>
      <c r="BL13" s="284"/>
      <c r="BM13" s="243">
        <v>9</v>
      </c>
      <c r="BN13" s="243">
        <v>312</v>
      </c>
      <c r="BO13" s="243">
        <v>26</v>
      </c>
      <c r="BP13" s="243">
        <v>1226</v>
      </c>
      <c r="BQ13" s="243">
        <v>1</v>
      </c>
      <c r="BR13" s="243">
        <v>258</v>
      </c>
      <c r="BS13" s="284">
        <v>332</v>
      </c>
      <c r="BT13" s="284">
        <v>16</v>
      </c>
      <c r="BU13" s="284">
        <v>3</v>
      </c>
      <c r="BV13" s="284">
        <v>2</v>
      </c>
      <c r="BW13" s="284"/>
      <c r="BX13" s="284">
        <v>16</v>
      </c>
      <c r="BY13" s="284">
        <v>1</v>
      </c>
      <c r="BZ13" s="284"/>
      <c r="CA13" s="284"/>
      <c r="CB13" s="284"/>
      <c r="CC13" s="284"/>
      <c r="CD13" s="284"/>
      <c r="CE13" s="284"/>
      <c r="CF13" s="284"/>
      <c r="CG13" s="284">
        <v>1</v>
      </c>
      <c r="CH13" s="284"/>
      <c r="CI13" s="284">
        <v>4</v>
      </c>
      <c r="CJ13" s="284"/>
      <c r="CK13" s="284">
        <v>2</v>
      </c>
      <c r="CL13" s="284">
        <v>14</v>
      </c>
      <c r="CM13" s="284">
        <v>2</v>
      </c>
      <c r="CN13" s="284">
        <v>3</v>
      </c>
      <c r="CO13" s="284">
        <v>4</v>
      </c>
      <c r="CP13" s="243">
        <v>924</v>
      </c>
      <c r="CQ13" s="243">
        <v>8</v>
      </c>
      <c r="CR13" s="334"/>
    </row>
    <row r="14" spans="1:96" x14ac:dyDescent="0.2">
      <c r="A14" s="252" t="s">
        <v>79</v>
      </c>
      <c r="B14" s="243">
        <v>3</v>
      </c>
      <c r="C14" s="243">
        <v>81</v>
      </c>
      <c r="D14" s="243">
        <v>569</v>
      </c>
      <c r="F14" s="243">
        <v>1311</v>
      </c>
      <c r="G14" s="243">
        <v>8</v>
      </c>
      <c r="H14" s="243">
        <v>199</v>
      </c>
      <c r="J14" s="243">
        <v>293</v>
      </c>
      <c r="K14" s="243">
        <v>48</v>
      </c>
      <c r="L14" s="243">
        <v>210</v>
      </c>
      <c r="N14" s="265"/>
      <c r="R14" s="243">
        <v>155</v>
      </c>
      <c r="S14" s="243">
        <v>4</v>
      </c>
      <c r="U14" s="243">
        <v>134</v>
      </c>
      <c r="W14" s="243">
        <v>25</v>
      </c>
      <c r="X14" s="243">
        <v>70</v>
      </c>
      <c r="AH14" s="253"/>
      <c r="AI14" s="253"/>
      <c r="AJ14" s="253"/>
      <c r="AK14" s="253"/>
      <c r="AL14" s="253">
        <v>1</v>
      </c>
      <c r="AM14" s="253"/>
      <c r="AN14" s="253"/>
      <c r="AO14" s="253"/>
      <c r="AP14" s="253"/>
      <c r="AQ14" s="253"/>
      <c r="AR14" s="253"/>
      <c r="AS14" s="253">
        <v>1</v>
      </c>
      <c r="AT14" s="253"/>
      <c r="AU14" s="252">
        <v>74</v>
      </c>
      <c r="AV14" s="253">
        <v>3</v>
      </c>
      <c r="AX14" s="243">
        <v>56</v>
      </c>
      <c r="AY14" s="284">
        <v>339</v>
      </c>
      <c r="AZ14" s="284"/>
      <c r="BA14" s="284">
        <v>750</v>
      </c>
      <c r="BB14" s="284">
        <v>1</v>
      </c>
      <c r="BC14" s="284">
        <v>42</v>
      </c>
      <c r="BD14" s="284"/>
      <c r="BE14" s="284">
        <v>174</v>
      </c>
      <c r="BF14" s="284">
        <v>4</v>
      </c>
      <c r="BG14" s="284">
        <v>14</v>
      </c>
      <c r="BH14" s="284"/>
      <c r="BI14" s="305"/>
      <c r="BJ14" s="284"/>
      <c r="BK14" s="284"/>
      <c r="BL14" s="284"/>
      <c r="BM14" s="243">
        <v>7</v>
      </c>
      <c r="BN14" s="243">
        <v>1</v>
      </c>
      <c r="BP14" s="243">
        <v>87</v>
      </c>
      <c r="BS14" s="284">
        <v>57</v>
      </c>
      <c r="BT14" s="284"/>
      <c r="BU14" s="284"/>
      <c r="BV14" s="284"/>
      <c r="BW14" s="284"/>
      <c r="BX14" s="284"/>
      <c r="BY14" s="284"/>
      <c r="BZ14" s="284"/>
      <c r="CA14" s="284"/>
      <c r="CB14" s="284"/>
      <c r="CC14" s="284"/>
      <c r="CD14" s="284"/>
      <c r="CE14" s="284"/>
      <c r="CF14" s="284"/>
      <c r="CG14" s="284">
        <v>1</v>
      </c>
      <c r="CH14" s="284"/>
      <c r="CI14" s="284"/>
      <c r="CJ14" s="284"/>
      <c r="CK14" s="284"/>
      <c r="CL14" s="284"/>
      <c r="CM14" s="284"/>
      <c r="CN14" s="284">
        <v>1</v>
      </c>
      <c r="CO14" s="284"/>
      <c r="CP14" s="243">
        <v>36</v>
      </c>
      <c r="CQ14" s="243">
        <v>2</v>
      </c>
      <c r="CR14" s="334"/>
    </row>
    <row r="15" spans="1:96" x14ac:dyDescent="0.2">
      <c r="A15" s="252" t="s">
        <v>80</v>
      </c>
      <c r="C15" s="243">
        <v>565</v>
      </c>
      <c r="D15" s="245">
        <v>4284</v>
      </c>
      <c r="F15" s="245">
        <v>10192</v>
      </c>
      <c r="G15" s="243">
        <v>100</v>
      </c>
      <c r="H15" s="245">
        <v>1226</v>
      </c>
      <c r="J15" s="243">
        <v>837</v>
      </c>
      <c r="K15" s="243">
        <v>289</v>
      </c>
      <c r="L15" s="243">
        <v>822</v>
      </c>
      <c r="M15" s="243">
        <v>1</v>
      </c>
      <c r="N15" s="265"/>
      <c r="O15" s="243">
        <v>1</v>
      </c>
      <c r="R15" s="243">
        <v>113</v>
      </c>
      <c r="S15" s="243">
        <v>46</v>
      </c>
      <c r="T15" s="243">
        <v>38</v>
      </c>
      <c r="U15" s="243">
        <v>155</v>
      </c>
      <c r="V15" s="243">
        <v>14</v>
      </c>
      <c r="W15" s="243">
        <v>228</v>
      </c>
      <c r="X15" s="243">
        <v>599</v>
      </c>
      <c r="Y15" s="243">
        <v>5</v>
      </c>
      <c r="Z15" s="243">
        <v>1</v>
      </c>
      <c r="AC15" s="243">
        <v>28</v>
      </c>
      <c r="AE15" s="244">
        <v>2</v>
      </c>
      <c r="AH15" s="253">
        <v>1</v>
      </c>
      <c r="AI15" s="253">
        <v>1</v>
      </c>
      <c r="AJ15" s="253"/>
      <c r="AK15" s="253"/>
      <c r="AL15" s="253">
        <v>1</v>
      </c>
      <c r="AM15" s="253">
        <v>5</v>
      </c>
      <c r="AN15" s="253"/>
      <c r="AO15" s="253"/>
      <c r="AP15" s="253">
        <v>1</v>
      </c>
      <c r="AQ15" s="253">
        <v>1</v>
      </c>
      <c r="AR15" s="253"/>
      <c r="AS15" s="253">
        <v>4</v>
      </c>
      <c r="AT15" s="253">
        <v>3</v>
      </c>
      <c r="AU15" s="252">
        <v>114</v>
      </c>
      <c r="AV15" s="253">
        <v>10</v>
      </c>
      <c r="AX15" s="245">
        <v>489</v>
      </c>
      <c r="AY15" s="284">
        <v>3278</v>
      </c>
      <c r="AZ15" s="284"/>
      <c r="BA15" s="284">
        <v>7721</v>
      </c>
      <c r="BB15" s="284">
        <v>45</v>
      </c>
      <c r="BC15" s="284">
        <v>366</v>
      </c>
      <c r="BD15" s="284"/>
      <c r="BE15" s="284">
        <v>450</v>
      </c>
      <c r="BF15" s="284">
        <v>153</v>
      </c>
      <c r="BG15" s="284">
        <v>215</v>
      </c>
      <c r="BH15" s="284"/>
      <c r="BI15" s="305"/>
      <c r="BJ15" s="284">
        <v>1</v>
      </c>
      <c r="BK15" s="284"/>
      <c r="BL15" s="284"/>
      <c r="BM15" s="243">
        <v>4</v>
      </c>
      <c r="BN15" s="243">
        <v>6</v>
      </c>
      <c r="BO15" s="243">
        <v>34</v>
      </c>
      <c r="BP15" s="243">
        <v>117</v>
      </c>
      <c r="BQ15" s="243">
        <v>12</v>
      </c>
      <c r="BR15" s="243">
        <v>136</v>
      </c>
      <c r="BS15" s="284">
        <v>540</v>
      </c>
      <c r="BT15" s="284">
        <v>5</v>
      </c>
      <c r="BU15" s="284"/>
      <c r="BV15" s="284"/>
      <c r="BW15" s="284"/>
      <c r="BX15" s="284">
        <v>9</v>
      </c>
      <c r="BY15" s="284"/>
      <c r="BZ15" s="284"/>
      <c r="CA15" s="284"/>
      <c r="CB15" s="284"/>
      <c r="CC15" s="284"/>
      <c r="CD15" s="284">
        <v>1</v>
      </c>
      <c r="CE15" s="284"/>
      <c r="CF15" s="284"/>
      <c r="CG15" s="284">
        <v>1</v>
      </c>
      <c r="CH15" s="284">
        <v>4</v>
      </c>
      <c r="CI15" s="284"/>
      <c r="CJ15" s="284"/>
      <c r="CK15" s="284">
        <v>1</v>
      </c>
      <c r="CL15" s="284">
        <v>1</v>
      </c>
      <c r="CM15" s="284"/>
      <c r="CN15" s="284">
        <v>3</v>
      </c>
      <c r="CO15" s="284">
        <v>3</v>
      </c>
      <c r="CP15" s="243">
        <v>87</v>
      </c>
      <c r="CQ15" s="243">
        <v>5</v>
      </c>
      <c r="CR15" s="334"/>
    </row>
    <row r="16" spans="1:96" s="247" customFormat="1" x14ac:dyDescent="0.2">
      <c r="A16" s="252" t="s">
        <v>81</v>
      </c>
      <c r="B16" s="243">
        <v>1</v>
      </c>
      <c r="C16" s="243">
        <v>203</v>
      </c>
      <c r="D16" s="243">
        <v>1483</v>
      </c>
      <c r="E16" s="243">
        <v>1</v>
      </c>
      <c r="F16" s="245">
        <v>2664</v>
      </c>
      <c r="G16" s="243">
        <v>11</v>
      </c>
      <c r="H16" s="243">
        <v>533</v>
      </c>
      <c r="I16" s="243"/>
      <c r="J16" s="243">
        <v>352</v>
      </c>
      <c r="K16" s="243">
        <v>168</v>
      </c>
      <c r="L16" s="243">
        <v>191</v>
      </c>
      <c r="M16" s="243"/>
      <c r="N16" s="265"/>
      <c r="O16" s="243"/>
      <c r="P16" s="243">
        <v>4</v>
      </c>
      <c r="Q16" s="243"/>
      <c r="R16" s="243">
        <v>65</v>
      </c>
      <c r="S16" s="243">
        <v>65</v>
      </c>
      <c r="T16" s="243">
        <v>6</v>
      </c>
      <c r="U16" s="243">
        <v>296</v>
      </c>
      <c r="V16" s="243">
        <v>4</v>
      </c>
      <c r="W16" s="243">
        <v>44</v>
      </c>
      <c r="X16" s="243">
        <v>198</v>
      </c>
      <c r="Y16" s="243">
        <v>1</v>
      </c>
      <c r="Z16" s="243">
        <v>4</v>
      </c>
      <c r="AA16" s="243">
        <v>1</v>
      </c>
      <c r="AB16" s="243"/>
      <c r="AC16" s="243">
        <v>2</v>
      </c>
      <c r="AD16" s="244"/>
      <c r="AE16" s="244">
        <v>5</v>
      </c>
      <c r="AF16" s="244"/>
      <c r="AG16" s="244">
        <v>2</v>
      </c>
      <c r="AH16" s="253"/>
      <c r="AI16" s="253"/>
      <c r="AJ16" s="253"/>
      <c r="AK16" s="253"/>
      <c r="AL16" s="253">
        <v>1</v>
      </c>
      <c r="AM16" s="253"/>
      <c r="AN16" s="253">
        <v>1</v>
      </c>
      <c r="AO16" s="253"/>
      <c r="AP16" s="253">
        <v>1</v>
      </c>
      <c r="AQ16" s="253">
        <v>2</v>
      </c>
      <c r="AR16" s="253"/>
      <c r="AS16" s="253">
        <v>1</v>
      </c>
      <c r="AT16" s="253">
        <v>6</v>
      </c>
      <c r="AU16" s="252">
        <v>264</v>
      </c>
      <c r="AV16" s="253">
        <v>11</v>
      </c>
      <c r="AW16" s="243"/>
      <c r="AX16" s="243">
        <v>140</v>
      </c>
      <c r="AY16" s="284">
        <v>871</v>
      </c>
      <c r="AZ16" s="284">
        <v>1</v>
      </c>
      <c r="BA16" s="284">
        <v>1420</v>
      </c>
      <c r="BB16" s="284">
        <v>4</v>
      </c>
      <c r="BC16" s="284">
        <v>177</v>
      </c>
      <c r="BD16" s="284"/>
      <c r="BE16" s="284">
        <v>260</v>
      </c>
      <c r="BF16" s="284">
        <v>37</v>
      </c>
      <c r="BG16" s="284">
        <v>93</v>
      </c>
      <c r="BH16" s="284"/>
      <c r="BI16" s="305"/>
      <c r="BJ16" s="284"/>
      <c r="BK16" s="284">
        <v>4</v>
      </c>
      <c r="BL16" s="284"/>
      <c r="BM16" s="243">
        <v>63</v>
      </c>
      <c r="BN16" s="243">
        <v>60</v>
      </c>
      <c r="BO16" s="243">
        <v>6</v>
      </c>
      <c r="BP16" s="243">
        <v>180</v>
      </c>
      <c r="BQ16" s="243">
        <v>4</v>
      </c>
      <c r="BR16" s="243">
        <v>6</v>
      </c>
      <c r="BS16" s="284">
        <v>123</v>
      </c>
      <c r="BT16" s="284">
        <v>1</v>
      </c>
      <c r="BU16" s="284">
        <v>3</v>
      </c>
      <c r="BV16" s="284">
        <v>1</v>
      </c>
      <c r="BW16" s="284"/>
      <c r="BX16" s="284"/>
      <c r="BY16" s="284"/>
      <c r="BZ16" s="284">
        <v>3</v>
      </c>
      <c r="CA16" s="284"/>
      <c r="CB16" s="284">
        <v>2</v>
      </c>
      <c r="CC16" s="284"/>
      <c r="CD16" s="284"/>
      <c r="CE16" s="284"/>
      <c r="CF16" s="284"/>
      <c r="CG16" s="284">
        <v>1</v>
      </c>
      <c r="CH16" s="284"/>
      <c r="CI16" s="284">
        <v>1</v>
      </c>
      <c r="CJ16" s="284"/>
      <c r="CK16" s="284">
        <v>1</v>
      </c>
      <c r="CL16" s="284">
        <v>1</v>
      </c>
      <c r="CM16" s="284"/>
      <c r="CN16" s="284"/>
      <c r="CO16" s="284">
        <v>6</v>
      </c>
      <c r="CP16" s="243">
        <v>164</v>
      </c>
      <c r="CQ16" s="243">
        <v>9</v>
      </c>
      <c r="CR16" s="334"/>
    </row>
    <row r="17" spans="1:96" x14ac:dyDescent="0.2">
      <c r="A17" s="246" t="s">
        <v>82</v>
      </c>
      <c r="B17" s="247">
        <v>4</v>
      </c>
      <c r="C17" s="247">
        <v>546</v>
      </c>
      <c r="D17" s="248">
        <v>5207</v>
      </c>
      <c r="E17" s="248">
        <v>4452</v>
      </c>
      <c r="F17" s="248">
        <v>12757</v>
      </c>
      <c r="G17" s="247">
        <v>14</v>
      </c>
      <c r="H17" s="248">
        <v>5251</v>
      </c>
      <c r="I17" s="247"/>
      <c r="J17" s="248">
        <v>10929</v>
      </c>
      <c r="K17" s="247">
        <v>516</v>
      </c>
      <c r="L17" s="248">
        <v>6890</v>
      </c>
      <c r="M17" s="247">
        <v>913</v>
      </c>
      <c r="N17" s="303">
        <v>3</v>
      </c>
      <c r="O17" s="247">
        <v>7</v>
      </c>
      <c r="P17" s="247">
        <v>4</v>
      </c>
      <c r="Q17" s="247">
        <v>1</v>
      </c>
      <c r="R17" s="247">
        <v>131</v>
      </c>
      <c r="S17" s="247">
        <v>1425</v>
      </c>
      <c r="T17" s="247">
        <v>11</v>
      </c>
      <c r="U17" s="247">
        <v>1392</v>
      </c>
      <c r="V17" s="247">
        <v>1530</v>
      </c>
      <c r="W17" s="247">
        <v>135</v>
      </c>
      <c r="X17" s="247">
        <v>1385</v>
      </c>
      <c r="Y17" s="247">
        <v>25</v>
      </c>
      <c r="Z17" s="248">
        <v>9703</v>
      </c>
      <c r="AA17" s="248">
        <v>4324</v>
      </c>
      <c r="AB17" s="248"/>
      <c r="AC17" s="247">
        <v>1457</v>
      </c>
      <c r="AD17" s="248">
        <v>3829</v>
      </c>
      <c r="AE17" s="248">
        <v>17953</v>
      </c>
      <c r="AF17" s="248">
        <v>193</v>
      </c>
      <c r="AG17" s="248">
        <v>9525</v>
      </c>
      <c r="AH17" s="249">
        <v>5999</v>
      </c>
      <c r="AI17" s="249">
        <v>7592</v>
      </c>
      <c r="AJ17" s="250">
        <v>6</v>
      </c>
      <c r="AK17" s="250">
        <v>15</v>
      </c>
      <c r="AL17" s="250">
        <v>375</v>
      </c>
      <c r="AM17" s="250">
        <v>1495</v>
      </c>
      <c r="AN17" s="250">
        <v>453</v>
      </c>
      <c r="AO17" s="250">
        <v>11</v>
      </c>
      <c r="AP17" s="250">
        <v>23286</v>
      </c>
      <c r="AQ17" s="250">
        <v>3339</v>
      </c>
      <c r="AR17" s="250">
        <v>5845</v>
      </c>
      <c r="AS17" s="250"/>
      <c r="AT17" s="250">
        <v>2000</v>
      </c>
      <c r="AU17" s="246">
        <v>583</v>
      </c>
      <c r="AV17" s="250">
        <v>28</v>
      </c>
      <c r="AW17" s="247"/>
      <c r="AX17" s="247">
        <v>404</v>
      </c>
      <c r="AY17" s="283">
        <v>3490</v>
      </c>
      <c r="AZ17" s="283">
        <v>1812</v>
      </c>
      <c r="BA17" s="283">
        <v>8443</v>
      </c>
      <c r="BB17" s="283">
        <v>8</v>
      </c>
      <c r="BC17" s="283">
        <v>2822</v>
      </c>
      <c r="BD17" s="283"/>
      <c r="BE17" s="283">
        <v>4957</v>
      </c>
      <c r="BF17" s="283">
        <v>305</v>
      </c>
      <c r="BG17" s="283">
        <v>2130</v>
      </c>
      <c r="BH17" s="283">
        <v>7</v>
      </c>
      <c r="BI17" s="304">
        <v>2</v>
      </c>
      <c r="BJ17" s="283">
        <v>7</v>
      </c>
      <c r="BK17" s="283">
        <v>4</v>
      </c>
      <c r="BL17" s="283">
        <v>1</v>
      </c>
      <c r="BM17" s="247">
        <v>112</v>
      </c>
      <c r="BN17" s="247">
        <v>931</v>
      </c>
      <c r="BO17" s="247">
        <v>11</v>
      </c>
      <c r="BP17" s="247">
        <v>980</v>
      </c>
      <c r="BQ17" s="247">
        <v>323</v>
      </c>
      <c r="BR17" s="248">
        <v>38</v>
      </c>
      <c r="BS17" s="283">
        <v>1141</v>
      </c>
      <c r="BT17" s="283">
        <v>17</v>
      </c>
      <c r="BU17" s="283">
        <v>5141</v>
      </c>
      <c r="BV17" s="283">
        <v>1923</v>
      </c>
      <c r="BW17" s="283"/>
      <c r="BX17" s="283">
        <v>845</v>
      </c>
      <c r="BY17" s="283">
        <v>2289</v>
      </c>
      <c r="BZ17" s="283">
        <v>12481</v>
      </c>
      <c r="CA17" s="283">
        <v>191</v>
      </c>
      <c r="CB17" s="283">
        <v>3739</v>
      </c>
      <c r="CC17" s="283">
        <v>1780</v>
      </c>
      <c r="CD17" s="283">
        <v>2</v>
      </c>
      <c r="CE17" s="283">
        <v>3</v>
      </c>
      <c r="CF17" s="283">
        <v>13</v>
      </c>
      <c r="CG17" s="283">
        <v>265</v>
      </c>
      <c r="CH17" s="283">
        <v>308</v>
      </c>
      <c r="CI17" s="283">
        <v>327</v>
      </c>
      <c r="CJ17" s="283">
        <v>7</v>
      </c>
      <c r="CK17" s="283">
        <v>12063</v>
      </c>
      <c r="CL17" s="283">
        <v>2077</v>
      </c>
      <c r="CM17" s="283">
        <v>3799</v>
      </c>
      <c r="CN17" s="283"/>
      <c r="CO17" s="283">
        <v>1920</v>
      </c>
      <c r="CP17" s="247">
        <v>423</v>
      </c>
      <c r="CQ17" s="247">
        <v>27</v>
      </c>
      <c r="CR17" s="334"/>
    </row>
    <row r="18" spans="1:96" x14ac:dyDescent="0.2">
      <c r="A18" s="252" t="s">
        <v>83</v>
      </c>
      <c r="B18" s="243">
        <v>12</v>
      </c>
      <c r="C18" s="243">
        <v>731</v>
      </c>
      <c r="D18" s="245">
        <v>2787</v>
      </c>
      <c r="E18" s="243">
        <v>1</v>
      </c>
      <c r="F18" s="245">
        <v>5247</v>
      </c>
      <c r="G18" s="243">
        <v>52</v>
      </c>
      <c r="H18" s="245">
        <v>1358</v>
      </c>
      <c r="J18" s="243">
        <v>928</v>
      </c>
      <c r="K18" s="243">
        <v>195</v>
      </c>
      <c r="L18" s="243">
        <v>285</v>
      </c>
      <c r="N18" s="265"/>
      <c r="P18" s="243">
        <v>1</v>
      </c>
      <c r="Q18" s="243">
        <v>1</v>
      </c>
      <c r="R18" s="243">
        <v>46</v>
      </c>
      <c r="S18" s="243">
        <v>408</v>
      </c>
      <c r="T18" s="243">
        <v>3</v>
      </c>
      <c r="U18" s="243">
        <v>779</v>
      </c>
      <c r="V18" s="243">
        <v>12</v>
      </c>
      <c r="W18" s="243">
        <v>186</v>
      </c>
      <c r="X18" s="243">
        <v>373</v>
      </c>
      <c r="Y18" s="243">
        <v>1</v>
      </c>
      <c r="AC18" s="243">
        <v>2</v>
      </c>
      <c r="AE18" s="244">
        <v>5</v>
      </c>
      <c r="AG18" s="244">
        <v>4</v>
      </c>
      <c r="AH18" s="253">
        <v>1</v>
      </c>
      <c r="AI18" s="253">
        <v>1</v>
      </c>
      <c r="AJ18" s="253">
        <v>13</v>
      </c>
      <c r="AK18" s="253"/>
      <c r="AL18" s="253">
        <v>4</v>
      </c>
      <c r="AM18" s="253">
        <v>1</v>
      </c>
      <c r="AN18" s="253">
        <v>2</v>
      </c>
      <c r="AO18" s="253"/>
      <c r="AP18" s="253">
        <v>1</v>
      </c>
      <c r="AQ18" s="253">
        <v>2</v>
      </c>
      <c r="AR18" s="253"/>
      <c r="AS18" s="253"/>
      <c r="AT18" s="253">
        <v>12</v>
      </c>
      <c r="AU18" s="252">
        <v>602</v>
      </c>
      <c r="AV18" s="253">
        <v>47</v>
      </c>
      <c r="AW18" s="243">
        <v>4</v>
      </c>
      <c r="AX18" s="243">
        <v>555</v>
      </c>
      <c r="AY18" s="284">
        <v>1880</v>
      </c>
      <c r="AZ18" s="284">
        <v>1</v>
      </c>
      <c r="BA18" s="284">
        <v>3464</v>
      </c>
      <c r="BB18" s="284">
        <v>21</v>
      </c>
      <c r="BC18" s="284">
        <v>643</v>
      </c>
      <c r="BD18" s="284"/>
      <c r="BE18" s="284">
        <v>597</v>
      </c>
      <c r="BF18" s="284">
        <v>36</v>
      </c>
      <c r="BG18" s="284">
        <v>153</v>
      </c>
      <c r="BH18" s="284"/>
      <c r="BI18" s="305"/>
      <c r="BJ18" s="284"/>
      <c r="BK18" s="284">
        <v>1</v>
      </c>
      <c r="BL18" s="284">
        <v>1</v>
      </c>
      <c r="BM18" s="243">
        <v>18</v>
      </c>
      <c r="BN18" s="243">
        <v>324</v>
      </c>
      <c r="BO18" s="243">
        <v>3</v>
      </c>
      <c r="BP18" s="243">
        <v>481</v>
      </c>
      <c r="BR18" s="243">
        <v>42</v>
      </c>
      <c r="BS18" s="284">
        <v>343</v>
      </c>
      <c r="BT18" s="284">
        <v>1</v>
      </c>
      <c r="BU18" s="284"/>
      <c r="BV18" s="284"/>
      <c r="BW18" s="284"/>
      <c r="BX18" s="284">
        <v>2</v>
      </c>
      <c r="BY18" s="284"/>
      <c r="BZ18" s="284">
        <v>5</v>
      </c>
      <c r="CA18" s="284"/>
      <c r="CB18" s="284">
        <v>4</v>
      </c>
      <c r="CC18" s="284">
        <v>1</v>
      </c>
      <c r="CD18" s="284">
        <v>1</v>
      </c>
      <c r="CE18" s="284">
        <v>9</v>
      </c>
      <c r="CF18" s="284"/>
      <c r="CG18" s="284">
        <v>3</v>
      </c>
      <c r="CH18" s="284"/>
      <c r="CI18" s="284">
        <v>1</v>
      </c>
      <c r="CJ18" s="284"/>
      <c r="CK18" s="284">
        <v>1</v>
      </c>
      <c r="CL18" s="284">
        <v>1</v>
      </c>
      <c r="CM18" s="284"/>
      <c r="CN18" s="284"/>
      <c r="CO18" s="284">
        <v>12</v>
      </c>
      <c r="CP18" s="243">
        <v>398</v>
      </c>
      <c r="CQ18" s="243">
        <v>25</v>
      </c>
      <c r="CR18" s="334"/>
    </row>
    <row r="19" spans="1:96" x14ac:dyDescent="0.2">
      <c r="A19" s="252" t="s">
        <v>84</v>
      </c>
      <c r="B19" s="243">
        <v>11</v>
      </c>
      <c r="C19" s="243">
        <v>285</v>
      </c>
      <c r="D19" s="243">
        <v>988</v>
      </c>
      <c r="F19" s="243">
        <v>2017</v>
      </c>
      <c r="G19" s="243">
        <v>3</v>
      </c>
      <c r="H19" s="243">
        <v>134</v>
      </c>
      <c r="J19" s="243">
        <v>207</v>
      </c>
      <c r="K19" s="243">
        <v>226</v>
      </c>
      <c r="L19" s="243">
        <v>187</v>
      </c>
      <c r="N19" s="265"/>
      <c r="R19" s="243">
        <v>5</v>
      </c>
      <c r="S19" s="243">
        <v>364</v>
      </c>
      <c r="T19" s="243">
        <v>7</v>
      </c>
      <c r="U19" s="243">
        <v>209</v>
      </c>
      <c r="W19" s="243">
        <v>110</v>
      </c>
      <c r="X19" s="243">
        <v>124</v>
      </c>
      <c r="Y19" s="243">
        <v>1</v>
      </c>
      <c r="AH19" s="253"/>
      <c r="AI19" s="253"/>
      <c r="AJ19" s="253"/>
      <c r="AK19" s="253"/>
      <c r="AL19" s="253"/>
      <c r="AM19" s="253"/>
      <c r="AN19" s="253"/>
      <c r="AO19" s="253"/>
      <c r="AP19" s="253">
        <v>1</v>
      </c>
      <c r="AQ19" s="253"/>
      <c r="AR19" s="253">
        <v>1</v>
      </c>
      <c r="AS19" s="253">
        <v>1</v>
      </c>
      <c r="AT19" s="253">
        <v>2</v>
      </c>
      <c r="AU19" s="252">
        <v>178</v>
      </c>
      <c r="AV19" s="253"/>
      <c r="AW19" s="243">
        <v>3</v>
      </c>
      <c r="AX19" s="243">
        <v>103</v>
      </c>
      <c r="AY19" s="284">
        <v>462</v>
      </c>
      <c r="AZ19" s="284"/>
      <c r="BA19" s="284">
        <v>1083</v>
      </c>
      <c r="BB19" s="284">
        <v>2</v>
      </c>
      <c r="BC19" s="284">
        <v>22</v>
      </c>
      <c r="BD19" s="284"/>
      <c r="BE19" s="284">
        <v>50</v>
      </c>
      <c r="BF19" s="284">
        <v>100</v>
      </c>
      <c r="BG19" s="284">
        <v>14</v>
      </c>
      <c r="BH19" s="284"/>
      <c r="BI19" s="305"/>
      <c r="BJ19" s="284"/>
      <c r="BK19" s="284"/>
      <c r="BL19" s="284"/>
      <c r="BM19" s="243">
        <v>2</v>
      </c>
      <c r="BN19" s="243">
        <v>159</v>
      </c>
      <c r="BO19" s="243">
        <v>6</v>
      </c>
      <c r="BP19" s="243">
        <v>133</v>
      </c>
      <c r="BR19" s="243">
        <v>59</v>
      </c>
      <c r="BS19" s="284">
        <v>77</v>
      </c>
      <c r="BT19" s="284">
        <v>1</v>
      </c>
      <c r="BU19" s="284"/>
      <c r="BV19" s="284"/>
      <c r="BW19" s="284"/>
      <c r="BX19" s="284"/>
      <c r="BY19" s="284"/>
      <c r="BZ19" s="284"/>
      <c r="CA19" s="284"/>
      <c r="CB19" s="284"/>
      <c r="CC19" s="284"/>
      <c r="CD19" s="284"/>
      <c r="CE19" s="284"/>
      <c r="CF19" s="284"/>
      <c r="CG19" s="284"/>
      <c r="CH19" s="284"/>
      <c r="CI19" s="284"/>
      <c r="CJ19" s="284"/>
      <c r="CK19" s="284">
        <v>1</v>
      </c>
      <c r="CL19" s="284"/>
      <c r="CM19" s="284">
        <v>1</v>
      </c>
      <c r="CN19" s="284">
        <v>1</v>
      </c>
      <c r="CO19" s="284">
        <v>2</v>
      </c>
      <c r="CP19" s="243">
        <v>118</v>
      </c>
      <c r="CR19" s="334"/>
    </row>
    <row r="20" spans="1:96" x14ac:dyDescent="0.2">
      <c r="A20" s="252" t="s">
        <v>85</v>
      </c>
      <c r="C20" s="243">
        <v>100</v>
      </c>
      <c r="D20" s="243">
        <v>636</v>
      </c>
      <c r="F20" s="245">
        <v>1764</v>
      </c>
      <c r="G20" s="243">
        <v>35</v>
      </c>
      <c r="H20" s="243">
        <v>685</v>
      </c>
      <c r="J20" s="243">
        <v>858</v>
      </c>
      <c r="K20" s="243">
        <v>102</v>
      </c>
      <c r="L20" s="243">
        <v>191</v>
      </c>
      <c r="N20" s="265">
        <v>1</v>
      </c>
      <c r="R20" s="243">
        <v>92</v>
      </c>
      <c r="S20" s="243">
        <v>340</v>
      </c>
      <c r="U20" s="243">
        <v>329</v>
      </c>
      <c r="V20" s="243">
        <v>1</v>
      </c>
      <c r="W20" s="243">
        <v>17</v>
      </c>
      <c r="X20" s="243">
        <v>137</v>
      </c>
      <c r="Y20" s="243">
        <v>1</v>
      </c>
      <c r="AC20" s="243">
        <v>4</v>
      </c>
      <c r="AD20" s="244">
        <v>1</v>
      </c>
      <c r="AE20" s="244">
        <v>2</v>
      </c>
      <c r="AH20" s="253"/>
      <c r="AI20" s="253"/>
      <c r="AJ20" s="253"/>
      <c r="AK20" s="253"/>
      <c r="AL20" s="253"/>
      <c r="AM20" s="253">
        <v>1</v>
      </c>
      <c r="AN20" s="253"/>
      <c r="AO20" s="253"/>
      <c r="AP20" s="253"/>
      <c r="AQ20" s="253"/>
      <c r="AR20" s="253"/>
      <c r="AS20" s="253">
        <v>8</v>
      </c>
      <c r="AT20" s="253">
        <v>3</v>
      </c>
      <c r="AU20" s="252">
        <v>107</v>
      </c>
      <c r="AV20" s="253">
        <v>63</v>
      </c>
      <c r="AX20" s="243">
        <v>69</v>
      </c>
      <c r="AY20" s="284">
        <v>319</v>
      </c>
      <c r="AZ20" s="284"/>
      <c r="BA20" s="284">
        <v>1037</v>
      </c>
      <c r="BB20" s="284">
        <v>9</v>
      </c>
      <c r="BC20" s="284">
        <v>331</v>
      </c>
      <c r="BD20" s="284"/>
      <c r="BE20" s="284">
        <v>723</v>
      </c>
      <c r="BF20" s="284">
        <v>12</v>
      </c>
      <c r="BG20" s="284">
        <v>10</v>
      </c>
      <c r="BH20" s="284"/>
      <c r="BI20" s="305"/>
      <c r="BJ20" s="284"/>
      <c r="BK20" s="284"/>
      <c r="BL20" s="284"/>
      <c r="BM20" s="243">
        <v>35</v>
      </c>
      <c r="BN20" s="243">
        <v>196</v>
      </c>
      <c r="BP20" s="243">
        <v>237</v>
      </c>
      <c r="BQ20" s="243">
        <v>1</v>
      </c>
      <c r="BS20" s="284">
        <v>91</v>
      </c>
      <c r="BT20" s="284"/>
      <c r="BU20" s="284"/>
      <c r="BV20" s="284"/>
      <c r="BW20" s="284"/>
      <c r="BX20" s="284"/>
      <c r="BY20" s="284">
        <v>1</v>
      </c>
      <c r="BZ20" s="284">
        <v>1</v>
      </c>
      <c r="CA20" s="284"/>
      <c r="CB20" s="284"/>
      <c r="CC20" s="284"/>
      <c r="CD20" s="284"/>
      <c r="CE20" s="284"/>
      <c r="CF20" s="284"/>
      <c r="CG20" s="284"/>
      <c r="CH20" s="284">
        <v>1</v>
      </c>
      <c r="CI20" s="284"/>
      <c r="CJ20" s="284"/>
      <c r="CK20" s="284"/>
      <c r="CL20" s="284"/>
      <c r="CM20" s="284"/>
      <c r="CN20" s="284"/>
      <c r="CO20" s="284">
        <v>3</v>
      </c>
      <c r="CP20" s="243">
        <v>68</v>
      </c>
      <c r="CQ20" s="243">
        <v>32</v>
      </c>
      <c r="CR20" s="334"/>
    </row>
    <row r="21" spans="1:96" x14ac:dyDescent="0.2">
      <c r="A21" s="252" t="s">
        <v>86</v>
      </c>
      <c r="C21" s="243">
        <v>72</v>
      </c>
      <c r="D21" s="243">
        <v>294</v>
      </c>
      <c r="E21" s="243">
        <v>1</v>
      </c>
      <c r="F21" s="243">
        <v>704</v>
      </c>
      <c r="H21" s="243">
        <v>69</v>
      </c>
      <c r="J21" s="243">
        <v>83</v>
      </c>
      <c r="K21" s="243">
        <v>24</v>
      </c>
      <c r="L21" s="243">
        <v>116</v>
      </c>
      <c r="N21" s="265"/>
      <c r="R21" s="243">
        <v>5</v>
      </c>
      <c r="S21" s="243">
        <v>21</v>
      </c>
      <c r="T21" s="243">
        <v>1</v>
      </c>
      <c r="U21" s="243">
        <v>70</v>
      </c>
      <c r="W21" s="243">
        <v>2</v>
      </c>
      <c r="X21" s="243">
        <v>57</v>
      </c>
      <c r="AD21" s="244">
        <v>1</v>
      </c>
      <c r="AH21" s="253"/>
      <c r="AI21" s="253"/>
      <c r="AJ21" s="253"/>
      <c r="AK21" s="253"/>
      <c r="AL21" s="253"/>
      <c r="AM21" s="253"/>
      <c r="AN21" s="253"/>
      <c r="AO21" s="253"/>
      <c r="AP21" s="253"/>
      <c r="AQ21" s="253"/>
      <c r="AR21" s="253"/>
      <c r="AS21" s="253">
        <v>2</v>
      </c>
      <c r="AT21" s="253"/>
      <c r="AU21" s="252">
        <v>52</v>
      </c>
      <c r="AV21" s="253">
        <v>1</v>
      </c>
      <c r="AX21" s="243">
        <v>57</v>
      </c>
      <c r="AY21" s="284">
        <v>167</v>
      </c>
      <c r="AZ21" s="284">
        <v>1</v>
      </c>
      <c r="BA21" s="284">
        <v>434</v>
      </c>
      <c r="BB21" s="284"/>
      <c r="BC21" s="284">
        <v>14</v>
      </c>
      <c r="BD21" s="284"/>
      <c r="BE21" s="284">
        <v>54</v>
      </c>
      <c r="BF21" s="284">
        <v>8</v>
      </c>
      <c r="BG21" s="284">
        <v>22</v>
      </c>
      <c r="BH21" s="284"/>
      <c r="BI21" s="305"/>
      <c r="BJ21" s="284"/>
      <c r="BK21" s="284"/>
      <c r="BL21" s="284"/>
      <c r="BM21" s="243">
        <v>4</v>
      </c>
      <c r="BN21" s="243">
        <v>6</v>
      </c>
      <c r="BO21" s="243">
        <v>1</v>
      </c>
      <c r="BP21" s="243">
        <v>36</v>
      </c>
      <c r="BS21" s="284">
        <v>53</v>
      </c>
      <c r="BT21" s="284"/>
      <c r="BU21" s="284"/>
      <c r="BV21" s="284"/>
      <c r="BW21" s="284"/>
      <c r="BX21" s="284"/>
      <c r="BY21" s="284">
        <v>1</v>
      </c>
      <c r="BZ21" s="284"/>
      <c r="CA21" s="284"/>
      <c r="CB21" s="284"/>
      <c r="CC21" s="284"/>
      <c r="CD21" s="284"/>
      <c r="CE21" s="284"/>
      <c r="CF21" s="284"/>
      <c r="CG21" s="284"/>
      <c r="CH21" s="284"/>
      <c r="CI21" s="284"/>
      <c r="CJ21" s="284"/>
      <c r="CK21" s="284"/>
      <c r="CL21" s="284"/>
      <c r="CM21" s="284"/>
      <c r="CN21" s="284">
        <v>1</v>
      </c>
      <c r="CO21" s="284"/>
      <c r="CP21" s="243">
        <v>26</v>
      </c>
      <c r="CQ21" s="243">
        <v>1</v>
      </c>
      <c r="CR21" s="334"/>
    </row>
    <row r="22" spans="1:96" x14ac:dyDescent="0.2">
      <c r="A22" s="252" t="s">
        <v>87</v>
      </c>
      <c r="C22" s="243">
        <v>88</v>
      </c>
      <c r="D22" s="243">
        <v>366</v>
      </c>
      <c r="F22" s="243">
        <v>760</v>
      </c>
      <c r="G22" s="243">
        <v>9</v>
      </c>
      <c r="H22" s="243">
        <v>164</v>
      </c>
      <c r="J22" s="243">
        <v>117</v>
      </c>
      <c r="K22" s="243">
        <v>18</v>
      </c>
      <c r="L22" s="243">
        <v>103</v>
      </c>
      <c r="N22" s="265"/>
      <c r="S22" s="243">
        <v>7</v>
      </c>
      <c r="T22" s="243">
        <v>1</v>
      </c>
      <c r="U22" s="243">
        <v>100</v>
      </c>
      <c r="V22" s="243">
        <v>3</v>
      </c>
      <c r="W22" s="243">
        <v>41</v>
      </c>
      <c r="X22" s="243">
        <v>47</v>
      </c>
      <c r="AH22" s="253"/>
      <c r="AI22" s="253"/>
      <c r="AJ22" s="253"/>
      <c r="AK22" s="253"/>
      <c r="AL22" s="253"/>
      <c r="AM22" s="253"/>
      <c r="AN22" s="253"/>
      <c r="AO22" s="253"/>
      <c r="AP22" s="253"/>
      <c r="AQ22" s="253"/>
      <c r="AR22" s="253"/>
      <c r="AS22" s="253">
        <v>1</v>
      </c>
      <c r="AT22" s="253">
        <v>2</v>
      </c>
      <c r="AU22" s="252">
        <v>85</v>
      </c>
      <c r="AV22" s="253">
        <v>1</v>
      </c>
      <c r="AX22" s="243">
        <v>59</v>
      </c>
      <c r="AY22" s="284">
        <v>211</v>
      </c>
      <c r="AZ22" s="284"/>
      <c r="BA22" s="284">
        <v>351</v>
      </c>
      <c r="BB22" s="284">
        <v>5</v>
      </c>
      <c r="BC22" s="284">
        <v>53</v>
      </c>
      <c r="BD22" s="284"/>
      <c r="BE22" s="284">
        <v>89</v>
      </c>
      <c r="BF22" s="284">
        <v>2</v>
      </c>
      <c r="BG22" s="284">
        <v>23</v>
      </c>
      <c r="BH22" s="284"/>
      <c r="BI22" s="305"/>
      <c r="BJ22" s="284"/>
      <c r="BK22" s="284"/>
      <c r="BL22" s="284"/>
      <c r="BN22" s="243">
        <v>5</v>
      </c>
      <c r="BO22" s="243">
        <v>1</v>
      </c>
      <c r="BP22" s="243">
        <v>62</v>
      </c>
      <c r="BQ22" s="243">
        <v>1</v>
      </c>
      <c r="BR22" s="243">
        <v>8</v>
      </c>
      <c r="BS22" s="284">
        <v>38</v>
      </c>
      <c r="BT22" s="284"/>
      <c r="BU22" s="284"/>
      <c r="BV22" s="284"/>
      <c r="BW22" s="284"/>
      <c r="BX22" s="284"/>
      <c r="BY22" s="284"/>
      <c r="BZ22" s="284"/>
      <c r="CA22" s="284"/>
      <c r="CB22" s="284"/>
      <c r="CC22" s="284"/>
      <c r="CD22" s="284"/>
      <c r="CE22" s="284"/>
      <c r="CF22" s="284"/>
      <c r="CG22" s="284"/>
      <c r="CH22" s="284"/>
      <c r="CI22" s="284"/>
      <c r="CJ22" s="284"/>
      <c r="CK22" s="284"/>
      <c r="CL22" s="284"/>
      <c r="CM22" s="284"/>
      <c r="CN22" s="284"/>
      <c r="CO22" s="284">
        <v>2</v>
      </c>
      <c r="CP22" s="243">
        <v>51</v>
      </c>
      <c r="CQ22" s="243">
        <v>1</v>
      </c>
      <c r="CR22" s="334"/>
    </row>
    <row r="23" spans="1:96" x14ac:dyDescent="0.2">
      <c r="A23" s="252" t="s">
        <v>88</v>
      </c>
      <c r="B23" s="243">
        <v>1</v>
      </c>
      <c r="C23" s="245">
        <v>1315</v>
      </c>
      <c r="D23" s="245">
        <v>7078</v>
      </c>
      <c r="F23" s="245">
        <v>22351</v>
      </c>
      <c r="G23" s="243">
        <v>62</v>
      </c>
      <c r="H23" s="245">
        <v>4562</v>
      </c>
      <c r="J23" s="245">
        <v>1297</v>
      </c>
      <c r="K23" s="243">
        <v>271</v>
      </c>
      <c r="L23" s="245">
        <v>1014</v>
      </c>
      <c r="M23" s="243">
        <v>1</v>
      </c>
      <c r="N23" s="265">
        <v>8</v>
      </c>
      <c r="R23" s="243">
        <v>168</v>
      </c>
      <c r="S23" s="243">
        <v>118</v>
      </c>
      <c r="T23" s="243">
        <v>36</v>
      </c>
      <c r="U23" s="243">
        <v>2136</v>
      </c>
      <c r="V23" s="243">
        <v>215</v>
      </c>
      <c r="W23" s="243">
        <v>1914</v>
      </c>
      <c r="X23" s="243">
        <v>976</v>
      </c>
      <c r="Y23" s="243">
        <v>5</v>
      </c>
      <c r="AA23" s="243">
        <v>3</v>
      </c>
      <c r="AD23" s="244">
        <v>1</v>
      </c>
      <c r="AE23" s="244">
        <v>3</v>
      </c>
      <c r="AF23" s="244">
        <v>1</v>
      </c>
      <c r="AG23" s="244">
        <v>1</v>
      </c>
      <c r="AH23" s="253">
        <v>1</v>
      </c>
      <c r="AI23" s="253">
        <v>1</v>
      </c>
      <c r="AJ23" s="253"/>
      <c r="AK23" s="253"/>
      <c r="AL23" s="253">
        <v>11</v>
      </c>
      <c r="AM23" s="253"/>
      <c r="AN23" s="253">
        <v>2</v>
      </c>
      <c r="AO23" s="253">
        <v>1</v>
      </c>
      <c r="AP23" s="253"/>
      <c r="AQ23" s="254"/>
      <c r="AR23" s="254"/>
      <c r="AS23" s="254"/>
      <c r="AT23" s="254">
        <v>3</v>
      </c>
      <c r="AU23" s="255">
        <v>1338</v>
      </c>
      <c r="AV23" s="254">
        <v>32</v>
      </c>
      <c r="AX23" s="245">
        <v>1053</v>
      </c>
      <c r="AY23" s="284">
        <v>4972</v>
      </c>
      <c r="AZ23" s="284"/>
      <c r="BA23" s="284">
        <v>13890</v>
      </c>
      <c r="BB23" s="284"/>
      <c r="BC23" s="284">
        <v>1330</v>
      </c>
      <c r="BD23" s="284"/>
      <c r="BE23" s="284">
        <v>546</v>
      </c>
      <c r="BF23" s="284">
        <v>177</v>
      </c>
      <c r="BG23" s="284">
        <v>260</v>
      </c>
      <c r="BH23" s="284">
        <v>1</v>
      </c>
      <c r="BI23" s="305">
        <v>8</v>
      </c>
      <c r="BJ23" s="284"/>
      <c r="BK23" s="284"/>
      <c r="BL23" s="284"/>
      <c r="BM23" s="243">
        <v>115</v>
      </c>
      <c r="BN23" s="243">
        <v>85</v>
      </c>
      <c r="BO23" s="243">
        <v>26</v>
      </c>
      <c r="BP23" s="243">
        <v>1493</v>
      </c>
      <c r="BQ23" s="243">
        <v>7</v>
      </c>
      <c r="BR23" s="243">
        <v>549</v>
      </c>
      <c r="BS23" s="284">
        <v>855</v>
      </c>
      <c r="BT23" s="284">
        <v>4</v>
      </c>
      <c r="BU23" s="284"/>
      <c r="BV23" s="284">
        <v>1</v>
      </c>
      <c r="BW23" s="284"/>
      <c r="BX23" s="284"/>
      <c r="BY23" s="284">
        <v>1</v>
      </c>
      <c r="BZ23" s="284">
        <v>2</v>
      </c>
      <c r="CA23" s="284">
        <v>1</v>
      </c>
      <c r="CB23" s="284"/>
      <c r="CC23" s="284"/>
      <c r="CD23" s="284"/>
      <c r="CE23" s="284"/>
      <c r="CF23" s="284"/>
      <c r="CG23" s="284">
        <v>10</v>
      </c>
      <c r="CH23" s="284"/>
      <c r="CI23" s="284">
        <v>2</v>
      </c>
      <c r="CJ23" s="284">
        <v>1</v>
      </c>
      <c r="CK23" s="284"/>
      <c r="CL23" s="284"/>
      <c r="CM23" s="284"/>
      <c r="CN23" s="284"/>
      <c r="CO23" s="284">
        <v>2</v>
      </c>
      <c r="CP23" s="243">
        <v>973</v>
      </c>
      <c r="CQ23" s="243">
        <v>22</v>
      </c>
      <c r="CR23" s="334"/>
    </row>
    <row r="24" spans="1:96" x14ac:dyDescent="0.2">
      <c r="A24" s="252" t="s">
        <v>89</v>
      </c>
      <c r="C24" s="243">
        <v>1447</v>
      </c>
      <c r="D24" s="245">
        <v>7042</v>
      </c>
      <c r="E24" s="243">
        <v>2</v>
      </c>
      <c r="F24" s="245">
        <v>12537</v>
      </c>
      <c r="G24" s="243">
        <v>42</v>
      </c>
      <c r="H24" s="243">
        <v>1421</v>
      </c>
      <c r="J24" s="243">
        <v>680</v>
      </c>
      <c r="K24" s="243">
        <v>258</v>
      </c>
      <c r="L24" s="243">
        <v>1945</v>
      </c>
      <c r="N24" s="265"/>
      <c r="Q24" s="243">
        <v>1</v>
      </c>
      <c r="R24" s="243">
        <v>204</v>
      </c>
      <c r="S24" s="243">
        <v>529</v>
      </c>
      <c r="T24" s="243">
        <v>2</v>
      </c>
      <c r="U24" s="243">
        <v>512</v>
      </c>
      <c r="V24" s="243">
        <v>2</v>
      </c>
      <c r="W24" s="243">
        <v>143</v>
      </c>
      <c r="X24" s="243">
        <v>627</v>
      </c>
      <c r="Z24" s="243">
        <v>5</v>
      </c>
      <c r="AC24" s="243">
        <v>1</v>
      </c>
      <c r="AD24" s="244">
        <v>2</v>
      </c>
      <c r="AE24" s="244">
        <v>5</v>
      </c>
      <c r="AF24" s="244">
        <v>1</v>
      </c>
      <c r="AG24" s="244">
        <v>2</v>
      </c>
      <c r="AH24" s="253">
        <v>1</v>
      </c>
      <c r="AI24" s="253">
        <v>1</v>
      </c>
      <c r="AJ24" s="253"/>
      <c r="AK24" s="253"/>
      <c r="AL24" s="253">
        <v>6</v>
      </c>
      <c r="AM24" s="253">
        <v>2</v>
      </c>
      <c r="AN24" s="253">
        <v>1</v>
      </c>
      <c r="AO24" s="253"/>
      <c r="AP24" s="253">
        <v>3</v>
      </c>
      <c r="AQ24" s="253">
        <v>3</v>
      </c>
      <c r="AR24" s="253">
        <v>1</v>
      </c>
      <c r="AS24" s="253">
        <v>14</v>
      </c>
      <c r="AT24" s="253">
        <v>63</v>
      </c>
      <c r="AU24" s="252">
        <v>265</v>
      </c>
      <c r="AV24" s="253">
        <v>142</v>
      </c>
      <c r="AX24" s="243">
        <v>900</v>
      </c>
      <c r="AY24" s="284">
        <v>3424</v>
      </c>
      <c r="AZ24" s="284">
        <v>1</v>
      </c>
      <c r="BA24" s="284">
        <v>7908</v>
      </c>
      <c r="BB24" s="284">
        <v>3</v>
      </c>
      <c r="BC24" s="284">
        <v>204</v>
      </c>
      <c r="BD24" s="284"/>
      <c r="BE24" s="284">
        <v>184</v>
      </c>
      <c r="BF24" s="284">
        <v>101</v>
      </c>
      <c r="BG24" s="284">
        <v>131</v>
      </c>
      <c r="BH24" s="284"/>
      <c r="BI24" s="305"/>
      <c r="BJ24" s="284"/>
      <c r="BK24" s="284"/>
      <c r="BL24" s="284"/>
      <c r="BM24" s="243">
        <v>16</v>
      </c>
      <c r="BN24" s="243">
        <v>56</v>
      </c>
      <c r="BO24" s="243">
        <v>2</v>
      </c>
      <c r="BP24" s="243">
        <v>325</v>
      </c>
      <c r="BQ24" s="243">
        <v>2</v>
      </c>
      <c r="BS24" s="284">
        <v>544</v>
      </c>
      <c r="BT24" s="284"/>
      <c r="BU24" s="284">
        <v>4</v>
      </c>
      <c r="BV24" s="284"/>
      <c r="BW24" s="284"/>
      <c r="BX24" s="284">
        <v>1</v>
      </c>
      <c r="BY24" s="284">
        <v>2</v>
      </c>
      <c r="BZ24" s="284">
        <v>5</v>
      </c>
      <c r="CA24" s="284">
        <v>1</v>
      </c>
      <c r="CB24" s="284">
        <v>1</v>
      </c>
      <c r="CC24" s="284">
        <v>1</v>
      </c>
      <c r="CD24" s="284"/>
      <c r="CE24" s="284"/>
      <c r="CF24" s="284"/>
      <c r="CG24" s="284">
        <v>6</v>
      </c>
      <c r="CH24" s="284">
        <v>2</v>
      </c>
      <c r="CI24" s="284">
        <v>1</v>
      </c>
      <c r="CJ24" s="284"/>
      <c r="CK24" s="284">
        <v>3</v>
      </c>
      <c r="CL24" s="284">
        <v>2</v>
      </c>
      <c r="CM24" s="284">
        <v>1</v>
      </c>
      <c r="CN24" s="284">
        <v>4</v>
      </c>
      <c r="CO24" s="284">
        <v>61</v>
      </c>
      <c r="CP24" s="243">
        <v>160</v>
      </c>
      <c r="CQ24" s="243">
        <v>97</v>
      </c>
      <c r="CR24" s="334"/>
    </row>
    <row r="25" spans="1:96" x14ac:dyDescent="0.2">
      <c r="A25" s="252" t="s">
        <v>90</v>
      </c>
      <c r="C25" s="243">
        <v>237</v>
      </c>
      <c r="D25" s="243">
        <v>1865</v>
      </c>
      <c r="E25" s="243">
        <v>2</v>
      </c>
      <c r="F25" s="245">
        <v>4877</v>
      </c>
      <c r="G25" s="243">
        <v>70</v>
      </c>
      <c r="H25" s="243">
        <v>423</v>
      </c>
      <c r="J25" s="243">
        <v>169</v>
      </c>
      <c r="K25" s="243">
        <v>82</v>
      </c>
      <c r="L25" s="243">
        <v>381</v>
      </c>
      <c r="N25" s="265"/>
      <c r="Q25" s="243">
        <v>1</v>
      </c>
      <c r="R25" s="243">
        <v>70</v>
      </c>
      <c r="S25" s="243">
        <v>181</v>
      </c>
      <c r="T25" s="243">
        <v>65</v>
      </c>
      <c r="U25" s="243">
        <v>716</v>
      </c>
      <c r="V25" s="243">
        <v>4</v>
      </c>
      <c r="W25" s="243">
        <v>55</v>
      </c>
      <c r="X25" s="243">
        <v>210</v>
      </c>
      <c r="Y25" s="243">
        <v>67</v>
      </c>
      <c r="Z25" s="243">
        <v>1</v>
      </c>
      <c r="AE25" s="244">
        <v>6</v>
      </c>
      <c r="AG25" s="244">
        <v>1</v>
      </c>
      <c r="AH25" s="253">
        <v>1</v>
      </c>
      <c r="AI25" s="253">
        <v>1</v>
      </c>
      <c r="AJ25" s="253"/>
      <c r="AK25" s="253"/>
      <c r="AL25" s="253"/>
      <c r="AM25" s="253"/>
      <c r="AN25" s="253"/>
      <c r="AO25" s="253"/>
      <c r="AP25" s="253">
        <v>2</v>
      </c>
      <c r="AQ25" s="253">
        <v>2</v>
      </c>
      <c r="AR25" s="253">
        <v>1</v>
      </c>
      <c r="AS25" s="253">
        <v>20</v>
      </c>
      <c r="AT25" s="253">
        <v>97</v>
      </c>
      <c r="AU25" s="252">
        <v>367</v>
      </c>
      <c r="AV25" s="253">
        <v>313</v>
      </c>
      <c r="AX25" s="243">
        <v>178</v>
      </c>
      <c r="AY25" s="284">
        <v>1313</v>
      </c>
      <c r="AZ25" s="284">
        <v>1</v>
      </c>
      <c r="BA25" s="284">
        <v>3354</v>
      </c>
      <c r="BB25" s="284">
        <v>26</v>
      </c>
      <c r="BC25" s="284">
        <v>100</v>
      </c>
      <c r="BD25" s="284"/>
      <c r="BE25" s="284">
        <v>97</v>
      </c>
      <c r="BF25" s="284">
        <v>20</v>
      </c>
      <c r="BG25" s="284">
        <v>81</v>
      </c>
      <c r="BH25" s="284"/>
      <c r="BI25" s="305"/>
      <c r="BJ25" s="284"/>
      <c r="BK25" s="284"/>
      <c r="BL25" s="284">
        <v>1</v>
      </c>
      <c r="BM25" s="243">
        <v>7</v>
      </c>
      <c r="BN25" s="243">
        <v>127</v>
      </c>
      <c r="BO25" s="243">
        <v>54</v>
      </c>
      <c r="BP25" s="243">
        <v>365</v>
      </c>
      <c r="BQ25" s="243">
        <v>4</v>
      </c>
      <c r="BS25" s="284">
        <v>186</v>
      </c>
      <c r="BT25" s="284">
        <v>52</v>
      </c>
      <c r="BU25" s="284"/>
      <c r="BV25" s="284"/>
      <c r="BW25" s="284"/>
      <c r="BX25" s="284"/>
      <c r="BY25" s="284"/>
      <c r="BZ25" s="284">
        <v>4</v>
      </c>
      <c r="CA25" s="284"/>
      <c r="CB25" s="284">
        <v>1</v>
      </c>
      <c r="CC25" s="284">
        <v>1</v>
      </c>
      <c r="CD25" s="284"/>
      <c r="CE25" s="284"/>
      <c r="CF25" s="284"/>
      <c r="CG25" s="284"/>
      <c r="CH25" s="284"/>
      <c r="CI25" s="284"/>
      <c r="CJ25" s="284"/>
      <c r="CK25" s="284">
        <v>2</v>
      </c>
      <c r="CL25" s="284">
        <v>2</v>
      </c>
      <c r="CM25" s="284">
        <v>1</v>
      </c>
      <c r="CN25" s="284">
        <v>13</v>
      </c>
      <c r="CO25" s="284">
        <v>48</v>
      </c>
      <c r="CP25" s="243">
        <v>260</v>
      </c>
      <c r="CQ25" s="243">
        <v>91</v>
      </c>
      <c r="CR25" s="334"/>
    </row>
    <row r="26" spans="1:96" x14ac:dyDescent="0.2">
      <c r="A26" s="252" t="s">
        <v>91</v>
      </c>
      <c r="C26" s="243">
        <v>439</v>
      </c>
      <c r="D26" s="245">
        <v>2763</v>
      </c>
      <c r="E26" s="243">
        <v>35</v>
      </c>
      <c r="F26" s="245">
        <v>6527</v>
      </c>
      <c r="G26" s="243">
        <v>41</v>
      </c>
      <c r="H26" s="243">
        <v>969</v>
      </c>
      <c r="J26" s="243">
        <v>420</v>
      </c>
      <c r="K26" s="243">
        <v>125</v>
      </c>
      <c r="L26" s="243">
        <v>679</v>
      </c>
      <c r="N26" s="265">
        <v>1</v>
      </c>
      <c r="O26" s="243">
        <v>476</v>
      </c>
      <c r="R26" s="243">
        <v>98</v>
      </c>
      <c r="S26" s="243">
        <v>162</v>
      </c>
      <c r="T26" s="243">
        <v>22</v>
      </c>
      <c r="U26" s="243">
        <v>538</v>
      </c>
      <c r="V26" s="243">
        <v>8</v>
      </c>
      <c r="W26" s="243">
        <v>28</v>
      </c>
      <c r="X26" s="243">
        <v>270</v>
      </c>
      <c r="Y26" s="243">
        <v>2</v>
      </c>
      <c r="Z26" s="243">
        <v>2</v>
      </c>
      <c r="AA26" s="243">
        <v>3</v>
      </c>
      <c r="AD26" s="244">
        <v>3</v>
      </c>
      <c r="AG26" s="244">
        <v>17</v>
      </c>
      <c r="AH26" s="253"/>
      <c r="AI26" s="253">
        <v>1</v>
      </c>
      <c r="AJ26" s="253"/>
      <c r="AK26" s="253"/>
      <c r="AL26" s="253">
        <v>12</v>
      </c>
      <c r="AM26" s="253"/>
      <c r="AN26" s="253">
        <v>1</v>
      </c>
      <c r="AO26" s="253"/>
      <c r="AP26" s="253">
        <v>14</v>
      </c>
      <c r="AQ26" s="253">
        <v>25</v>
      </c>
      <c r="AR26" s="253">
        <v>1</v>
      </c>
      <c r="AS26" s="253">
        <v>4</v>
      </c>
      <c r="AT26" s="253">
        <v>9</v>
      </c>
      <c r="AU26" s="252">
        <v>411</v>
      </c>
      <c r="AV26" s="253">
        <v>65</v>
      </c>
      <c r="AX26" s="245">
        <v>337</v>
      </c>
      <c r="AY26" s="284">
        <v>1977</v>
      </c>
      <c r="AZ26" s="284">
        <v>31</v>
      </c>
      <c r="BA26" s="284">
        <v>4257</v>
      </c>
      <c r="BB26" s="284">
        <v>20</v>
      </c>
      <c r="BC26" s="284">
        <v>201</v>
      </c>
      <c r="BD26" s="284"/>
      <c r="BE26" s="284">
        <v>149</v>
      </c>
      <c r="BF26" s="284">
        <v>66</v>
      </c>
      <c r="BG26" s="284">
        <v>68</v>
      </c>
      <c r="BH26" s="284"/>
      <c r="BI26" s="305">
        <v>1</v>
      </c>
      <c r="BJ26" s="284">
        <v>413</v>
      </c>
      <c r="BK26" s="284"/>
      <c r="BL26" s="284"/>
      <c r="BM26" s="243">
        <v>36</v>
      </c>
      <c r="BN26" s="243">
        <v>67</v>
      </c>
      <c r="BO26" s="243">
        <v>8</v>
      </c>
      <c r="BP26" s="243">
        <v>346</v>
      </c>
      <c r="BS26" s="284">
        <v>239</v>
      </c>
      <c r="BT26" s="284">
        <v>2</v>
      </c>
      <c r="BU26" s="284">
        <v>2</v>
      </c>
      <c r="BV26" s="284">
        <v>3</v>
      </c>
      <c r="BW26" s="284"/>
      <c r="BX26" s="284"/>
      <c r="BY26" s="284">
        <v>1</v>
      </c>
      <c r="BZ26" s="284"/>
      <c r="CA26" s="284"/>
      <c r="CB26" s="284">
        <v>5</v>
      </c>
      <c r="CC26" s="284"/>
      <c r="CD26" s="284"/>
      <c r="CE26" s="284"/>
      <c r="CF26" s="284"/>
      <c r="CG26" s="284">
        <v>7</v>
      </c>
      <c r="CH26" s="284"/>
      <c r="CI26" s="284">
        <v>1</v>
      </c>
      <c r="CJ26" s="284"/>
      <c r="CK26" s="284">
        <v>12</v>
      </c>
      <c r="CL26" s="284">
        <v>20</v>
      </c>
      <c r="CM26" s="284">
        <v>1</v>
      </c>
      <c r="CN26" s="284">
        <v>3</v>
      </c>
      <c r="CO26" s="284">
        <v>9</v>
      </c>
      <c r="CP26" s="243">
        <v>295</v>
      </c>
      <c r="CQ26" s="243">
        <v>29</v>
      </c>
      <c r="CR26" s="334"/>
    </row>
    <row r="27" spans="1:96" x14ac:dyDescent="0.2">
      <c r="A27" s="252" t="s">
        <v>92</v>
      </c>
      <c r="C27" s="243">
        <v>338</v>
      </c>
      <c r="D27" s="245">
        <v>2967</v>
      </c>
      <c r="E27" s="243">
        <v>28</v>
      </c>
      <c r="F27" s="245">
        <v>5879</v>
      </c>
      <c r="G27" s="243">
        <v>29</v>
      </c>
      <c r="H27" s="243">
        <v>1699</v>
      </c>
      <c r="J27" s="243">
        <v>1318</v>
      </c>
      <c r="K27" s="243">
        <v>215</v>
      </c>
      <c r="L27" s="243">
        <v>818</v>
      </c>
      <c r="N27" s="265"/>
      <c r="Q27" s="243">
        <v>153</v>
      </c>
      <c r="R27" s="243">
        <v>158</v>
      </c>
      <c r="S27" s="243">
        <v>1100</v>
      </c>
      <c r="T27" s="243">
        <v>62</v>
      </c>
      <c r="U27" s="243">
        <v>706</v>
      </c>
      <c r="W27" s="243">
        <v>2</v>
      </c>
      <c r="X27" s="243">
        <v>304</v>
      </c>
      <c r="Z27" s="243">
        <v>2</v>
      </c>
      <c r="AA27" s="243">
        <v>1</v>
      </c>
      <c r="AC27" s="243">
        <v>1</v>
      </c>
      <c r="AG27" s="244">
        <v>1</v>
      </c>
      <c r="AH27" s="253"/>
      <c r="AI27" s="253">
        <v>1</v>
      </c>
      <c r="AJ27" s="253"/>
      <c r="AK27" s="253"/>
      <c r="AL27" s="253">
        <v>1</v>
      </c>
      <c r="AM27" s="253"/>
      <c r="AN27" s="253"/>
      <c r="AO27" s="253"/>
      <c r="AP27" s="253">
        <v>15</v>
      </c>
      <c r="AQ27" s="253">
        <v>14</v>
      </c>
      <c r="AR27" s="253">
        <v>5</v>
      </c>
      <c r="AS27" s="253"/>
      <c r="AT27" s="253">
        <v>16</v>
      </c>
      <c r="AU27" s="252">
        <v>426</v>
      </c>
      <c r="AV27" s="253">
        <v>117</v>
      </c>
      <c r="AX27" s="243">
        <v>176</v>
      </c>
      <c r="AY27" s="284">
        <v>1693</v>
      </c>
      <c r="AZ27" s="284">
        <v>23</v>
      </c>
      <c r="BA27" s="284">
        <v>2950</v>
      </c>
      <c r="BB27" s="284">
        <v>1</v>
      </c>
      <c r="BC27" s="284">
        <v>622</v>
      </c>
      <c r="BD27" s="284"/>
      <c r="BE27" s="284">
        <v>482</v>
      </c>
      <c r="BF27" s="284">
        <v>34</v>
      </c>
      <c r="BG27" s="284">
        <v>139</v>
      </c>
      <c r="BH27" s="284"/>
      <c r="BI27" s="305"/>
      <c r="BJ27" s="284"/>
      <c r="BK27" s="284"/>
      <c r="BL27" s="284">
        <v>132</v>
      </c>
      <c r="BM27" s="243">
        <v>39</v>
      </c>
      <c r="BN27" s="243">
        <v>543</v>
      </c>
      <c r="BO27" s="243">
        <v>41</v>
      </c>
      <c r="BP27" s="243">
        <v>287</v>
      </c>
      <c r="BS27" s="284">
        <v>250</v>
      </c>
      <c r="BT27" s="284"/>
      <c r="BU27" s="284">
        <v>2</v>
      </c>
      <c r="BV27" s="284"/>
      <c r="BW27" s="284"/>
      <c r="BX27" s="284">
        <v>1</v>
      </c>
      <c r="BY27" s="284"/>
      <c r="BZ27" s="284"/>
      <c r="CA27" s="284"/>
      <c r="CB27" s="284"/>
      <c r="CC27" s="284"/>
      <c r="CD27" s="284"/>
      <c r="CE27" s="284"/>
      <c r="CF27" s="284"/>
      <c r="CG27" s="284">
        <v>1</v>
      </c>
      <c r="CH27" s="284"/>
      <c r="CI27" s="284"/>
      <c r="CJ27" s="284"/>
      <c r="CK27" s="284">
        <v>10</v>
      </c>
      <c r="CL27" s="284">
        <v>10</v>
      </c>
      <c r="CM27" s="284">
        <v>4</v>
      </c>
      <c r="CN27" s="284"/>
      <c r="CO27" s="284">
        <v>16</v>
      </c>
      <c r="CP27" s="243">
        <v>222</v>
      </c>
      <c r="CQ27" s="243">
        <v>30</v>
      </c>
      <c r="CR27" s="334"/>
    </row>
    <row r="28" spans="1:96" x14ac:dyDescent="0.2">
      <c r="A28" s="252" t="s">
        <v>93</v>
      </c>
      <c r="B28" s="243">
        <v>3</v>
      </c>
      <c r="C28" s="243">
        <v>514</v>
      </c>
      <c r="D28" s="245">
        <v>3233</v>
      </c>
      <c r="E28" s="243">
        <v>1</v>
      </c>
      <c r="F28" s="245">
        <v>9855</v>
      </c>
      <c r="G28" s="243">
        <v>19</v>
      </c>
      <c r="H28" s="245">
        <v>2699</v>
      </c>
      <c r="J28" s="245">
        <v>904</v>
      </c>
      <c r="K28" s="243">
        <v>111</v>
      </c>
      <c r="L28" s="243">
        <v>1094</v>
      </c>
      <c r="N28" s="265">
        <v>1</v>
      </c>
      <c r="O28" s="243">
        <v>1</v>
      </c>
      <c r="R28" s="243">
        <v>241</v>
      </c>
      <c r="S28" s="243">
        <v>516</v>
      </c>
      <c r="T28" s="243">
        <v>38</v>
      </c>
      <c r="U28" s="243">
        <v>572</v>
      </c>
      <c r="V28" s="243">
        <v>1</v>
      </c>
      <c r="W28" s="243">
        <v>395</v>
      </c>
      <c r="X28" s="243">
        <v>536</v>
      </c>
      <c r="Y28" s="243">
        <v>1</v>
      </c>
      <c r="Z28" s="243">
        <v>1</v>
      </c>
      <c r="AA28" s="243">
        <v>1</v>
      </c>
      <c r="AD28" s="244">
        <v>1</v>
      </c>
      <c r="AE28" s="244">
        <v>1</v>
      </c>
      <c r="AG28" s="244">
        <v>2</v>
      </c>
      <c r="AH28" s="253"/>
      <c r="AI28" s="253"/>
      <c r="AJ28" s="253"/>
      <c r="AK28" s="253"/>
      <c r="AL28" s="253"/>
      <c r="AM28" s="253"/>
      <c r="AN28" s="253">
        <v>5</v>
      </c>
      <c r="AO28" s="253"/>
      <c r="AP28" s="253">
        <v>2</v>
      </c>
      <c r="AQ28" s="253">
        <v>30</v>
      </c>
      <c r="AR28" s="253">
        <v>1</v>
      </c>
      <c r="AS28" s="253">
        <v>1</v>
      </c>
      <c r="AT28" s="253">
        <v>4</v>
      </c>
      <c r="AU28" s="252">
        <v>518</v>
      </c>
      <c r="AV28" s="253">
        <v>2</v>
      </c>
      <c r="AW28" s="243">
        <v>1</v>
      </c>
      <c r="AX28" s="245">
        <v>348</v>
      </c>
      <c r="AY28" s="284">
        <v>1823</v>
      </c>
      <c r="AZ28" s="284">
        <v>1</v>
      </c>
      <c r="BA28" s="284">
        <v>4970</v>
      </c>
      <c r="BB28" s="284">
        <v>9</v>
      </c>
      <c r="BC28" s="284">
        <v>874</v>
      </c>
      <c r="BD28" s="284"/>
      <c r="BE28" s="284">
        <v>357</v>
      </c>
      <c r="BF28" s="284">
        <v>25</v>
      </c>
      <c r="BG28" s="284">
        <v>89</v>
      </c>
      <c r="BH28" s="284"/>
      <c r="BI28" s="305">
        <v>1</v>
      </c>
      <c r="BJ28" s="284">
        <v>1</v>
      </c>
      <c r="BK28" s="284"/>
      <c r="BL28" s="284"/>
      <c r="BM28" s="243">
        <v>91</v>
      </c>
      <c r="BN28" s="243">
        <v>334</v>
      </c>
      <c r="BO28" s="243">
        <v>28</v>
      </c>
      <c r="BP28" s="243">
        <v>240</v>
      </c>
      <c r="BQ28" s="243">
        <v>1</v>
      </c>
      <c r="BR28" s="243">
        <v>6</v>
      </c>
      <c r="BS28" s="284">
        <v>451</v>
      </c>
      <c r="BT28" s="284">
        <v>1</v>
      </c>
      <c r="BU28" s="284"/>
      <c r="BV28" s="284">
        <v>1</v>
      </c>
      <c r="BW28" s="284"/>
      <c r="BX28" s="284"/>
      <c r="BY28" s="284"/>
      <c r="BZ28" s="284">
        <v>1</v>
      </c>
      <c r="CA28" s="284"/>
      <c r="CB28" s="284">
        <v>1</v>
      </c>
      <c r="CC28" s="284"/>
      <c r="CD28" s="284"/>
      <c r="CE28" s="284"/>
      <c r="CF28" s="284"/>
      <c r="CG28" s="284"/>
      <c r="CH28" s="284"/>
      <c r="CI28" s="284">
        <v>4</v>
      </c>
      <c r="CJ28" s="284"/>
      <c r="CK28" s="284">
        <v>1</v>
      </c>
      <c r="CL28" s="284">
        <v>24</v>
      </c>
      <c r="CM28" s="284">
        <v>1</v>
      </c>
      <c r="CN28" s="284">
        <v>1</v>
      </c>
      <c r="CO28" s="284">
        <v>4</v>
      </c>
      <c r="CP28" s="243">
        <v>229</v>
      </c>
      <c r="CQ28" s="243">
        <v>1</v>
      </c>
      <c r="CR28" s="334"/>
    </row>
    <row r="29" spans="1:96" x14ac:dyDescent="0.2">
      <c r="A29" s="252" t="s">
        <v>94</v>
      </c>
      <c r="B29" s="243">
        <v>2</v>
      </c>
      <c r="C29" s="243">
        <v>464</v>
      </c>
      <c r="D29" s="245">
        <v>3053</v>
      </c>
      <c r="E29" s="243">
        <v>2</v>
      </c>
      <c r="F29" s="245">
        <v>8140</v>
      </c>
      <c r="G29" s="243">
        <v>130</v>
      </c>
      <c r="H29" s="243">
        <v>1495</v>
      </c>
      <c r="J29" s="243">
        <v>558</v>
      </c>
      <c r="K29" s="243">
        <v>301</v>
      </c>
      <c r="L29" s="243">
        <v>1430</v>
      </c>
      <c r="N29" s="265"/>
      <c r="Q29" s="243">
        <v>1</v>
      </c>
      <c r="R29" s="243">
        <v>365</v>
      </c>
      <c r="S29" s="243">
        <v>224</v>
      </c>
      <c r="T29" s="243">
        <v>97</v>
      </c>
      <c r="U29" s="243">
        <v>1204</v>
      </c>
      <c r="W29" s="243">
        <v>527</v>
      </c>
      <c r="X29" s="243">
        <v>299</v>
      </c>
      <c r="AC29" s="243">
        <v>4</v>
      </c>
      <c r="AD29" s="244">
        <v>1</v>
      </c>
      <c r="AG29" s="244">
        <v>1</v>
      </c>
      <c r="AH29" s="253"/>
      <c r="AI29" s="253"/>
      <c r="AJ29" s="253"/>
      <c r="AK29" s="253"/>
      <c r="AL29" s="253"/>
      <c r="AM29" s="253"/>
      <c r="AN29" s="253">
        <v>5</v>
      </c>
      <c r="AO29" s="253"/>
      <c r="AP29" s="253">
        <v>2</v>
      </c>
      <c r="AQ29" s="253">
        <v>32</v>
      </c>
      <c r="AR29" s="253"/>
      <c r="AS29" s="253">
        <v>5</v>
      </c>
      <c r="AT29" s="253">
        <v>33</v>
      </c>
      <c r="AU29" s="252">
        <v>786</v>
      </c>
      <c r="AV29" s="253">
        <v>382</v>
      </c>
      <c r="AX29" s="243">
        <v>234</v>
      </c>
      <c r="AY29" s="284">
        <v>1312</v>
      </c>
      <c r="AZ29" s="284">
        <v>1</v>
      </c>
      <c r="BA29" s="284">
        <v>3366</v>
      </c>
      <c r="BB29" s="284">
        <v>15</v>
      </c>
      <c r="BC29" s="284">
        <v>186</v>
      </c>
      <c r="BD29" s="284"/>
      <c r="BE29" s="284">
        <v>121</v>
      </c>
      <c r="BF29" s="284">
        <v>48</v>
      </c>
      <c r="BG29" s="284">
        <v>95</v>
      </c>
      <c r="BH29" s="284"/>
      <c r="BI29" s="305"/>
      <c r="BJ29" s="284"/>
      <c r="BK29" s="284"/>
      <c r="BL29" s="284"/>
      <c r="BM29" s="243">
        <v>77</v>
      </c>
      <c r="BN29" s="243">
        <v>107</v>
      </c>
      <c r="BO29" s="243">
        <v>66</v>
      </c>
      <c r="BP29" s="243">
        <v>523</v>
      </c>
      <c r="BR29" s="243">
        <v>6</v>
      </c>
      <c r="BS29" s="284">
        <v>193</v>
      </c>
      <c r="BT29" s="284"/>
      <c r="BU29" s="284"/>
      <c r="BV29" s="284"/>
      <c r="BW29" s="284"/>
      <c r="BX29" s="284"/>
      <c r="BY29" s="284"/>
      <c r="BZ29" s="284"/>
      <c r="CA29" s="284"/>
      <c r="CB29" s="284"/>
      <c r="CC29" s="284"/>
      <c r="CD29" s="284"/>
      <c r="CE29" s="284"/>
      <c r="CF29" s="284"/>
      <c r="CG29" s="284"/>
      <c r="CH29" s="284"/>
      <c r="CI29" s="284">
        <v>4</v>
      </c>
      <c r="CJ29" s="284"/>
      <c r="CK29" s="284">
        <v>1</v>
      </c>
      <c r="CL29" s="284">
        <v>22</v>
      </c>
      <c r="CM29" s="284"/>
      <c r="CN29" s="284">
        <v>5</v>
      </c>
      <c r="CO29" s="284">
        <v>33</v>
      </c>
      <c r="CP29" s="243">
        <v>347</v>
      </c>
      <c r="CQ29" s="243">
        <v>174</v>
      </c>
      <c r="CR29" s="334"/>
    </row>
    <row r="30" spans="1:96" x14ac:dyDescent="0.2">
      <c r="A30" s="252" t="s">
        <v>95</v>
      </c>
      <c r="B30" s="243">
        <v>20</v>
      </c>
      <c r="C30" s="245">
        <v>2273</v>
      </c>
      <c r="D30" s="245">
        <v>6229</v>
      </c>
      <c r="E30" s="243">
        <v>3</v>
      </c>
      <c r="F30" s="245">
        <v>16226</v>
      </c>
      <c r="G30" s="243">
        <v>205</v>
      </c>
      <c r="H30" s="243">
        <v>2987</v>
      </c>
      <c r="J30" s="243">
        <v>2145</v>
      </c>
      <c r="K30" s="243">
        <v>345</v>
      </c>
      <c r="L30" s="245">
        <v>1033</v>
      </c>
      <c r="M30" s="243">
        <v>1</v>
      </c>
      <c r="N30" s="265">
        <v>1</v>
      </c>
      <c r="Q30" s="243">
        <v>1</v>
      </c>
      <c r="R30" s="243">
        <v>232</v>
      </c>
      <c r="S30" s="243">
        <v>329</v>
      </c>
      <c r="T30" s="243">
        <v>34</v>
      </c>
      <c r="U30" s="243">
        <v>1052</v>
      </c>
      <c r="V30" s="243">
        <v>1</v>
      </c>
      <c r="W30" s="243">
        <v>625</v>
      </c>
      <c r="X30" s="243">
        <v>395</v>
      </c>
      <c r="Y30" s="243">
        <v>3</v>
      </c>
      <c r="Z30" s="243">
        <v>1</v>
      </c>
      <c r="AC30" s="243">
        <v>6</v>
      </c>
      <c r="AD30" s="244">
        <v>4</v>
      </c>
      <c r="AE30" s="244">
        <v>6</v>
      </c>
      <c r="AG30" s="244">
        <v>2</v>
      </c>
      <c r="AH30" s="253"/>
      <c r="AI30" s="253"/>
      <c r="AJ30" s="253"/>
      <c r="AK30" s="253"/>
      <c r="AL30" s="253">
        <v>3</v>
      </c>
      <c r="AM30" s="253"/>
      <c r="AN30" s="253"/>
      <c r="AO30" s="253"/>
      <c r="AP30" s="253">
        <v>1</v>
      </c>
      <c r="AQ30" s="253">
        <v>5</v>
      </c>
      <c r="AR30" s="253"/>
      <c r="AS30" s="253">
        <v>3</v>
      </c>
      <c r="AT30" s="253">
        <v>4</v>
      </c>
      <c r="AU30" s="252">
        <v>934</v>
      </c>
      <c r="AV30" s="253">
        <v>32</v>
      </c>
      <c r="AX30" s="245">
        <v>1677</v>
      </c>
      <c r="AY30" s="284">
        <v>4250</v>
      </c>
      <c r="AZ30" s="284">
        <v>2</v>
      </c>
      <c r="BA30" s="284">
        <v>11175</v>
      </c>
      <c r="BB30" s="284">
        <v>34</v>
      </c>
      <c r="BC30" s="284">
        <v>954</v>
      </c>
      <c r="BD30" s="284"/>
      <c r="BE30" s="284">
        <v>1473</v>
      </c>
      <c r="BF30" s="284">
        <v>78</v>
      </c>
      <c r="BG30" s="284">
        <v>57</v>
      </c>
      <c r="BH30" s="284">
        <v>1</v>
      </c>
      <c r="BI30" s="305"/>
      <c r="BJ30" s="284"/>
      <c r="BK30" s="284"/>
      <c r="BL30" s="284">
        <v>1</v>
      </c>
      <c r="BM30" s="243">
        <v>26</v>
      </c>
      <c r="BN30" s="243">
        <v>229</v>
      </c>
      <c r="BO30" s="243">
        <v>20</v>
      </c>
      <c r="BP30" s="243">
        <v>745</v>
      </c>
      <c r="BR30" s="243">
        <v>31</v>
      </c>
      <c r="BS30" s="284">
        <v>316</v>
      </c>
      <c r="BT30" s="284">
        <v>2</v>
      </c>
      <c r="BU30" s="284"/>
      <c r="BV30" s="284"/>
      <c r="BW30" s="284"/>
      <c r="BX30" s="284"/>
      <c r="BY30" s="284">
        <v>4</v>
      </c>
      <c r="BZ30" s="284">
        <v>6</v>
      </c>
      <c r="CA30" s="284"/>
      <c r="CB30" s="284">
        <v>2</v>
      </c>
      <c r="CC30" s="284"/>
      <c r="CD30" s="284"/>
      <c r="CE30" s="284"/>
      <c r="CF30" s="284"/>
      <c r="CG30" s="284"/>
      <c r="CH30" s="284"/>
      <c r="CI30" s="284"/>
      <c r="CJ30" s="284"/>
      <c r="CK30" s="284"/>
      <c r="CL30" s="284">
        <v>5</v>
      </c>
      <c r="CM30" s="284"/>
      <c r="CN30" s="284">
        <v>3</v>
      </c>
      <c r="CO30" s="284">
        <v>4</v>
      </c>
      <c r="CP30" s="243">
        <v>694</v>
      </c>
      <c r="CQ30" s="243">
        <v>13</v>
      </c>
      <c r="CR30" s="334"/>
    </row>
    <row r="31" spans="1:96" x14ac:dyDescent="0.2">
      <c r="A31" s="252" t="s">
        <v>96</v>
      </c>
      <c r="C31" s="243">
        <v>217</v>
      </c>
      <c r="D31" s="243">
        <v>952</v>
      </c>
      <c r="F31" s="245">
        <v>4086</v>
      </c>
      <c r="G31" s="243">
        <v>8</v>
      </c>
      <c r="H31" s="243">
        <v>859</v>
      </c>
      <c r="J31" s="243">
        <v>218</v>
      </c>
      <c r="K31" s="243">
        <v>35</v>
      </c>
      <c r="L31" s="243">
        <v>667</v>
      </c>
      <c r="N31" s="265"/>
      <c r="R31" s="243">
        <v>63</v>
      </c>
      <c r="S31" s="243">
        <v>32</v>
      </c>
      <c r="T31" s="243">
        <v>10</v>
      </c>
      <c r="U31" s="243">
        <v>104</v>
      </c>
      <c r="W31" s="243">
        <v>2</v>
      </c>
      <c r="X31" s="243">
        <v>364</v>
      </c>
      <c r="Y31" s="243">
        <v>3</v>
      </c>
      <c r="AA31" s="243">
        <v>1</v>
      </c>
      <c r="AD31" s="244">
        <v>1</v>
      </c>
      <c r="AE31" s="244">
        <v>4</v>
      </c>
      <c r="AG31" s="244">
        <v>2</v>
      </c>
      <c r="AH31" s="253">
        <v>1</v>
      </c>
      <c r="AI31" s="253">
        <v>2</v>
      </c>
      <c r="AJ31" s="253"/>
      <c r="AK31" s="253"/>
      <c r="AL31" s="253">
        <v>3</v>
      </c>
      <c r="AM31" s="253"/>
      <c r="AN31" s="253">
        <v>1</v>
      </c>
      <c r="AO31" s="253"/>
      <c r="AP31" s="253">
        <v>5</v>
      </c>
      <c r="AQ31" s="253">
        <v>3</v>
      </c>
      <c r="AR31" s="253">
        <v>1</v>
      </c>
      <c r="AS31" s="253">
        <v>1</v>
      </c>
      <c r="AT31" s="253">
        <v>2</v>
      </c>
      <c r="AU31" s="252">
        <v>44</v>
      </c>
      <c r="AV31" s="253">
        <v>1</v>
      </c>
      <c r="AX31" s="243">
        <v>162</v>
      </c>
      <c r="AY31" s="284">
        <v>567</v>
      </c>
      <c r="AZ31" s="284"/>
      <c r="BA31" s="284">
        <v>2053</v>
      </c>
      <c r="BB31" s="284"/>
      <c r="BC31" s="284">
        <v>219</v>
      </c>
      <c r="BD31" s="284"/>
      <c r="BE31" s="284">
        <v>65</v>
      </c>
      <c r="BF31" s="284">
        <v>5</v>
      </c>
      <c r="BG31" s="284">
        <v>11</v>
      </c>
      <c r="BH31" s="284"/>
      <c r="BI31" s="305"/>
      <c r="BJ31" s="284"/>
      <c r="BK31" s="284"/>
      <c r="BL31" s="284"/>
      <c r="BM31" s="243">
        <v>42</v>
      </c>
      <c r="BN31" s="243">
        <v>27</v>
      </c>
      <c r="BO31" s="243">
        <v>5</v>
      </c>
      <c r="BP31" s="243">
        <v>74</v>
      </c>
      <c r="BS31" s="284">
        <v>303</v>
      </c>
      <c r="BT31" s="284">
        <v>3</v>
      </c>
      <c r="BU31" s="284"/>
      <c r="BV31" s="284">
        <v>1</v>
      </c>
      <c r="BW31" s="284"/>
      <c r="BX31" s="284"/>
      <c r="BY31" s="284">
        <v>1</v>
      </c>
      <c r="BZ31" s="284"/>
      <c r="CA31" s="284"/>
      <c r="CB31" s="284"/>
      <c r="CC31" s="284">
        <v>1</v>
      </c>
      <c r="CD31" s="284"/>
      <c r="CE31" s="284"/>
      <c r="CF31" s="284"/>
      <c r="CG31" s="284">
        <v>3</v>
      </c>
      <c r="CH31" s="284"/>
      <c r="CI31" s="284">
        <v>1</v>
      </c>
      <c r="CJ31" s="284"/>
      <c r="CK31" s="284">
        <v>3</v>
      </c>
      <c r="CL31" s="284">
        <v>1</v>
      </c>
      <c r="CM31" s="284">
        <v>1</v>
      </c>
      <c r="CN31" s="284">
        <v>1</v>
      </c>
      <c r="CO31" s="284">
        <v>2</v>
      </c>
      <c r="CP31" s="243">
        <v>31</v>
      </c>
      <c r="CR31" s="334"/>
    </row>
    <row r="32" spans="1:96" x14ac:dyDescent="0.2">
      <c r="A32" s="252" t="s">
        <v>97</v>
      </c>
      <c r="B32" s="243">
        <v>5</v>
      </c>
      <c r="C32" s="245">
        <v>1742</v>
      </c>
      <c r="D32" s="245">
        <v>11813</v>
      </c>
      <c r="E32" s="243">
        <v>10</v>
      </c>
      <c r="F32" s="245">
        <v>31252</v>
      </c>
      <c r="G32" s="243">
        <v>101</v>
      </c>
      <c r="H32" s="245">
        <v>4047</v>
      </c>
      <c r="I32" s="243">
        <v>1</v>
      </c>
      <c r="J32" s="245">
        <v>2167</v>
      </c>
      <c r="K32" s="243">
        <v>720</v>
      </c>
      <c r="L32" s="245">
        <v>1651</v>
      </c>
      <c r="M32" s="243">
        <v>116</v>
      </c>
      <c r="N32" s="265">
        <v>2</v>
      </c>
      <c r="R32" s="243">
        <v>246</v>
      </c>
      <c r="S32" s="243">
        <v>288</v>
      </c>
      <c r="T32" s="243">
        <v>126</v>
      </c>
      <c r="U32" s="243">
        <v>2793</v>
      </c>
      <c r="V32" s="243">
        <v>6</v>
      </c>
      <c r="W32" s="245">
        <v>1539</v>
      </c>
      <c r="X32" s="243">
        <v>1111</v>
      </c>
      <c r="Y32" s="243">
        <v>4</v>
      </c>
      <c r="Z32" s="243">
        <v>19</v>
      </c>
      <c r="AA32" s="243">
        <v>16</v>
      </c>
      <c r="AC32" s="243">
        <v>15</v>
      </c>
      <c r="AD32" s="244">
        <v>9</v>
      </c>
      <c r="AE32" s="244">
        <v>7</v>
      </c>
      <c r="AF32" s="244">
        <v>1</v>
      </c>
      <c r="AG32" s="244">
        <v>4</v>
      </c>
      <c r="AH32" s="253">
        <v>4</v>
      </c>
      <c r="AI32" s="253">
        <v>3</v>
      </c>
      <c r="AJ32" s="253"/>
      <c r="AK32" s="253"/>
      <c r="AL32" s="253">
        <v>6</v>
      </c>
      <c r="AM32" s="253"/>
      <c r="AN32" s="253"/>
      <c r="AO32" s="253"/>
      <c r="AP32" s="253">
        <v>12</v>
      </c>
      <c r="AQ32" s="254">
        <v>44</v>
      </c>
      <c r="AR32" s="254">
        <v>2</v>
      </c>
      <c r="AS32" s="254">
        <v>13</v>
      </c>
      <c r="AT32" s="254">
        <v>19</v>
      </c>
      <c r="AU32" s="255">
        <v>2460</v>
      </c>
      <c r="AV32" s="254">
        <v>58</v>
      </c>
      <c r="AW32" s="243">
        <v>1</v>
      </c>
      <c r="AX32" s="245">
        <v>1190</v>
      </c>
      <c r="AY32" s="284">
        <v>7095</v>
      </c>
      <c r="AZ32" s="284">
        <v>2</v>
      </c>
      <c r="BA32" s="284">
        <v>18874</v>
      </c>
      <c r="BB32" s="284">
        <v>20</v>
      </c>
      <c r="BC32" s="284">
        <v>747</v>
      </c>
      <c r="BD32" s="284">
        <v>1</v>
      </c>
      <c r="BE32" s="284">
        <v>949</v>
      </c>
      <c r="BF32" s="284">
        <v>287</v>
      </c>
      <c r="BG32" s="284">
        <v>272</v>
      </c>
      <c r="BH32" s="284">
        <v>116</v>
      </c>
      <c r="BI32" s="305">
        <v>2</v>
      </c>
      <c r="BJ32" s="284"/>
      <c r="BK32" s="284"/>
      <c r="BL32" s="284"/>
      <c r="BM32" s="243">
        <v>41</v>
      </c>
      <c r="BN32" s="243">
        <v>190</v>
      </c>
      <c r="BO32" s="243">
        <v>68</v>
      </c>
      <c r="BP32" s="243">
        <v>1816</v>
      </c>
      <c r="BQ32" s="243">
        <v>2</v>
      </c>
      <c r="BR32" s="243">
        <v>314</v>
      </c>
      <c r="BS32" s="284">
        <v>796</v>
      </c>
      <c r="BT32" s="284">
        <v>3</v>
      </c>
      <c r="BU32" s="284">
        <v>9</v>
      </c>
      <c r="BV32" s="284">
        <v>4</v>
      </c>
      <c r="BW32" s="284"/>
      <c r="BX32" s="284">
        <v>1</v>
      </c>
      <c r="BY32" s="284">
        <v>7</v>
      </c>
      <c r="BZ32" s="284">
        <v>4</v>
      </c>
      <c r="CA32" s="284">
        <v>1</v>
      </c>
      <c r="CB32" s="284">
        <v>4</v>
      </c>
      <c r="CC32" s="284">
        <v>1</v>
      </c>
      <c r="CD32" s="284"/>
      <c r="CE32" s="284"/>
      <c r="CF32" s="284"/>
      <c r="CG32" s="284">
        <v>5</v>
      </c>
      <c r="CH32" s="284"/>
      <c r="CI32" s="284"/>
      <c r="CJ32" s="284"/>
      <c r="CK32" s="284">
        <v>4</v>
      </c>
      <c r="CL32" s="284">
        <v>14</v>
      </c>
      <c r="CM32" s="284">
        <v>2</v>
      </c>
      <c r="CN32" s="284">
        <v>9</v>
      </c>
      <c r="CO32" s="284">
        <v>19</v>
      </c>
      <c r="CP32" s="243">
        <v>1695</v>
      </c>
      <c r="CQ32" s="243">
        <v>31</v>
      </c>
      <c r="CR32" s="334"/>
    </row>
    <row r="33" spans="1:96" x14ac:dyDescent="0.2">
      <c r="A33" s="252" t="s">
        <v>98</v>
      </c>
      <c r="B33" s="243">
        <v>57</v>
      </c>
      <c r="C33" s="243">
        <v>8</v>
      </c>
      <c r="D33" s="243">
        <v>15</v>
      </c>
      <c r="F33" s="243">
        <v>18</v>
      </c>
      <c r="H33" s="243">
        <v>7</v>
      </c>
      <c r="J33" s="243">
        <v>27</v>
      </c>
      <c r="L33" s="243">
        <v>53</v>
      </c>
      <c r="N33" s="265"/>
      <c r="R33" s="243">
        <v>2</v>
      </c>
      <c r="S33" s="243">
        <v>36</v>
      </c>
      <c r="U33" s="243">
        <v>2</v>
      </c>
      <c r="V33" s="243">
        <v>3</v>
      </c>
      <c r="X33" s="243">
        <v>9</v>
      </c>
      <c r="AD33" s="244">
        <v>1</v>
      </c>
      <c r="AH33" s="253"/>
      <c r="AI33" s="253"/>
      <c r="AJ33" s="253"/>
      <c r="AK33" s="253"/>
      <c r="AL33" s="253">
        <v>1</v>
      </c>
      <c r="AM33" s="253"/>
      <c r="AN33" s="253"/>
      <c r="AO33" s="253"/>
      <c r="AP33" s="253"/>
      <c r="AQ33" s="253"/>
      <c r="AR33" s="253"/>
      <c r="AS33" s="253"/>
      <c r="AT33" s="253">
        <v>1</v>
      </c>
      <c r="AU33" s="252"/>
      <c r="AV33" s="253"/>
      <c r="AW33" s="243">
        <v>10</v>
      </c>
      <c r="AX33" s="243">
        <v>6</v>
      </c>
      <c r="AY33" s="284">
        <v>4</v>
      </c>
      <c r="AZ33" s="284"/>
      <c r="BA33" s="284">
        <v>9</v>
      </c>
      <c r="BB33" s="284"/>
      <c r="BC33" s="284">
        <v>5</v>
      </c>
      <c r="BD33" s="284"/>
      <c r="BE33" s="284">
        <v>11</v>
      </c>
      <c r="BF33" s="284"/>
      <c r="BG33" s="284">
        <v>53</v>
      </c>
      <c r="BH33" s="284"/>
      <c r="BI33" s="305"/>
      <c r="BJ33" s="284"/>
      <c r="BK33" s="284"/>
      <c r="BL33" s="284"/>
      <c r="BM33" s="243">
        <v>2</v>
      </c>
      <c r="BN33" s="243">
        <v>36</v>
      </c>
      <c r="BP33" s="243">
        <v>1</v>
      </c>
      <c r="BQ33" s="243">
        <v>3</v>
      </c>
      <c r="BS33" s="284">
        <v>7</v>
      </c>
      <c r="BT33" s="284"/>
      <c r="BU33" s="284"/>
      <c r="BV33" s="284"/>
      <c r="BW33" s="284"/>
      <c r="BX33" s="284"/>
      <c r="BY33" s="284">
        <v>1</v>
      </c>
      <c r="BZ33" s="284"/>
      <c r="CA33" s="284"/>
      <c r="CB33" s="284"/>
      <c r="CC33" s="284"/>
      <c r="CD33" s="284"/>
      <c r="CE33" s="284"/>
      <c r="CF33" s="284"/>
      <c r="CG33" s="284">
        <v>1</v>
      </c>
      <c r="CH33" s="284"/>
      <c r="CI33" s="284"/>
      <c r="CJ33" s="284"/>
      <c r="CK33" s="284"/>
      <c r="CL33" s="284"/>
      <c r="CM33" s="284"/>
      <c r="CN33" s="284"/>
      <c r="CO33" s="284">
        <v>1</v>
      </c>
      <c r="CR33" s="334"/>
    </row>
    <row r="34" spans="1:96" x14ac:dyDescent="0.2">
      <c r="A34" s="252" t="s">
        <v>99</v>
      </c>
      <c r="B34" s="243">
        <v>33</v>
      </c>
      <c r="C34" s="245">
        <v>19338</v>
      </c>
      <c r="D34" s="245">
        <v>12234</v>
      </c>
      <c r="F34" s="245">
        <v>23477</v>
      </c>
      <c r="G34" s="243">
        <v>226</v>
      </c>
      <c r="H34" s="245">
        <v>8061</v>
      </c>
      <c r="I34" s="243">
        <v>6</v>
      </c>
      <c r="J34" s="245">
        <v>7619</v>
      </c>
      <c r="K34" s="243">
        <v>388</v>
      </c>
      <c r="L34" s="243">
        <v>1190</v>
      </c>
      <c r="N34" s="265"/>
      <c r="O34" s="243">
        <v>1</v>
      </c>
      <c r="P34" s="243">
        <v>10</v>
      </c>
      <c r="R34" s="243">
        <v>545</v>
      </c>
      <c r="S34" s="243">
        <v>3639</v>
      </c>
      <c r="T34" s="243">
        <v>17</v>
      </c>
      <c r="U34" s="243">
        <v>2312</v>
      </c>
      <c r="W34" s="243">
        <v>638</v>
      </c>
      <c r="X34" s="243">
        <v>691</v>
      </c>
      <c r="Y34" s="243">
        <v>2</v>
      </c>
      <c r="Z34" s="243">
        <v>4</v>
      </c>
      <c r="AC34" s="243">
        <v>26</v>
      </c>
      <c r="AD34" s="244">
        <v>8</v>
      </c>
      <c r="AE34" s="244">
        <v>8</v>
      </c>
      <c r="AG34" s="244">
        <v>61</v>
      </c>
      <c r="AH34" s="253">
        <v>35</v>
      </c>
      <c r="AI34" s="253"/>
      <c r="AJ34" s="253"/>
      <c r="AK34" s="253"/>
      <c r="AL34" s="253">
        <v>80</v>
      </c>
      <c r="AM34" s="253"/>
      <c r="AN34" s="253">
        <v>22</v>
      </c>
      <c r="AO34" s="253"/>
      <c r="AP34" s="253">
        <v>3</v>
      </c>
      <c r="AQ34" s="253">
        <v>1</v>
      </c>
      <c r="AR34" s="253">
        <v>1</v>
      </c>
      <c r="AS34" s="253"/>
      <c r="AT34" s="253">
        <v>6</v>
      </c>
      <c r="AU34" s="252">
        <v>1349</v>
      </c>
      <c r="AV34" s="253">
        <v>35</v>
      </c>
      <c r="AW34" s="243">
        <v>8</v>
      </c>
      <c r="AX34" s="245">
        <v>11714</v>
      </c>
      <c r="AY34" s="284">
        <v>7719</v>
      </c>
      <c r="AZ34" s="284"/>
      <c r="BA34" s="284">
        <v>15426</v>
      </c>
      <c r="BB34" s="284">
        <v>47</v>
      </c>
      <c r="BC34" s="284">
        <v>4112</v>
      </c>
      <c r="BD34" s="284">
        <v>6</v>
      </c>
      <c r="BE34" s="284">
        <v>3520</v>
      </c>
      <c r="BF34" s="284">
        <v>105</v>
      </c>
      <c r="BG34" s="284">
        <v>41</v>
      </c>
      <c r="BH34" s="284"/>
      <c r="BI34" s="305"/>
      <c r="BJ34" s="284">
        <v>1</v>
      </c>
      <c r="BK34" s="284">
        <v>5</v>
      </c>
      <c r="BL34" s="284"/>
      <c r="BM34" s="243">
        <v>238</v>
      </c>
      <c r="BN34" s="243">
        <v>2178</v>
      </c>
      <c r="BO34" s="243">
        <v>17</v>
      </c>
      <c r="BP34" s="243">
        <v>1484</v>
      </c>
      <c r="BS34" s="284">
        <v>584</v>
      </c>
      <c r="BT34" s="284">
        <v>1</v>
      </c>
      <c r="BU34" s="284">
        <v>2</v>
      </c>
      <c r="BV34" s="284"/>
      <c r="BW34" s="284"/>
      <c r="BX34" s="284">
        <v>2</v>
      </c>
      <c r="BY34" s="284">
        <v>5</v>
      </c>
      <c r="BZ34" s="284">
        <v>6</v>
      </c>
      <c r="CA34" s="284"/>
      <c r="CB34" s="284">
        <v>42</v>
      </c>
      <c r="CC34" s="284"/>
      <c r="CD34" s="284"/>
      <c r="CE34" s="284"/>
      <c r="CF34" s="284"/>
      <c r="CG34" s="284">
        <v>57</v>
      </c>
      <c r="CH34" s="284"/>
      <c r="CI34" s="284">
        <v>18</v>
      </c>
      <c r="CJ34" s="284"/>
      <c r="CK34" s="284">
        <v>3</v>
      </c>
      <c r="CL34" s="284"/>
      <c r="CM34" s="284">
        <v>1</v>
      </c>
      <c r="CN34" s="284"/>
      <c r="CO34" s="284">
        <v>6</v>
      </c>
      <c r="CP34" s="243">
        <v>863</v>
      </c>
      <c r="CQ34" s="243">
        <v>15</v>
      </c>
      <c r="CR34" s="334"/>
    </row>
    <row r="35" spans="1:96" x14ac:dyDescent="0.2">
      <c r="A35" s="252" t="s">
        <v>100</v>
      </c>
      <c r="C35" s="243">
        <v>771</v>
      </c>
      <c r="D35" s="245">
        <v>6362</v>
      </c>
      <c r="E35" s="243">
        <v>4</v>
      </c>
      <c r="F35" s="245">
        <v>11729</v>
      </c>
      <c r="G35" s="243">
        <v>68</v>
      </c>
      <c r="H35" s="245">
        <v>1619</v>
      </c>
      <c r="J35" s="243">
        <v>1265</v>
      </c>
      <c r="K35" s="243">
        <v>208</v>
      </c>
      <c r="L35" s="243">
        <v>544</v>
      </c>
      <c r="M35" s="243">
        <v>1</v>
      </c>
      <c r="N35" s="265">
        <v>3</v>
      </c>
      <c r="P35" s="243">
        <v>5</v>
      </c>
      <c r="R35" s="243">
        <v>211</v>
      </c>
      <c r="S35" s="243">
        <v>507</v>
      </c>
      <c r="T35" s="243">
        <v>29</v>
      </c>
      <c r="U35" s="243">
        <v>1758</v>
      </c>
      <c r="V35" s="243">
        <v>2</v>
      </c>
      <c r="W35" s="243">
        <v>649</v>
      </c>
      <c r="X35" s="243">
        <v>525</v>
      </c>
      <c r="Z35" s="243">
        <v>5</v>
      </c>
      <c r="AA35" s="243">
        <v>1</v>
      </c>
      <c r="AC35" s="243">
        <v>4</v>
      </c>
      <c r="AD35" s="244">
        <v>3</v>
      </c>
      <c r="AE35" s="244">
        <v>4</v>
      </c>
      <c r="AF35" s="244">
        <v>1</v>
      </c>
      <c r="AG35" s="244">
        <v>4</v>
      </c>
      <c r="AH35" s="253">
        <v>2</v>
      </c>
      <c r="AI35" s="253">
        <v>1</v>
      </c>
      <c r="AJ35" s="253"/>
      <c r="AK35" s="253"/>
      <c r="AL35" s="253"/>
      <c r="AM35" s="253"/>
      <c r="AN35" s="253">
        <v>2</v>
      </c>
      <c r="AO35" s="253"/>
      <c r="AP35" s="253">
        <v>6</v>
      </c>
      <c r="AQ35" s="253">
        <v>43</v>
      </c>
      <c r="AR35" s="253">
        <v>2</v>
      </c>
      <c r="AS35" s="253">
        <v>1</v>
      </c>
      <c r="AT35" s="253">
        <v>4</v>
      </c>
      <c r="AU35" s="252">
        <v>1735</v>
      </c>
      <c r="AV35" s="253">
        <v>9</v>
      </c>
      <c r="AX35" s="245">
        <v>591</v>
      </c>
      <c r="AY35" s="284">
        <v>4811</v>
      </c>
      <c r="AZ35" s="284">
        <v>4</v>
      </c>
      <c r="BA35" s="284">
        <v>8904</v>
      </c>
      <c r="BB35" s="284">
        <v>45</v>
      </c>
      <c r="BC35" s="284">
        <v>877</v>
      </c>
      <c r="BD35" s="284"/>
      <c r="BE35" s="284">
        <v>978</v>
      </c>
      <c r="BF35" s="284">
        <v>118</v>
      </c>
      <c r="BG35" s="284">
        <v>205</v>
      </c>
      <c r="BH35" s="284">
        <v>1</v>
      </c>
      <c r="BI35" s="305">
        <v>3</v>
      </c>
      <c r="BJ35" s="284"/>
      <c r="BK35" s="284">
        <v>5</v>
      </c>
      <c r="BL35" s="284"/>
      <c r="BM35" s="243">
        <v>147</v>
      </c>
      <c r="BN35" s="243">
        <v>390</v>
      </c>
      <c r="BO35" s="243">
        <v>17</v>
      </c>
      <c r="BP35" s="243">
        <v>1332</v>
      </c>
      <c r="BQ35" s="243">
        <v>1</v>
      </c>
      <c r="BR35" s="243">
        <v>436</v>
      </c>
      <c r="BS35" s="284">
        <v>413</v>
      </c>
      <c r="BT35" s="284"/>
      <c r="BU35" s="284">
        <v>3</v>
      </c>
      <c r="BV35" s="284">
        <v>1</v>
      </c>
      <c r="BW35" s="284"/>
      <c r="BX35" s="284">
        <v>2</v>
      </c>
      <c r="BY35" s="284">
        <v>3</v>
      </c>
      <c r="BZ35" s="284">
        <v>4</v>
      </c>
      <c r="CA35" s="284">
        <v>1</v>
      </c>
      <c r="CB35" s="284">
        <v>2</v>
      </c>
      <c r="CC35" s="284">
        <v>2</v>
      </c>
      <c r="CD35" s="284"/>
      <c r="CE35" s="284"/>
      <c r="CF35" s="284"/>
      <c r="CG35" s="284"/>
      <c r="CH35" s="284"/>
      <c r="CI35" s="284">
        <v>2</v>
      </c>
      <c r="CJ35" s="284"/>
      <c r="CK35" s="284">
        <v>5</v>
      </c>
      <c r="CL35" s="284">
        <v>36</v>
      </c>
      <c r="CM35" s="284">
        <v>2</v>
      </c>
      <c r="CN35" s="284">
        <v>1</v>
      </c>
      <c r="CO35" s="284">
        <v>4</v>
      </c>
      <c r="CP35" s="243">
        <v>1325</v>
      </c>
      <c r="CQ35" s="243">
        <v>2</v>
      </c>
      <c r="CR35" s="334"/>
    </row>
    <row r="36" spans="1:96" x14ac:dyDescent="0.2">
      <c r="A36" s="252" t="s">
        <v>101</v>
      </c>
      <c r="B36" s="243">
        <v>1</v>
      </c>
      <c r="C36" s="243">
        <v>222</v>
      </c>
      <c r="D36" s="245">
        <v>2739</v>
      </c>
      <c r="E36" s="243">
        <v>1</v>
      </c>
      <c r="F36" s="245">
        <v>3123</v>
      </c>
      <c r="G36" s="243">
        <v>13</v>
      </c>
      <c r="H36" s="243">
        <v>538</v>
      </c>
      <c r="J36" s="243">
        <v>1009</v>
      </c>
      <c r="K36" s="243">
        <v>85</v>
      </c>
      <c r="L36" s="243">
        <v>529</v>
      </c>
      <c r="N36" s="265"/>
      <c r="P36" s="243">
        <v>1</v>
      </c>
      <c r="R36" s="243">
        <v>18</v>
      </c>
      <c r="S36" s="243">
        <v>177</v>
      </c>
      <c r="T36" s="243">
        <v>7</v>
      </c>
      <c r="U36" s="243">
        <v>510</v>
      </c>
      <c r="V36" s="243">
        <v>5</v>
      </c>
      <c r="W36" s="243">
        <v>15</v>
      </c>
      <c r="X36" s="243">
        <v>150</v>
      </c>
      <c r="AC36" s="243">
        <v>2</v>
      </c>
      <c r="AD36" s="244">
        <v>1</v>
      </c>
      <c r="AE36" s="244">
        <v>1</v>
      </c>
      <c r="AG36" s="244">
        <v>9</v>
      </c>
      <c r="AH36" s="253"/>
      <c r="AI36" s="253"/>
      <c r="AJ36" s="253"/>
      <c r="AK36" s="253"/>
      <c r="AL36" s="253"/>
      <c r="AM36" s="253"/>
      <c r="AN36" s="253">
        <v>1</v>
      </c>
      <c r="AO36" s="253"/>
      <c r="AP36" s="253"/>
      <c r="AQ36" s="253"/>
      <c r="AR36" s="253"/>
      <c r="AS36" s="253">
        <v>1</v>
      </c>
      <c r="AT36" s="253">
        <v>1</v>
      </c>
      <c r="AU36" s="252">
        <v>491</v>
      </c>
      <c r="AV36" s="253">
        <v>1</v>
      </c>
      <c r="AX36" s="243">
        <v>135</v>
      </c>
      <c r="AY36" s="284">
        <v>1431</v>
      </c>
      <c r="AZ36" s="284">
        <v>1</v>
      </c>
      <c r="BA36" s="284">
        <v>1680</v>
      </c>
      <c r="BB36" s="284">
        <v>8</v>
      </c>
      <c r="BC36" s="284">
        <v>109</v>
      </c>
      <c r="BD36" s="284"/>
      <c r="BE36" s="284">
        <v>818</v>
      </c>
      <c r="BF36" s="284">
        <v>17</v>
      </c>
      <c r="BG36" s="284">
        <v>77</v>
      </c>
      <c r="BH36" s="284"/>
      <c r="BI36" s="305"/>
      <c r="BJ36" s="284"/>
      <c r="BK36" s="284">
        <v>1</v>
      </c>
      <c r="BL36" s="284"/>
      <c r="BM36" s="243">
        <v>5</v>
      </c>
      <c r="BN36" s="243">
        <v>136</v>
      </c>
      <c r="BO36" s="243">
        <v>1</v>
      </c>
      <c r="BP36" s="243">
        <v>346</v>
      </c>
      <c r="BQ36" s="243">
        <v>4</v>
      </c>
      <c r="BS36" s="284">
        <v>112</v>
      </c>
      <c r="BT36" s="284"/>
      <c r="BU36" s="284"/>
      <c r="BV36" s="284"/>
      <c r="BW36" s="284"/>
      <c r="BX36" s="284"/>
      <c r="BY36" s="284"/>
      <c r="BZ36" s="284">
        <v>1</v>
      </c>
      <c r="CA36" s="284"/>
      <c r="CB36" s="284"/>
      <c r="CC36" s="284"/>
      <c r="CD36" s="284"/>
      <c r="CE36" s="284"/>
      <c r="CF36" s="284"/>
      <c r="CG36" s="284"/>
      <c r="CH36" s="284"/>
      <c r="CI36" s="284">
        <v>1</v>
      </c>
      <c r="CJ36" s="284"/>
      <c r="CK36" s="284"/>
      <c r="CL36" s="284"/>
      <c r="CM36" s="284"/>
      <c r="CN36" s="284">
        <v>1</v>
      </c>
      <c r="CO36" s="284">
        <v>1</v>
      </c>
      <c r="CP36" s="243">
        <v>337</v>
      </c>
      <c r="CQ36" s="243">
        <v>1</v>
      </c>
      <c r="CR36" s="334"/>
    </row>
    <row r="37" spans="1:96" x14ac:dyDescent="0.2">
      <c r="A37" s="252" t="s">
        <v>102</v>
      </c>
      <c r="C37" s="243">
        <v>50</v>
      </c>
      <c r="D37" s="243">
        <v>424</v>
      </c>
      <c r="E37" s="243">
        <v>1</v>
      </c>
      <c r="F37" s="243">
        <v>802</v>
      </c>
      <c r="G37" s="243">
        <v>21</v>
      </c>
      <c r="H37" s="243">
        <v>76</v>
      </c>
      <c r="J37" s="243">
        <v>41</v>
      </c>
      <c r="K37" s="243">
        <v>48</v>
      </c>
      <c r="L37" s="243">
        <v>115</v>
      </c>
      <c r="N37" s="265"/>
      <c r="R37" s="243">
        <v>22</v>
      </c>
      <c r="S37" s="243">
        <v>40</v>
      </c>
      <c r="U37" s="243">
        <v>101</v>
      </c>
      <c r="V37" s="243">
        <v>1</v>
      </c>
      <c r="W37" s="243">
        <v>38</v>
      </c>
      <c r="X37" s="243">
        <v>40</v>
      </c>
      <c r="Y37" s="243">
        <v>1</v>
      </c>
      <c r="AH37" s="253"/>
      <c r="AI37" s="253"/>
      <c r="AJ37" s="253"/>
      <c r="AK37" s="253"/>
      <c r="AL37" s="253"/>
      <c r="AM37" s="253"/>
      <c r="AN37" s="253"/>
      <c r="AO37" s="253"/>
      <c r="AP37" s="253"/>
      <c r="AQ37" s="253"/>
      <c r="AR37" s="253"/>
      <c r="AS37" s="253">
        <v>3</v>
      </c>
      <c r="AT37" s="253"/>
      <c r="AU37" s="252">
        <v>85</v>
      </c>
      <c r="AV37" s="253">
        <v>13</v>
      </c>
      <c r="AX37" s="243">
        <v>29</v>
      </c>
      <c r="AY37" s="284">
        <v>166</v>
      </c>
      <c r="AZ37" s="284">
        <v>1</v>
      </c>
      <c r="BA37" s="284">
        <v>305</v>
      </c>
      <c r="BB37" s="284">
        <v>1</v>
      </c>
      <c r="BC37" s="284">
        <v>9</v>
      </c>
      <c r="BD37" s="284"/>
      <c r="BE37" s="284">
        <v>12</v>
      </c>
      <c r="BF37" s="284">
        <v>3</v>
      </c>
      <c r="BG37" s="284">
        <v>20</v>
      </c>
      <c r="BH37" s="284"/>
      <c r="BI37" s="305"/>
      <c r="BJ37" s="284"/>
      <c r="BK37" s="284"/>
      <c r="BL37" s="284"/>
      <c r="BM37" s="243">
        <v>4</v>
      </c>
      <c r="BN37" s="243">
        <v>6</v>
      </c>
      <c r="BP37" s="243">
        <v>66</v>
      </c>
      <c r="BR37" s="243">
        <v>7</v>
      </c>
      <c r="BS37" s="284">
        <v>25</v>
      </c>
      <c r="BT37" s="284">
        <v>1</v>
      </c>
      <c r="BU37" s="284"/>
      <c r="BV37" s="284"/>
      <c r="BW37" s="284"/>
      <c r="BX37" s="284"/>
      <c r="BY37" s="284"/>
      <c r="BZ37" s="284"/>
      <c r="CA37" s="284"/>
      <c r="CB37" s="284"/>
      <c r="CC37" s="284"/>
      <c r="CD37" s="284"/>
      <c r="CE37" s="284"/>
      <c r="CF37" s="284"/>
      <c r="CG37" s="284"/>
      <c r="CH37" s="284"/>
      <c r="CI37" s="284"/>
      <c r="CJ37" s="284"/>
      <c r="CK37" s="284"/>
      <c r="CL37" s="284"/>
      <c r="CM37" s="284"/>
      <c r="CN37" s="284"/>
      <c r="CO37" s="284"/>
      <c r="CP37" s="243">
        <v>60</v>
      </c>
      <c r="CQ37" s="243">
        <v>5</v>
      </c>
      <c r="CR37" s="334"/>
    </row>
    <row r="38" spans="1:96" x14ac:dyDescent="0.2">
      <c r="A38" s="252" t="s">
        <v>103</v>
      </c>
      <c r="B38" s="243">
        <v>9</v>
      </c>
      <c r="C38" s="245">
        <v>2707</v>
      </c>
      <c r="D38" s="245">
        <v>9506</v>
      </c>
      <c r="E38" s="243">
        <v>5</v>
      </c>
      <c r="F38" s="245">
        <v>22057</v>
      </c>
      <c r="G38" s="243">
        <v>4</v>
      </c>
      <c r="H38" s="245">
        <v>6515</v>
      </c>
      <c r="J38" s="245">
        <v>5186</v>
      </c>
      <c r="K38" s="243">
        <v>453</v>
      </c>
      <c r="L38" s="245">
        <v>2006</v>
      </c>
      <c r="M38" s="243">
        <v>1</v>
      </c>
      <c r="N38" s="265">
        <v>3</v>
      </c>
      <c r="O38" s="243">
        <v>1</v>
      </c>
      <c r="P38" s="243">
        <v>2</v>
      </c>
      <c r="R38" s="243">
        <v>377</v>
      </c>
      <c r="S38" s="243">
        <v>559</v>
      </c>
      <c r="T38" s="243">
        <v>124</v>
      </c>
      <c r="U38" s="243">
        <v>1078</v>
      </c>
      <c r="V38" s="243">
        <v>2</v>
      </c>
      <c r="W38" s="243">
        <v>1255</v>
      </c>
      <c r="X38" s="243">
        <v>1759</v>
      </c>
      <c r="Y38" s="243">
        <v>8</v>
      </c>
      <c r="Z38" s="243">
        <v>9</v>
      </c>
      <c r="AA38" s="243">
        <v>3</v>
      </c>
      <c r="AC38" s="243">
        <v>19</v>
      </c>
      <c r="AD38" s="244">
        <v>4</v>
      </c>
      <c r="AE38" s="244">
        <v>8</v>
      </c>
      <c r="AF38" s="244">
        <v>2</v>
      </c>
      <c r="AG38" s="244">
        <v>7</v>
      </c>
      <c r="AH38" s="253">
        <v>4</v>
      </c>
      <c r="AI38" s="253">
        <v>1</v>
      </c>
      <c r="AJ38" s="253"/>
      <c r="AK38" s="253"/>
      <c r="AL38" s="253">
        <v>10</v>
      </c>
      <c r="AM38" s="253"/>
      <c r="AN38" s="253"/>
      <c r="AO38" s="253"/>
      <c r="AP38" s="253">
        <v>9</v>
      </c>
      <c r="AQ38" s="253">
        <v>5</v>
      </c>
      <c r="AR38" s="253">
        <v>6</v>
      </c>
      <c r="AS38" s="253">
        <v>4</v>
      </c>
      <c r="AT38" s="253">
        <v>22</v>
      </c>
      <c r="AU38" s="252">
        <v>691</v>
      </c>
      <c r="AV38" s="253">
        <v>161</v>
      </c>
      <c r="AX38" s="245">
        <v>2121</v>
      </c>
      <c r="AY38" s="284">
        <v>6625</v>
      </c>
      <c r="AZ38" s="284">
        <v>5</v>
      </c>
      <c r="BA38" s="284">
        <v>14871</v>
      </c>
      <c r="BB38" s="284">
        <v>3</v>
      </c>
      <c r="BC38" s="284">
        <v>3622</v>
      </c>
      <c r="BD38" s="284"/>
      <c r="BE38" s="284">
        <v>3450</v>
      </c>
      <c r="BF38" s="284">
        <v>200</v>
      </c>
      <c r="BG38" s="284">
        <v>710</v>
      </c>
      <c r="BH38" s="284">
        <v>1</v>
      </c>
      <c r="BI38" s="305">
        <v>3</v>
      </c>
      <c r="BJ38" s="284">
        <v>1</v>
      </c>
      <c r="BK38" s="284">
        <v>2</v>
      </c>
      <c r="BL38" s="284"/>
      <c r="BM38" s="243">
        <v>192</v>
      </c>
      <c r="BN38" s="243">
        <v>527</v>
      </c>
      <c r="BO38" s="243">
        <v>106</v>
      </c>
      <c r="BP38" s="243">
        <v>574</v>
      </c>
      <c r="BQ38" s="243">
        <v>2</v>
      </c>
      <c r="BR38" s="243">
        <v>308</v>
      </c>
      <c r="BS38" s="284">
        <v>1569</v>
      </c>
      <c r="BT38" s="284">
        <v>8</v>
      </c>
      <c r="BU38" s="284">
        <v>5</v>
      </c>
      <c r="BV38" s="284">
        <v>2</v>
      </c>
      <c r="BW38" s="284"/>
      <c r="BX38" s="284">
        <v>13</v>
      </c>
      <c r="BY38" s="284">
        <v>4</v>
      </c>
      <c r="BZ38" s="284">
        <v>8</v>
      </c>
      <c r="CA38" s="284">
        <v>2</v>
      </c>
      <c r="CB38" s="284">
        <v>6</v>
      </c>
      <c r="CC38" s="284">
        <v>2</v>
      </c>
      <c r="CD38" s="284"/>
      <c r="CE38" s="284"/>
      <c r="CF38" s="284"/>
      <c r="CG38" s="284">
        <v>8</v>
      </c>
      <c r="CH38" s="284"/>
      <c r="CI38" s="284"/>
      <c r="CJ38" s="284"/>
      <c r="CK38" s="284">
        <v>9</v>
      </c>
      <c r="CL38" s="284">
        <v>4</v>
      </c>
      <c r="CM38" s="284">
        <v>6</v>
      </c>
      <c r="CN38" s="284"/>
      <c r="CO38" s="284">
        <v>22</v>
      </c>
      <c r="CP38" s="243">
        <v>439</v>
      </c>
      <c r="CQ38" s="243">
        <v>49</v>
      </c>
      <c r="CR38" s="334"/>
    </row>
    <row r="39" spans="1:96" x14ac:dyDescent="0.2">
      <c r="A39" s="252" t="s">
        <v>104</v>
      </c>
      <c r="C39" s="243">
        <v>69</v>
      </c>
      <c r="D39" s="243">
        <v>900</v>
      </c>
      <c r="F39" s="245">
        <v>1571</v>
      </c>
      <c r="G39" s="243">
        <v>23</v>
      </c>
      <c r="H39" s="243">
        <v>242</v>
      </c>
      <c r="J39" s="243">
        <v>107</v>
      </c>
      <c r="K39" s="243">
        <v>46</v>
      </c>
      <c r="L39" s="243">
        <v>158</v>
      </c>
      <c r="N39" s="265"/>
      <c r="R39" s="243">
        <v>42</v>
      </c>
      <c r="S39" s="243">
        <v>149</v>
      </c>
      <c r="T39" s="243">
        <v>8</v>
      </c>
      <c r="U39" s="243">
        <v>95</v>
      </c>
      <c r="W39" s="243">
        <v>211</v>
      </c>
      <c r="X39" s="243">
        <v>129</v>
      </c>
      <c r="Y39" s="243">
        <v>9</v>
      </c>
      <c r="Z39" s="243">
        <v>1</v>
      </c>
      <c r="AC39" s="243">
        <v>2</v>
      </c>
      <c r="AH39" s="253"/>
      <c r="AI39" s="253"/>
      <c r="AJ39" s="253"/>
      <c r="AK39" s="253"/>
      <c r="AL39" s="253"/>
      <c r="AM39" s="253"/>
      <c r="AN39" s="253"/>
      <c r="AO39" s="253">
        <v>9</v>
      </c>
      <c r="AP39" s="253"/>
      <c r="AQ39" s="253"/>
      <c r="AR39" s="253"/>
      <c r="AS39" s="253">
        <v>2</v>
      </c>
      <c r="AT39" s="253">
        <v>55</v>
      </c>
      <c r="AU39" s="252">
        <v>80</v>
      </c>
      <c r="AV39" s="253">
        <v>6</v>
      </c>
      <c r="AX39" s="243">
        <v>20</v>
      </c>
      <c r="AY39" s="284">
        <v>110</v>
      </c>
      <c r="AZ39" s="284"/>
      <c r="BA39" s="284">
        <v>281</v>
      </c>
      <c r="BB39" s="284">
        <v>1</v>
      </c>
      <c r="BC39" s="284">
        <v>5</v>
      </c>
      <c r="BD39" s="284"/>
      <c r="BE39" s="284">
        <v>18</v>
      </c>
      <c r="BF39" s="284">
        <v>3</v>
      </c>
      <c r="BG39" s="284">
        <v>1</v>
      </c>
      <c r="BH39" s="284"/>
      <c r="BI39" s="305"/>
      <c r="BJ39" s="284"/>
      <c r="BK39" s="284"/>
      <c r="BL39" s="284"/>
      <c r="BM39" s="243">
        <v>3</v>
      </c>
      <c r="BN39" s="243">
        <v>27</v>
      </c>
      <c r="BO39" s="243">
        <v>1</v>
      </c>
      <c r="BP39" s="243">
        <v>32</v>
      </c>
      <c r="BR39" s="243">
        <v>4</v>
      </c>
      <c r="BS39" s="284">
        <v>39</v>
      </c>
      <c r="BT39" s="284"/>
      <c r="BU39" s="284"/>
      <c r="BV39" s="284"/>
      <c r="BW39" s="284"/>
      <c r="BX39" s="284"/>
      <c r="BY39" s="284"/>
      <c r="BZ39" s="284"/>
      <c r="CA39" s="284"/>
      <c r="CB39" s="284"/>
      <c r="CC39" s="284"/>
      <c r="CD39" s="284"/>
      <c r="CE39" s="284"/>
      <c r="CF39" s="284"/>
      <c r="CG39" s="284"/>
      <c r="CH39" s="284"/>
      <c r="CI39" s="284"/>
      <c r="CJ39" s="284"/>
      <c r="CK39" s="284"/>
      <c r="CL39" s="284"/>
      <c r="CM39" s="284"/>
      <c r="CN39" s="284">
        <v>1</v>
      </c>
      <c r="CO39" s="284">
        <v>17</v>
      </c>
      <c r="CP39" s="243">
        <v>28</v>
      </c>
      <c r="CQ39" s="243">
        <v>2</v>
      </c>
      <c r="CR39" s="334"/>
    </row>
    <row r="40" spans="1:96" s="247" customFormat="1" x14ac:dyDescent="0.2">
      <c r="A40" s="252" t="s">
        <v>105</v>
      </c>
      <c r="B40" s="243"/>
      <c r="C40" s="243">
        <v>430</v>
      </c>
      <c r="D40" s="245">
        <v>1804</v>
      </c>
      <c r="E40" s="243"/>
      <c r="F40" s="245">
        <v>5078</v>
      </c>
      <c r="G40" s="243">
        <v>54</v>
      </c>
      <c r="H40" s="243">
        <v>1060</v>
      </c>
      <c r="I40" s="243"/>
      <c r="J40" s="243">
        <v>681</v>
      </c>
      <c r="K40" s="243">
        <v>186</v>
      </c>
      <c r="L40" s="243">
        <v>1155</v>
      </c>
      <c r="M40" s="243"/>
      <c r="N40" s="265"/>
      <c r="O40" s="243"/>
      <c r="P40" s="243"/>
      <c r="Q40" s="243"/>
      <c r="R40" s="243">
        <v>799</v>
      </c>
      <c r="S40" s="243">
        <v>400</v>
      </c>
      <c r="T40" s="243">
        <v>36</v>
      </c>
      <c r="U40" s="243">
        <v>336</v>
      </c>
      <c r="V40" s="243"/>
      <c r="W40" s="243">
        <v>634</v>
      </c>
      <c r="X40" s="243">
        <v>440</v>
      </c>
      <c r="Y40" s="243"/>
      <c r="Z40" s="243">
        <v>3</v>
      </c>
      <c r="AA40" s="243"/>
      <c r="AB40" s="243"/>
      <c r="AC40" s="243"/>
      <c r="AD40" s="244"/>
      <c r="AE40" s="244">
        <v>1</v>
      </c>
      <c r="AF40" s="244"/>
      <c r="AG40" s="244"/>
      <c r="AH40" s="253"/>
      <c r="AI40" s="253"/>
      <c r="AJ40" s="253"/>
      <c r="AK40" s="253"/>
      <c r="AL40" s="253">
        <v>1</v>
      </c>
      <c r="AM40" s="253"/>
      <c r="AN40" s="253">
        <v>1</v>
      </c>
      <c r="AO40" s="253"/>
      <c r="AP40" s="253"/>
      <c r="AQ40" s="253">
        <v>10</v>
      </c>
      <c r="AR40" s="253"/>
      <c r="AS40" s="253">
        <v>5</v>
      </c>
      <c r="AT40" s="253">
        <v>11</v>
      </c>
      <c r="AU40" s="252">
        <v>250</v>
      </c>
      <c r="AV40" s="253">
        <v>52</v>
      </c>
      <c r="AW40" s="243"/>
      <c r="AX40" s="243">
        <v>338</v>
      </c>
      <c r="AY40" s="284">
        <v>1088</v>
      </c>
      <c r="AZ40" s="284"/>
      <c r="BA40" s="284">
        <v>2911</v>
      </c>
      <c r="BB40" s="284">
        <v>19</v>
      </c>
      <c r="BC40" s="284">
        <v>269</v>
      </c>
      <c r="BD40" s="284"/>
      <c r="BE40" s="284">
        <v>360</v>
      </c>
      <c r="BF40" s="284">
        <v>29</v>
      </c>
      <c r="BG40" s="284">
        <v>128</v>
      </c>
      <c r="BH40" s="284"/>
      <c r="BI40" s="305"/>
      <c r="BJ40" s="284"/>
      <c r="BK40" s="284"/>
      <c r="BL40" s="284"/>
      <c r="BM40" s="243">
        <v>27</v>
      </c>
      <c r="BN40" s="243">
        <v>217</v>
      </c>
      <c r="BO40" s="243">
        <v>23</v>
      </c>
      <c r="BP40" s="243">
        <v>149</v>
      </c>
      <c r="BQ40" s="243"/>
      <c r="BR40" s="243">
        <v>270</v>
      </c>
      <c r="BS40" s="284">
        <v>373</v>
      </c>
      <c r="BT40" s="284"/>
      <c r="BU40" s="284">
        <v>1</v>
      </c>
      <c r="BV40" s="284"/>
      <c r="BW40" s="284"/>
      <c r="BX40" s="284"/>
      <c r="BY40" s="284"/>
      <c r="BZ40" s="284">
        <v>1</v>
      </c>
      <c r="CA40" s="284"/>
      <c r="CB40" s="284"/>
      <c r="CC40" s="284"/>
      <c r="CD40" s="284"/>
      <c r="CE40" s="284"/>
      <c r="CF40" s="284"/>
      <c r="CG40" s="284">
        <v>1</v>
      </c>
      <c r="CH40" s="284"/>
      <c r="CI40" s="284">
        <v>1</v>
      </c>
      <c r="CJ40" s="284"/>
      <c r="CK40" s="284"/>
      <c r="CL40" s="284">
        <v>8</v>
      </c>
      <c r="CM40" s="284"/>
      <c r="CN40" s="284">
        <v>3</v>
      </c>
      <c r="CO40" s="284">
        <v>11</v>
      </c>
      <c r="CP40" s="243">
        <v>124</v>
      </c>
      <c r="CQ40" s="243">
        <v>11</v>
      </c>
      <c r="CR40" s="334"/>
    </row>
    <row r="41" spans="1:96" x14ac:dyDescent="0.2">
      <c r="A41" s="246" t="s">
        <v>106</v>
      </c>
      <c r="B41" s="247"/>
      <c r="C41" s="247">
        <v>207</v>
      </c>
      <c r="D41" s="248">
        <v>1635</v>
      </c>
      <c r="E41" s="248">
        <v>3568</v>
      </c>
      <c r="F41" s="248">
        <v>5691</v>
      </c>
      <c r="G41" s="247">
        <v>117</v>
      </c>
      <c r="H41" s="248">
        <v>2713</v>
      </c>
      <c r="I41" s="247"/>
      <c r="J41" s="248">
        <v>5155</v>
      </c>
      <c r="K41" s="247">
        <v>207</v>
      </c>
      <c r="L41" s="248">
        <v>3819</v>
      </c>
      <c r="M41" s="247">
        <v>164</v>
      </c>
      <c r="N41" s="303"/>
      <c r="O41" s="247"/>
      <c r="P41" s="247"/>
      <c r="Q41" s="247"/>
      <c r="R41" s="247">
        <v>104</v>
      </c>
      <c r="S41" s="247">
        <v>256</v>
      </c>
      <c r="T41" s="247">
        <v>24</v>
      </c>
      <c r="U41" s="247">
        <v>545</v>
      </c>
      <c r="V41" s="247">
        <v>83</v>
      </c>
      <c r="W41" s="247">
        <v>231</v>
      </c>
      <c r="X41" s="247">
        <v>575</v>
      </c>
      <c r="Y41" s="247">
        <v>4</v>
      </c>
      <c r="Z41" s="248">
        <v>4889</v>
      </c>
      <c r="AA41" s="248">
        <v>3618</v>
      </c>
      <c r="AB41" s="248"/>
      <c r="AC41" s="247">
        <v>220</v>
      </c>
      <c r="AD41" s="248">
        <v>1821</v>
      </c>
      <c r="AE41" s="248">
        <v>5331</v>
      </c>
      <c r="AF41" s="247"/>
      <c r="AG41" s="248">
        <v>4684</v>
      </c>
      <c r="AH41" s="249">
        <v>3272</v>
      </c>
      <c r="AI41" s="249">
        <v>3889</v>
      </c>
      <c r="AJ41" s="250">
        <v>14</v>
      </c>
      <c r="AK41" s="250">
        <v>5</v>
      </c>
      <c r="AL41" s="250">
        <v>56</v>
      </c>
      <c r="AM41" s="250">
        <v>83</v>
      </c>
      <c r="AN41" s="250">
        <v>402</v>
      </c>
      <c r="AO41" s="250">
        <v>4</v>
      </c>
      <c r="AP41" s="250">
        <v>8617</v>
      </c>
      <c r="AQ41" s="250">
        <v>1368</v>
      </c>
      <c r="AR41" s="250">
        <v>1657</v>
      </c>
      <c r="AS41" s="250">
        <v>7</v>
      </c>
      <c r="AT41" s="250">
        <v>66</v>
      </c>
      <c r="AU41" s="246">
        <v>438</v>
      </c>
      <c r="AV41" s="250">
        <v>2</v>
      </c>
      <c r="AW41" s="247"/>
      <c r="AX41" s="247">
        <v>118</v>
      </c>
      <c r="AY41" s="283">
        <v>626</v>
      </c>
      <c r="AZ41" s="283">
        <v>1413</v>
      </c>
      <c r="BA41" s="283">
        <v>2528</v>
      </c>
      <c r="BB41" s="283">
        <v>39</v>
      </c>
      <c r="BC41" s="283">
        <v>454</v>
      </c>
      <c r="BD41" s="283"/>
      <c r="BE41" s="283">
        <v>1229</v>
      </c>
      <c r="BF41" s="283">
        <v>46</v>
      </c>
      <c r="BG41" s="283">
        <v>126</v>
      </c>
      <c r="BH41" s="283"/>
      <c r="BI41" s="304"/>
      <c r="BJ41" s="283"/>
      <c r="BK41" s="283"/>
      <c r="BL41" s="283"/>
      <c r="BM41" s="247">
        <v>3</v>
      </c>
      <c r="BN41" s="247">
        <v>25</v>
      </c>
      <c r="BO41" s="247">
        <v>9</v>
      </c>
      <c r="BP41" s="247">
        <v>251</v>
      </c>
      <c r="BQ41" s="247">
        <v>2</v>
      </c>
      <c r="BR41" s="247">
        <v>26</v>
      </c>
      <c r="BS41" s="283">
        <v>328</v>
      </c>
      <c r="BT41" s="283">
        <v>2</v>
      </c>
      <c r="BU41" s="283">
        <v>1256</v>
      </c>
      <c r="BV41" s="283">
        <v>855</v>
      </c>
      <c r="BW41" s="283"/>
      <c r="BX41" s="283">
        <v>10</v>
      </c>
      <c r="BY41" s="283">
        <v>420</v>
      </c>
      <c r="BZ41" s="283">
        <v>1632</v>
      </c>
      <c r="CA41" s="283"/>
      <c r="CB41" s="283">
        <v>1180</v>
      </c>
      <c r="CC41" s="283">
        <v>121</v>
      </c>
      <c r="CD41" s="283">
        <v>1</v>
      </c>
      <c r="CE41" s="283">
        <v>9</v>
      </c>
      <c r="CF41" s="283">
        <v>1</v>
      </c>
      <c r="CG41" s="283">
        <v>35</v>
      </c>
      <c r="CH41" s="283">
        <v>2</v>
      </c>
      <c r="CI41" s="283">
        <v>254</v>
      </c>
      <c r="CJ41" s="283">
        <v>2</v>
      </c>
      <c r="CK41" s="283">
        <v>1926</v>
      </c>
      <c r="CL41" s="283">
        <v>737</v>
      </c>
      <c r="CM41" s="283">
        <v>792</v>
      </c>
      <c r="CN41" s="283">
        <v>1</v>
      </c>
      <c r="CO41" s="283">
        <v>62</v>
      </c>
      <c r="CP41" s="247">
        <v>213</v>
      </c>
      <c r="CQ41" s="247">
        <v>1</v>
      </c>
      <c r="CR41" s="334"/>
    </row>
    <row r="42" spans="1:96" x14ac:dyDescent="0.2">
      <c r="A42" s="252" t="s">
        <v>107</v>
      </c>
      <c r="C42" s="243">
        <v>786</v>
      </c>
      <c r="D42" s="245">
        <v>3097</v>
      </c>
      <c r="E42" s="243">
        <v>9</v>
      </c>
      <c r="F42" s="245">
        <v>8638</v>
      </c>
      <c r="G42" s="243">
        <v>4</v>
      </c>
      <c r="H42" s="243">
        <v>1538</v>
      </c>
      <c r="I42" s="243">
        <v>1</v>
      </c>
      <c r="J42" s="243">
        <v>803</v>
      </c>
      <c r="K42" s="243">
        <v>191</v>
      </c>
      <c r="L42" s="243">
        <v>880</v>
      </c>
      <c r="N42" s="265">
        <v>1</v>
      </c>
      <c r="R42" s="243">
        <v>202</v>
      </c>
      <c r="S42" s="243">
        <v>1379</v>
      </c>
      <c r="T42" s="243">
        <v>20</v>
      </c>
      <c r="U42" s="243">
        <v>785</v>
      </c>
      <c r="V42" s="243">
        <v>2</v>
      </c>
      <c r="W42" s="243">
        <v>65</v>
      </c>
      <c r="X42" s="243">
        <v>378</v>
      </c>
      <c r="Z42" s="243">
        <v>2</v>
      </c>
      <c r="AD42" s="244">
        <v>2</v>
      </c>
      <c r="AE42" s="244">
        <v>1</v>
      </c>
      <c r="AH42" s="253"/>
      <c r="AI42" s="253">
        <v>4</v>
      </c>
      <c r="AJ42" s="253"/>
      <c r="AK42" s="253"/>
      <c r="AL42" s="253"/>
      <c r="AM42" s="253"/>
      <c r="AN42" s="253"/>
      <c r="AO42" s="253"/>
      <c r="AP42" s="253">
        <v>11</v>
      </c>
      <c r="AQ42" s="253">
        <v>3</v>
      </c>
      <c r="AR42" s="253">
        <v>4</v>
      </c>
      <c r="AS42" s="253">
        <v>6</v>
      </c>
      <c r="AT42" s="253">
        <v>294</v>
      </c>
      <c r="AU42" s="252">
        <v>719</v>
      </c>
      <c r="AV42" s="253">
        <v>51</v>
      </c>
      <c r="AX42" s="243">
        <v>520</v>
      </c>
      <c r="AY42" s="284">
        <v>1508</v>
      </c>
      <c r="AZ42" s="284">
        <v>7</v>
      </c>
      <c r="BA42" s="284">
        <v>4722</v>
      </c>
      <c r="BB42" s="284">
        <v>4</v>
      </c>
      <c r="BC42" s="284">
        <v>405</v>
      </c>
      <c r="BD42" s="284"/>
      <c r="BE42" s="284">
        <v>219</v>
      </c>
      <c r="BF42" s="284">
        <v>41</v>
      </c>
      <c r="BG42" s="284">
        <v>26</v>
      </c>
      <c r="BH42" s="284"/>
      <c r="BI42" s="305">
        <v>1</v>
      </c>
      <c r="BJ42" s="284"/>
      <c r="BK42" s="284"/>
      <c r="BL42" s="284"/>
      <c r="BM42" s="243">
        <v>44</v>
      </c>
      <c r="BN42" s="243">
        <v>226</v>
      </c>
      <c r="BO42" s="243">
        <v>11</v>
      </c>
      <c r="BP42" s="243">
        <v>502</v>
      </c>
      <c r="BQ42" s="243">
        <v>2</v>
      </c>
      <c r="BR42" s="243">
        <v>1</v>
      </c>
      <c r="BS42" s="284">
        <v>319</v>
      </c>
      <c r="BT42" s="284"/>
      <c r="BU42" s="284"/>
      <c r="BV42" s="284"/>
      <c r="BW42" s="284"/>
      <c r="BX42" s="284"/>
      <c r="BY42" s="284">
        <v>2</v>
      </c>
      <c r="BZ42" s="284"/>
      <c r="CA42" s="284"/>
      <c r="CB42" s="284"/>
      <c r="CC42" s="284"/>
      <c r="CD42" s="284"/>
      <c r="CE42" s="284"/>
      <c r="CF42" s="284"/>
      <c r="CG42" s="284"/>
      <c r="CH42" s="284"/>
      <c r="CI42" s="284"/>
      <c r="CJ42" s="284"/>
      <c r="CK42" s="284">
        <v>10</v>
      </c>
      <c r="CL42" s="284">
        <v>2</v>
      </c>
      <c r="CM42" s="284">
        <v>3</v>
      </c>
      <c r="CN42" s="284">
        <v>3</v>
      </c>
      <c r="CO42" s="284">
        <v>292</v>
      </c>
      <c r="CP42" s="243">
        <v>462</v>
      </c>
      <c r="CQ42" s="243">
        <v>38</v>
      </c>
      <c r="CR42" s="334"/>
    </row>
    <row r="43" spans="1:96" x14ac:dyDescent="0.2">
      <c r="A43" s="252" t="s">
        <v>108</v>
      </c>
      <c r="B43" s="243">
        <v>1</v>
      </c>
      <c r="C43" s="243">
        <v>470</v>
      </c>
      <c r="D43" s="245">
        <v>2678</v>
      </c>
      <c r="E43" s="243">
        <v>2</v>
      </c>
      <c r="F43" s="245">
        <v>7458</v>
      </c>
      <c r="G43" s="243">
        <v>67</v>
      </c>
      <c r="H43" s="243">
        <v>1554</v>
      </c>
      <c r="J43" s="243">
        <v>537</v>
      </c>
      <c r="K43" s="243">
        <v>284</v>
      </c>
      <c r="L43" s="243">
        <v>473</v>
      </c>
      <c r="N43" s="265">
        <v>2</v>
      </c>
      <c r="R43" s="243">
        <v>71</v>
      </c>
      <c r="S43" s="243">
        <v>301</v>
      </c>
      <c r="U43" s="243">
        <v>960</v>
      </c>
      <c r="V43" s="243">
        <v>2</v>
      </c>
      <c r="W43" s="243">
        <v>35</v>
      </c>
      <c r="X43" s="243">
        <v>382</v>
      </c>
      <c r="Y43" s="243">
        <v>36</v>
      </c>
      <c r="Z43" s="243">
        <v>4</v>
      </c>
      <c r="AA43" s="243">
        <v>1</v>
      </c>
      <c r="AC43" s="243">
        <v>14</v>
      </c>
      <c r="AD43" s="244">
        <v>5</v>
      </c>
      <c r="AE43" s="244">
        <v>12</v>
      </c>
      <c r="AH43" s="253">
        <v>1</v>
      </c>
      <c r="AI43" s="253">
        <v>1</v>
      </c>
      <c r="AJ43" s="253"/>
      <c r="AK43" s="253"/>
      <c r="AL43" s="253">
        <v>1</v>
      </c>
      <c r="AM43" s="253"/>
      <c r="AN43" s="253">
        <v>3</v>
      </c>
      <c r="AO43" s="253"/>
      <c r="AP43" s="253">
        <v>6</v>
      </c>
      <c r="AQ43" s="253">
        <v>25</v>
      </c>
      <c r="AR43" s="253">
        <v>5</v>
      </c>
      <c r="AS43" s="253">
        <v>1</v>
      </c>
      <c r="AT43" s="253">
        <v>10</v>
      </c>
      <c r="AU43" s="252">
        <v>855</v>
      </c>
      <c r="AV43" s="253">
        <v>85</v>
      </c>
      <c r="AX43" s="243">
        <v>290</v>
      </c>
      <c r="AY43" s="284">
        <v>1519</v>
      </c>
      <c r="AZ43" s="284">
        <v>2</v>
      </c>
      <c r="BA43" s="284">
        <v>4327</v>
      </c>
      <c r="BB43" s="284">
        <v>34</v>
      </c>
      <c r="BC43" s="284">
        <v>539</v>
      </c>
      <c r="BD43" s="284"/>
      <c r="BE43" s="284">
        <v>281</v>
      </c>
      <c r="BF43" s="284">
        <v>71</v>
      </c>
      <c r="BG43" s="284">
        <v>246</v>
      </c>
      <c r="BH43" s="284"/>
      <c r="BI43" s="305">
        <v>2</v>
      </c>
      <c r="BJ43" s="284"/>
      <c r="BK43" s="284"/>
      <c r="BL43" s="284"/>
      <c r="BM43" s="243">
        <v>57</v>
      </c>
      <c r="BN43" s="243">
        <v>148</v>
      </c>
      <c r="BP43" s="243">
        <v>643</v>
      </c>
      <c r="BQ43" s="243">
        <v>2</v>
      </c>
      <c r="BR43" s="243">
        <v>12</v>
      </c>
      <c r="BS43" s="284">
        <v>310</v>
      </c>
      <c r="BT43" s="284">
        <v>24</v>
      </c>
      <c r="BU43" s="284">
        <v>3</v>
      </c>
      <c r="BV43" s="284"/>
      <c r="BW43" s="284"/>
      <c r="BX43" s="284">
        <v>8</v>
      </c>
      <c r="BY43" s="284">
        <v>4</v>
      </c>
      <c r="BZ43" s="284">
        <v>12</v>
      </c>
      <c r="CA43" s="284"/>
      <c r="CB43" s="284"/>
      <c r="CC43" s="284">
        <v>1</v>
      </c>
      <c r="CD43" s="284"/>
      <c r="CE43" s="284"/>
      <c r="CF43" s="284"/>
      <c r="CG43" s="284">
        <v>1</v>
      </c>
      <c r="CH43" s="284"/>
      <c r="CI43" s="284">
        <v>3</v>
      </c>
      <c r="CJ43" s="284"/>
      <c r="CK43" s="284">
        <v>5</v>
      </c>
      <c r="CL43" s="284">
        <v>11</v>
      </c>
      <c r="CM43" s="284">
        <v>5</v>
      </c>
      <c r="CN43" s="284">
        <v>1</v>
      </c>
      <c r="CO43" s="284">
        <v>10</v>
      </c>
      <c r="CP43" s="243">
        <v>602</v>
      </c>
      <c r="CQ43" s="243">
        <v>27</v>
      </c>
      <c r="CR43" s="334"/>
    </row>
    <row r="44" spans="1:96" x14ac:dyDescent="0.2">
      <c r="A44" s="252" t="s">
        <v>109</v>
      </c>
      <c r="C44" s="243">
        <v>60</v>
      </c>
      <c r="D44" s="243">
        <v>334</v>
      </c>
      <c r="F44" s="243">
        <v>621</v>
      </c>
      <c r="G44" s="243">
        <v>29</v>
      </c>
      <c r="H44" s="243">
        <v>115</v>
      </c>
      <c r="J44" s="243">
        <v>67</v>
      </c>
      <c r="K44" s="243">
        <v>44</v>
      </c>
      <c r="L44" s="243">
        <v>94</v>
      </c>
      <c r="N44" s="265"/>
      <c r="R44" s="243">
        <v>12</v>
      </c>
      <c r="S44" s="243">
        <v>236</v>
      </c>
      <c r="U44" s="243">
        <v>55</v>
      </c>
      <c r="W44" s="243">
        <v>106</v>
      </c>
      <c r="X44" s="243">
        <v>30</v>
      </c>
      <c r="AH44" s="253"/>
      <c r="AI44" s="253"/>
      <c r="AJ44" s="253"/>
      <c r="AK44" s="253"/>
      <c r="AL44" s="253"/>
      <c r="AM44" s="253"/>
      <c r="AN44" s="253"/>
      <c r="AO44" s="253"/>
      <c r="AP44" s="253"/>
      <c r="AQ44" s="253">
        <v>2</v>
      </c>
      <c r="AR44" s="253"/>
      <c r="AS44" s="253">
        <v>1</v>
      </c>
      <c r="AT44" s="253">
        <v>1</v>
      </c>
      <c r="AU44" s="252">
        <v>32</v>
      </c>
      <c r="AV44" s="253"/>
      <c r="AX44" s="243">
        <v>26</v>
      </c>
      <c r="AY44" s="284">
        <v>99</v>
      </c>
      <c r="AZ44" s="284"/>
      <c r="BA44" s="284">
        <v>141</v>
      </c>
      <c r="BB44" s="284"/>
      <c r="BC44" s="284">
        <v>4</v>
      </c>
      <c r="BD44" s="284"/>
      <c r="BE44" s="284">
        <v>11</v>
      </c>
      <c r="BF44" s="284">
        <v>3</v>
      </c>
      <c r="BG44" s="284">
        <v>3</v>
      </c>
      <c r="BH44" s="284"/>
      <c r="BI44" s="305"/>
      <c r="BJ44" s="284"/>
      <c r="BK44" s="284"/>
      <c r="BL44" s="284"/>
      <c r="BM44" s="243">
        <v>3</v>
      </c>
      <c r="BN44" s="243">
        <v>14</v>
      </c>
      <c r="BP44" s="243">
        <v>16</v>
      </c>
      <c r="BR44" s="243">
        <v>43</v>
      </c>
      <c r="BS44" s="284">
        <v>14</v>
      </c>
      <c r="BT44" s="284"/>
      <c r="BU44" s="284"/>
      <c r="BV44" s="284"/>
      <c r="BW44" s="284"/>
      <c r="BX44" s="284"/>
      <c r="BY44" s="284"/>
      <c r="BZ44" s="284"/>
      <c r="CA44" s="284"/>
      <c r="CB44" s="284"/>
      <c r="CC44" s="284"/>
      <c r="CD44" s="284"/>
      <c r="CE44" s="284"/>
      <c r="CF44" s="284"/>
      <c r="CG44" s="284"/>
      <c r="CH44" s="284"/>
      <c r="CI44" s="284"/>
      <c r="CJ44" s="284"/>
      <c r="CK44" s="284"/>
      <c r="CL44" s="284">
        <v>2</v>
      </c>
      <c r="CM44" s="284"/>
      <c r="CN44" s="284"/>
      <c r="CO44" s="284">
        <v>1</v>
      </c>
      <c r="CP44" s="243">
        <v>14</v>
      </c>
      <c r="CR44" s="334"/>
    </row>
    <row r="45" spans="1:96" s="247" customFormat="1" x14ac:dyDescent="0.2">
      <c r="A45" s="252" t="s">
        <v>110</v>
      </c>
      <c r="B45" s="243">
        <v>4</v>
      </c>
      <c r="C45" s="243">
        <v>338</v>
      </c>
      <c r="D45" s="245">
        <v>5437</v>
      </c>
      <c r="E45" s="243">
        <v>2</v>
      </c>
      <c r="F45" s="245">
        <v>10512</v>
      </c>
      <c r="G45" s="243">
        <v>83</v>
      </c>
      <c r="H45" s="243">
        <v>1859</v>
      </c>
      <c r="I45" s="243"/>
      <c r="J45" s="243">
        <v>764</v>
      </c>
      <c r="K45" s="243">
        <v>259</v>
      </c>
      <c r="L45" s="243">
        <v>612</v>
      </c>
      <c r="M45" s="243">
        <v>1</v>
      </c>
      <c r="N45" s="265"/>
      <c r="O45" s="243"/>
      <c r="P45" s="243">
        <v>6</v>
      </c>
      <c r="Q45" s="243"/>
      <c r="R45" s="243">
        <v>142</v>
      </c>
      <c r="S45" s="243">
        <v>318</v>
      </c>
      <c r="T45" s="243">
        <v>1</v>
      </c>
      <c r="U45" s="243">
        <v>744</v>
      </c>
      <c r="V45" s="243">
        <v>3</v>
      </c>
      <c r="W45" s="243">
        <v>165</v>
      </c>
      <c r="X45" s="243">
        <v>661</v>
      </c>
      <c r="Y45" s="243">
        <v>4</v>
      </c>
      <c r="Z45" s="243">
        <v>3</v>
      </c>
      <c r="AA45" s="243"/>
      <c r="AB45" s="243"/>
      <c r="AC45" s="243"/>
      <c r="AD45" s="244">
        <v>5</v>
      </c>
      <c r="AE45" s="244"/>
      <c r="AF45" s="244"/>
      <c r="AG45" s="244">
        <v>2</v>
      </c>
      <c r="AH45" s="253"/>
      <c r="AI45" s="253">
        <v>1</v>
      </c>
      <c r="AJ45" s="253"/>
      <c r="AK45" s="253"/>
      <c r="AL45" s="253"/>
      <c r="AM45" s="253"/>
      <c r="AN45" s="253">
        <v>1</v>
      </c>
      <c r="AO45" s="253"/>
      <c r="AP45" s="253">
        <v>2</v>
      </c>
      <c r="AQ45" s="253">
        <v>19</v>
      </c>
      <c r="AR45" s="253"/>
      <c r="AS45" s="253">
        <v>4</v>
      </c>
      <c r="AT45" s="253">
        <v>5</v>
      </c>
      <c r="AU45" s="252">
        <v>447</v>
      </c>
      <c r="AV45" s="253">
        <v>216</v>
      </c>
      <c r="AW45" s="243"/>
      <c r="AX45" s="245">
        <v>256</v>
      </c>
      <c r="AY45" s="284">
        <v>3598</v>
      </c>
      <c r="AZ45" s="284">
        <v>2</v>
      </c>
      <c r="BA45" s="284">
        <v>6899</v>
      </c>
      <c r="BB45" s="284">
        <v>26</v>
      </c>
      <c r="BC45" s="284">
        <v>893</v>
      </c>
      <c r="BD45" s="284"/>
      <c r="BE45" s="284">
        <v>461</v>
      </c>
      <c r="BF45" s="284">
        <v>125</v>
      </c>
      <c r="BG45" s="284">
        <v>173</v>
      </c>
      <c r="BH45" s="284"/>
      <c r="BI45" s="305"/>
      <c r="BJ45" s="284"/>
      <c r="BK45" s="284">
        <v>5</v>
      </c>
      <c r="BL45" s="284"/>
      <c r="BM45" s="243">
        <v>38</v>
      </c>
      <c r="BN45" s="243">
        <v>217</v>
      </c>
      <c r="BO45" s="243">
        <v>1</v>
      </c>
      <c r="BP45" s="243">
        <v>387</v>
      </c>
      <c r="BQ45" s="243">
        <v>2</v>
      </c>
      <c r="BR45" s="243">
        <v>11</v>
      </c>
      <c r="BS45" s="284">
        <v>547</v>
      </c>
      <c r="BT45" s="284">
        <v>2</v>
      </c>
      <c r="BU45" s="284">
        <v>1</v>
      </c>
      <c r="BV45" s="284"/>
      <c r="BW45" s="284"/>
      <c r="BX45" s="284"/>
      <c r="BY45" s="284">
        <v>3</v>
      </c>
      <c r="BZ45" s="284"/>
      <c r="CA45" s="284"/>
      <c r="CB45" s="284"/>
      <c r="CC45" s="284"/>
      <c r="CD45" s="284"/>
      <c r="CE45" s="284"/>
      <c r="CF45" s="284"/>
      <c r="CG45" s="284"/>
      <c r="CH45" s="284"/>
      <c r="CI45" s="284">
        <v>1</v>
      </c>
      <c r="CJ45" s="284"/>
      <c r="CK45" s="284">
        <v>2</v>
      </c>
      <c r="CL45" s="284">
        <v>19</v>
      </c>
      <c r="CM45" s="284"/>
      <c r="CN45" s="284">
        <v>2</v>
      </c>
      <c r="CO45" s="284">
        <v>5</v>
      </c>
      <c r="CP45" s="243">
        <v>259</v>
      </c>
      <c r="CQ45" s="243">
        <v>60</v>
      </c>
      <c r="CR45" s="334"/>
    </row>
    <row r="46" spans="1:96" x14ac:dyDescent="0.2">
      <c r="A46" s="246" t="s">
        <v>111</v>
      </c>
      <c r="B46" s="247"/>
      <c r="C46" s="247">
        <v>113</v>
      </c>
      <c r="D46" s="248">
        <v>2115</v>
      </c>
      <c r="E46" s="248">
        <v>4056</v>
      </c>
      <c r="F46" s="248">
        <v>3946</v>
      </c>
      <c r="G46" s="247">
        <v>11</v>
      </c>
      <c r="H46" s="248">
        <v>4075</v>
      </c>
      <c r="I46" s="247">
        <v>8</v>
      </c>
      <c r="J46" s="248">
        <v>5112</v>
      </c>
      <c r="K46" s="247">
        <v>113</v>
      </c>
      <c r="L46" s="248">
        <v>6480</v>
      </c>
      <c r="M46" s="247">
        <v>1029</v>
      </c>
      <c r="N46" s="303">
        <v>2</v>
      </c>
      <c r="O46" s="247"/>
      <c r="P46" s="247"/>
      <c r="Q46" s="247"/>
      <c r="R46" s="247">
        <v>64</v>
      </c>
      <c r="S46" s="247">
        <v>532</v>
      </c>
      <c r="T46" s="247">
        <v>76</v>
      </c>
      <c r="U46" s="247">
        <v>467</v>
      </c>
      <c r="V46" s="247">
        <v>1</v>
      </c>
      <c r="W46" s="247">
        <v>85</v>
      </c>
      <c r="X46" s="247">
        <v>1798</v>
      </c>
      <c r="Y46" s="247">
        <v>8</v>
      </c>
      <c r="Z46" s="248">
        <v>3933</v>
      </c>
      <c r="AA46" s="248">
        <v>2629</v>
      </c>
      <c r="AB46" s="248"/>
      <c r="AC46" s="247">
        <v>288</v>
      </c>
      <c r="AD46" s="248">
        <v>3506</v>
      </c>
      <c r="AE46" s="248">
        <v>13065</v>
      </c>
      <c r="AF46" s="248">
        <v>466</v>
      </c>
      <c r="AG46" s="248">
        <v>4838</v>
      </c>
      <c r="AH46" s="249">
        <v>5530</v>
      </c>
      <c r="AI46" s="249">
        <v>6817</v>
      </c>
      <c r="AJ46" s="250">
        <v>5</v>
      </c>
      <c r="AK46" s="250">
        <v>379</v>
      </c>
      <c r="AL46" s="250">
        <v>259</v>
      </c>
      <c r="AM46" s="250"/>
      <c r="AN46" s="250">
        <v>1595</v>
      </c>
      <c r="AO46" s="250">
        <v>7</v>
      </c>
      <c r="AP46" s="250">
        <v>24028</v>
      </c>
      <c r="AQ46" s="250">
        <v>2221</v>
      </c>
      <c r="AR46" s="250">
        <v>22816</v>
      </c>
      <c r="AS46" s="250">
        <v>9</v>
      </c>
      <c r="AT46" s="250">
        <v>5</v>
      </c>
      <c r="AU46" s="246">
        <v>139</v>
      </c>
      <c r="AV46" s="250">
        <v>62</v>
      </c>
      <c r="AW46" s="247"/>
      <c r="AX46" s="247">
        <v>45</v>
      </c>
      <c r="AY46" s="283">
        <v>289</v>
      </c>
      <c r="AZ46" s="283">
        <v>1339</v>
      </c>
      <c r="BA46" s="283">
        <v>819</v>
      </c>
      <c r="BB46" s="283"/>
      <c r="BC46" s="283">
        <v>2089</v>
      </c>
      <c r="BD46" s="283"/>
      <c r="BE46" s="283">
        <v>2040</v>
      </c>
      <c r="BF46" s="283">
        <v>1</v>
      </c>
      <c r="BG46" s="283">
        <v>1256</v>
      </c>
      <c r="BH46" s="283"/>
      <c r="BI46" s="304">
        <v>1</v>
      </c>
      <c r="BJ46" s="283"/>
      <c r="BK46" s="283"/>
      <c r="BL46" s="283"/>
      <c r="BM46" s="247">
        <v>10</v>
      </c>
      <c r="BN46" s="247">
        <v>246</v>
      </c>
      <c r="BO46" s="247">
        <v>49</v>
      </c>
      <c r="BP46" s="247">
        <v>158</v>
      </c>
      <c r="BQ46" s="247">
        <v>1</v>
      </c>
      <c r="BR46" s="247"/>
      <c r="BS46" s="283">
        <v>1437</v>
      </c>
      <c r="BT46" s="283">
        <v>4</v>
      </c>
      <c r="BU46" s="283">
        <v>600</v>
      </c>
      <c r="BV46" s="283">
        <v>314</v>
      </c>
      <c r="BW46" s="283"/>
      <c r="BX46" s="283">
        <v>81</v>
      </c>
      <c r="BY46" s="283">
        <v>2063</v>
      </c>
      <c r="BZ46" s="283">
        <v>9733</v>
      </c>
      <c r="CA46" s="283">
        <v>401</v>
      </c>
      <c r="CB46" s="283">
        <v>2003</v>
      </c>
      <c r="CC46" s="283">
        <v>1206</v>
      </c>
      <c r="CD46" s="283">
        <v>28</v>
      </c>
      <c r="CE46" s="283">
        <v>4</v>
      </c>
      <c r="CF46" s="283">
        <v>194</v>
      </c>
      <c r="CG46" s="283">
        <v>49</v>
      </c>
      <c r="CH46" s="283"/>
      <c r="CI46" s="283">
        <v>1313</v>
      </c>
      <c r="CJ46" s="283">
        <v>3</v>
      </c>
      <c r="CK46" s="283">
        <v>13124</v>
      </c>
      <c r="CL46" s="283">
        <v>1513</v>
      </c>
      <c r="CM46" s="283">
        <v>12806</v>
      </c>
      <c r="CN46" s="283">
        <v>4</v>
      </c>
      <c r="CO46" s="283">
        <v>5</v>
      </c>
      <c r="CP46" s="247">
        <v>73</v>
      </c>
      <c r="CQ46" s="247">
        <v>35</v>
      </c>
      <c r="CR46" s="334"/>
    </row>
    <row r="47" spans="1:96" x14ac:dyDescent="0.2">
      <c r="A47" s="252" t="s">
        <v>112</v>
      </c>
      <c r="B47" s="243">
        <v>23</v>
      </c>
      <c r="C47" s="245">
        <v>2346</v>
      </c>
      <c r="D47" s="245">
        <v>11387</v>
      </c>
      <c r="E47" s="243">
        <v>20</v>
      </c>
      <c r="F47" s="245">
        <v>30826</v>
      </c>
      <c r="G47" s="243">
        <v>46</v>
      </c>
      <c r="H47" s="245">
        <v>2928</v>
      </c>
      <c r="J47" s="243">
        <v>1053</v>
      </c>
      <c r="K47" s="243">
        <v>523</v>
      </c>
      <c r="L47" s="245">
        <v>1430</v>
      </c>
      <c r="N47" s="265">
        <v>7</v>
      </c>
      <c r="R47" s="243">
        <v>268</v>
      </c>
      <c r="S47" s="243">
        <v>270</v>
      </c>
      <c r="T47" s="243">
        <v>86</v>
      </c>
      <c r="U47" s="243">
        <v>2199</v>
      </c>
      <c r="V47" s="243">
        <v>2</v>
      </c>
      <c r="W47" s="243">
        <v>1239</v>
      </c>
      <c r="X47" s="243">
        <v>1288</v>
      </c>
      <c r="Y47" s="243">
        <v>1</v>
      </c>
      <c r="Z47" s="243">
        <v>8</v>
      </c>
      <c r="AA47" s="243">
        <v>3</v>
      </c>
      <c r="AC47" s="243">
        <v>1</v>
      </c>
      <c r="AD47" s="244">
        <v>4</v>
      </c>
      <c r="AE47" s="244">
        <v>3</v>
      </c>
      <c r="AG47" s="244">
        <v>4</v>
      </c>
      <c r="AH47" s="253"/>
      <c r="AI47" s="253">
        <v>3</v>
      </c>
      <c r="AJ47" s="253"/>
      <c r="AK47" s="253"/>
      <c r="AL47" s="253"/>
      <c r="AM47" s="253"/>
      <c r="AN47" s="253">
        <v>8</v>
      </c>
      <c r="AO47" s="253"/>
      <c r="AP47" s="253">
        <v>282</v>
      </c>
      <c r="AQ47" s="253">
        <v>288</v>
      </c>
      <c r="AR47" s="253">
        <v>67</v>
      </c>
      <c r="AS47" s="253">
        <v>211</v>
      </c>
      <c r="AT47" s="253">
        <v>4338</v>
      </c>
      <c r="AU47" s="252">
        <v>2062</v>
      </c>
      <c r="AV47" s="253">
        <v>41</v>
      </c>
      <c r="AX47" s="245">
        <v>1741</v>
      </c>
      <c r="AY47" s="284">
        <v>8172</v>
      </c>
      <c r="AZ47" s="284">
        <v>14</v>
      </c>
      <c r="BA47" s="284">
        <v>22895</v>
      </c>
      <c r="BB47" s="284">
        <v>33</v>
      </c>
      <c r="BC47" s="284">
        <v>314</v>
      </c>
      <c r="BD47" s="284"/>
      <c r="BE47" s="284">
        <v>297</v>
      </c>
      <c r="BF47" s="284">
        <v>245</v>
      </c>
      <c r="BG47" s="284">
        <v>220</v>
      </c>
      <c r="BH47" s="284"/>
      <c r="BI47" s="305">
        <v>5</v>
      </c>
      <c r="BJ47" s="284"/>
      <c r="BK47" s="284"/>
      <c r="BL47" s="284"/>
      <c r="BM47" s="243">
        <v>102</v>
      </c>
      <c r="BN47" s="243">
        <v>107</v>
      </c>
      <c r="BO47" s="243">
        <v>71</v>
      </c>
      <c r="BP47" s="243">
        <v>1614</v>
      </c>
      <c r="BQ47" s="243">
        <v>2</v>
      </c>
      <c r="BR47" s="243">
        <v>493</v>
      </c>
      <c r="BS47" s="284">
        <v>886</v>
      </c>
      <c r="BT47" s="284"/>
      <c r="BU47" s="284">
        <v>7</v>
      </c>
      <c r="BV47" s="284">
        <v>3</v>
      </c>
      <c r="BW47" s="284"/>
      <c r="BX47" s="284"/>
      <c r="BY47" s="284">
        <v>2</v>
      </c>
      <c r="BZ47" s="284">
        <v>3</v>
      </c>
      <c r="CA47" s="284"/>
      <c r="CB47" s="284">
        <v>2</v>
      </c>
      <c r="CC47" s="284"/>
      <c r="CD47" s="284"/>
      <c r="CE47" s="284"/>
      <c r="CF47" s="284"/>
      <c r="CG47" s="284"/>
      <c r="CH47" s="284"/>
      <c r="CI47" s="284">
        <v>6</v>
      </c>
      <c r="CJ47" s="284"/>
      <c r="CK47" s="284">
        <v>195</v>
      </c>
      <c r="CL47" s="284">
        <v>75</v>
      </c>
      <c r="CM47" s="284">
        <v>60</v>
      </c>
      <c r="CN47" s="284">
        <v>185</v>
      </c>
      <c r="CO47" s="284">
        <v>4090</v>
      </c>
      <c r="CP47" s="243">
        <v>1563</v>
      </c>
      <c r="CQ47" s="243">
        <v>35</v>
      </c>
      <c r="CR47" s="334"/>
    </row>
    <row r="48" spans="1:96" x14ac:dyDescent="0.2">
      <c r="A48" s="252" t="s">
        <v>113</v>
      </c>
      <c r="B48" s="243">
        <v>5</v>
      </c>
      <c r="C48" s="243">
        <v>211</v>
      </c>
      <c r="D48" s="243">
        <v>1375</v>
      </c>
      <c r="F48" s="245">
        <v>3021</v>
      </c>
      <c r="G48" s="243">
        <v>39</v>
      </c>
      <c r="H48" s="243">
        <v>375</v>
      </c>
      <c r="J48" s="243">
        <v>148</v>
      </c>
      <c r="K48" s="243">
        <v>161</v>
      </c>
      <c r="L48" s="243">
        <v>480</v>
      </c>
      <c r="N48" s="265"/>
      <c r="O48" s="243">
        <v>1</v>
      </c>
      <c r="R48" s="243">
        <v>12</v>
      </c>
      <c r="S48" s="243">
        <v>7</v>
      </c>
      <c r="U48" s="243">
        <v>280</v>
      </c>
      <c r="V48" s="243">
        <v>6</v>
      </c>
      <c r="W48" s="243">
        <v>135</v>
      </c>
      <c r="X48" s="243">
        <v>95</v>
      </c>
      <c r="Z48" s="243">
        <v>1</v>
      </c>
      <c r="AA48" s="243">
        <v>1</v>
      </c>
      <c r="AC48" s="243">
        <v>1</v>
      </c>
      <c r="AH48" s="253"/>
      <c r="AI48" s="253"/>
      <c r="AJ48" s="253"/>
      <c r="AK48" s="253"/>
      <c r="AL48" s="253">
        <v>1</v>
      </c>
      <c r="AM48" s="253"/>
      <c r="AN48" s="253"/>
      <c r="AO48" s="253"/>
      <c r="AP48" s="253">
        <v>1</v>
      </c>
      <c r="AQ48" s="253"/>
      <c r="AR48" s="253">
        <v>1</v>
      </c>
      <c r="AS48" s="253"/>
      <c r="AT48" s="253">
        <v>12</v>
      </c>
      <c r="AU48" s="252">
        <v>216</v>
      </c>
      <c r="AV48" s="253">
        <v>14</v>
      </c>
      <c r="AX48" s="243">
        <v>143</v>
      </c>
      <c r="AY48" s="284">
        <v>676</v>
      </c>
      <c r="AZ48" s="284"/>
      <c r="BA48" s="284">
        <v>1566</v>
      </c>
      <c r="BB48" s="284">
        <v>8</v>
      </c>
      <c r="BC48" s="284">
        <v>39</v>
      </c>
      <c r="BD48" s="284"/>
      <c r="BE48" s="284">
        <v>61</v>
      </c>
      <c r="BF48" s="284">
        <v>14</v>
      </c>
      <c r="BG48" s="284">
        <v>33</v>
      </c>
      <c r="BH48" s="284"/>
      <c r="BI48" s="305"/>
      <c r="BJ48" s="284">
        <v>1</v>
      </c>
      <c r="BK48" s="284"/>
      <c r="BL48" s="284"/>
      <c r="BM48" s="243">
        <v>6</v>
      </c>
      <c r="BN48" s="243">
        <v>4</v>
      </c>
      <c r="BP48" s="243">
        <v>166</v>
      </c>
      <c r="BQ48" s="243">
        <v>5</v>
      </c>
      <c r="BR48" s="243">
        <v>57</v>
      </c>
      <c r="BS48" s="284">
        <v>69</v>
      </c>
      <c r="BT48" s="284"/>
      <c r="BU48" s="284"/>
      <c r="BV48" s="284">
        <v>1</v>
      </c>
      <c r="BW48" s="284"/>
      <c r="BX48" s="284"/>
      <c r="BY48" s="284"/>
      <c r="BZ48" s="284"/>
      <c r="CA48" s="284"/>
      <c r="CB48" s="284"/>
      <c r="CC48" s="284"/>
      <c r="CD48" s="284"/>
      <c r="CE48" s="284"/>
      <c r="CF48" s="284"/>
      <c r="CG48" s="284">
        <v>1</v>
      </c>
      <c r="CH48" s="284"/>
      <c r="CI48" s="284"/>
      <c r="CJ48" s="284"/>
      <c r="CK48" s="284">
        <v>1</v>
      </c>
      <c r="CL48" s="284"/>
      <c r="CM48" s="284">
        <v>1</v>
      </c>
      <c r="CN48" s="284"/>
      <c r="CO48" s="284">
        <v>9</v>
      </c>
      <c r="CP48" s="243">
        <v>123</v>
      </c>
      <c r="CQ48" s="243">
        <v>10</v>
      </c>
      <c r="CR48" s="334"/>
    </row>
    <row r="49" spans="1:96" x14ac:dyDescent="0.2">
      <c r="A49" s="252" t="s">
        <v>114</v>
      </c>
      <c r="B49" s="243">
        <v>3</v>
      </c>
      <c r="C49" s="243">
        <v>255</v>
      </c>
      <c r="D49" s="243">
        <v>1070</v>
      </c>
      <c r="F49" s="245">
        <v>3261</v>
      </c>
      <c r="G49" s="243">
        <v>29</v>
      </c>
      <c r="H49" s="243">
        <v>553</v>
      </c>
      <c r="J49" s="243">
        <v>164</v>
      </c>
      <c r="K49" s="243">
        <v>28</v>
      </c>
      <c r="L49" s="243">
        <v>267</v>
      </c>
      <c r="N49" s="265"/>
      <c r="R49" s="243">
        <v>10</v>
      </c>
      <c r="S49" s="243">
        <v>40</v>
      </c>
      <c r="T49" s="243">
        <v>15</v>
      </c>
      <c r="U49" s="243">
        <v>210</v>
      </c>
      <c r="V49" s="243">
        <v>1</v>
      </c>
      <c r="W49" s="243">
        <v>167</v>
      </c>
      <c r="X49" s="243">
        <v>166</v>
      </c>
      <c r="AC49" s="243">
        <v>4</v>
      </c>
      <c r="AE49" s="244">
        <v>1</v>
      </c>
      <c r="AH49" s="253"/>
      <c r="AI49" s="253"/>
      <c r="AJ49" s="253"/>
      <c r="AK49" s="253"/>
      <c r="AL49" s="253">
        <v>1</v>
      </c>
      <c r="AM49" s="253"/>
      <c r="AN49" s="253"/>
      <c r="AO49" s="253"/>
      <c r="AP49" s="253"/>
      <c r="AQ49" s="253"/>
      <c r="AR49" s="253"/>
      <c r="AS49" s="253"/>
      <c r="AT49" s="253"/>
      <c r="AU49" s="252">
        <v>143</v>
      </c>
      <c r="AV49" s="253">
        <v>55</v>
      </c>
      <c r="AX49" s="243">
        <v>178</v>
      </c>
      <c r="AY49" s="284">
        <v>588</v>
      </c>
      <c r="AZ49" s="284"/>
      <c r="BA49" s="284">
        <v>1605</v>
      </c>
      <c r="BB49" s="284">
        <v>3</v>
      </c>
      <c r="BC49" s="284">
        <v>85</v>
      </c>
      <c r="BD49" s="284"/>
      <c r="BE49" s="284">
        <v>79</v>
      </c>
      <c r="BF49" s="284">
        <v>3</v>
      </c>
      <c r="BG49" s="284">
        <v>31</v>
      </c>
      <c r="BH49" s="284"/>
      <c r="BI49" s="305"/>
      <c r="BJ49" s="284"/>
      <c r="BK49" s="284"/>
      <c r="BL49" s="284"/>
      <c r="BM49" s="243">
        <v>6</v>
      </c>
      <c r="BN49" s="243">
        <v>24</v>
      </c>
      <c r="BO49" s="243">
        <v>6</v>
      </c>
      <c r="BP49" s="243">
        <v>142</v>
      </c>
      <c r="BQ49" s="243">
        <v>1</v>
      </c>
      <c r="BR49" s="243">
        <v>46</v>
      </c>
      <c r="BS49" s="284">
        <v>115</v>
      </c>
      <c r="BT49" s="284"/>
      <c r="BU49" s="284"/>
      <c r="BV49" s="284"/>
      <c r="BW49" s="284"/>
      <c r="BX49" s="284">
        <v>1</v>
      </c>
      <c r="BY49" s="284"/>
      <c r="BZ49" s="284"/>
      <c r="CA49" s="284"/>
      <c r="CB49" s="284"/>
      <c r="CC49" s="284"/>
      <c r="CD49" s="284"/>
      <c r="CE49" s="284"/>
      <c r="CF49" s="284"/>
      <c r="CG49" s="284">
        <v>1</v>
      </c>
      <c r="CH49" s="284"/>
      <c r="CI49" s="284"/>
      <c r="CJ49" s="284"/>
      <c r="CK49" s="284"/>
      <c r="CL49" s="284"/>
      <c r="CM49" s="284"/>
      <c r="CN49" s="284"/>
      <c r="CO49" s="284"/>
      <c r="CP49" s="243">
        <v>106</v>
      </c>
      <c r="CQ49" s="243">
        <v>34</v>
      </c>
      <c r="CR49" s="334"/>
    </row>
    <row r="50" spans="1:96" x14ac:dyDescent="0.2">
      <c r="A50" s="252" t="s">
        <v>115</v>
      </c>
      <c r="B50" s="243">
        <v>1</v>
      </c>
      <c r="C50" s="243">
        <v>181</v>
      </c>
      <c r="D50" s="243">
        <v>486</v>
      </c>
      <c r="F50" s="243">
        <v>955</v>
      </c>
      <c r="H50" s="243">
        <v>543</v>
      </c>
      <c r="J50" s="243">
        <v>495</v>
      </c>
      <c r="K50" s="243">
        <v>32</v>
      </c>
      <c r="L50" s="243">
        <v>148</v>
      </c>
      <c r="N50" s="265"/>
      <c r="R50" s="243">
        <v>44</v>
      </c>
      <c r="S50" s="243">
        <v>399</v>
      </c>
      <c r="T50" s="243">
        <v>20</v>
      </c>
      <c r="U50" s="243">
        <v>37</v>
      </c>
      <c r="V50" s="243">
        <v>7</v>
      </c>
      <c r="W50" s="243">
        <v>129</v>
      </c>
      <c r="X50" s="243">
        <v>106</v>
      </c>
      <c r="Y50" s="243">
        <v>2</v>
      </c>
      <c r="AH50" s="253"/>
      <c r="AI50" s="253"/>
      <c r="AJ50" s="253"/>
      <c r="AK50" s="253"/>
      <c r="AL50" s="253"/>
      <c r="AM50" s="253"/>
      <c r="AN50" s="253"/>
      <c r="AO50" s="253"/>
      <c r="AP50" s="253"/>
      <c r="AQ50" s="253"/>
      <c r="AR50" s="253"/>
      <c r="AS50" s="253"/>
      <c r="AT50" s="253"/>
      <c r="AU50" s="252">
        <v>33</v>
      </c>
      <c r="AV50" s="253">
        <v>1</v>
      </c>
      <c r="AX50" s="243">
        <v>114</v>
      </c>
      <c r="AY50" s="284">
        <v>256</v>
      </c>
      <c r="AZ50" s="284"/>
      <c r="BA50" s="284">
        <v>433</v>
      </c>
      <c r="BB50" s="284"/>
      <c r="BC50" s="284">
        <v>247</v>
      </c>
      <c r="BD50" s="284"/>
      <c r="BE50" s="284">
        <v>343</v>
      </c>
      <c r="BF50" s="284">
        <v>4</v>
      </c>
      <c r="BG50" s="284">
        <v>55</v>
      </c>
      <c r="BH50" s="284"/>
      <c r="BI50" s="305"/>
      <c r="BJ50" s="284"/>
      <c r="BK50" s="284"/>
      <c r="BL50" s="284"/>
      <c r="BM50" s="243">
        <v>11</v>
      </c>
      <c r="BN50" s="243">
        <v>194</v>
      </c>
      <c r="BO50" s="243">
        <v>13</v>
      </c>
      <c r="BP50" s="243">
        <v>19</v>
      </c>
      <c r="BQ50" s="243">
        <v>2</v>
      </c>
      <c r="BR50" s="243">
        <v>70</v>
      </c>
      <c r="BS50" s="284">
        <v>98</v>
      </c>
      <c r="BT50" s="284">
        <v>2</v>
      </c>
      <c r="BU50" s="284"/>
      <c r="BV50" s="284"/>
      <c r="BW50" s="284"/>
      <c r="BX50" s="284"/>
      <c r="BY50" s="284"/>
      <c r="BZ50" s="284"/>
      <c r="CA50" s="284"/>
      <c r="CB50" s="284"/>
      <c r="CC50" s="284"/>
      <c r="CD50" s="284"/>
      <c r="CE50" s="284"/>
      <c r="CF50" s="284"/>
      <c r="CG50" s="284"/>
      <c r="CH50" s="284"/>
      <c r="CI50" s="284"/>
      <c r="CJ50" s="284"/>
      <c r="CK50" s="284"/>
      <c r="CL50" s="284"/>
      <c r="CM50" s="284"/>
      <c r="CN50" s="284"/>
      <c r="CO50" s="284"/>
      <c r="CP50" s="243">
        <v>17</v>
      </c>
      <c r="CR50" s="334"/>
    </row>
    <row r="51" spans="1:96" x14ac:dyDescent="0.2">
      <c r="A51" s="252" t="s">
        <v>116</v>
      </c>
      <c r="C51" s="243">
        <v>119</v>
      </c>
      <c r="D51" s="243">
        <v>586</v>
      </c>
      <c r="E51" s="243">
        <v>1</v>
      </c>
      <c r="F51" s="243">
        <v>1415</v>
      </c>
      <c r="H51" s="243">
        <v>374</v>
      </c>
      <c r="J51" s="243">
        <v>194</v>
      </c>
      <c r="K51" s="243">
        <v>67</v>
      </c>
      <c r="L51" s="243">
        <v>386</v>
      </c>
      <c r="N51" s="265"/>
      <c r="R51" s="243">
        <v>28</v>
      </c>
      <c r="S51" s="243">
        <v>67</v>
      </c>
      <c r="T51" s="243">
        <v>9</v>
      </c>
      <c r="U51" s="243">
        <v>219</v>
      </c>
      <c r="V51" s="243">
        <v>6</v>
      </c>
      <c r="W51" s="243">
        <v>80</v>
      </c>
      <c r="X51" s="243">
        <v>71</v>
      </c>
      <c r="Z51" s="243">
        <v>2</v>
      </c>
      <c r="AD51" s="244">
        <v>1</v>
      </c>
      <c r="AH51" s="253"/>
      <c r="AI51" s="253"/>
      <c r="AJ51" s="253"/>
      <c r="AK51" s="253"/>
      <c r="AL51" s="253"/>
      <c r="AM51" s="253"/>
      <c r="AN51" s="253">
        <v>1</v>
      </c>
      <c r="AO51" s="253"/>
      <c r="AP51" s="253"/>
      <c r="AQ51" s="253"/>
      <c r="AR51" s="253"/>
      <c r="AS51" s="253"/>
      <c r="AT51" s="253"/>
      <c r="AU51" s="252">
        <v>77</v>
      </c>
      <c r="AV51" s="253">
        <v>27</v>
      </c>
      <c r="AX51" s="243">
        <v>70</v>
      </c>
      <c r="AY51" s="284">
        <v>208</v>
      </c>
      <c r="AZ51" s="284">
        <v>1</v>
      </c>
      <c r="BA51" s="284">
        <v>518</v>
      </c>
      <c r="BB51" s="284"/>
      <c r="BC51" s="284">
        <v>71</v>
      </c>
      <c r="BD51" s="284"/>
      <c r="BE51" s="284">
        <v>65</v>
      </c>
      <c r="BF51" s="284">
        <v>7</v>
      </c>
      <c r="BG51" s="284">
        <v>63</v>
      </c>
      <c r="BH51" s="284"/>
      <c r="BI51" s="305"/>
      <c r="BJ51" s="284"/>
      <c r="BK51" s="284"/>
      <c r="BL51" s="284"/>
      <c r="BM51" s="243">
        <v>5</v>
      </c>
      <c r="BN51" s="243">
        <v>29</v>
      </c>
      <c r="BO51" s="243">
        <v>8</v>
      </c>
      <c r="BP51" s="243">
        <v>67</v>
      </c>
      <c r="BQ51" s="243">
        <v>6</v>
      </c>
      <c r="BR51" s="243">
        <v>9</v>
      </c>
      <c r="BS51" s="284">
        <v>57</v>
      </c>
      <c r="BT51" s="284"/>
      <c r="BU51" s="284"/>
      <c r="BV51" s="284"/>
      <c r="BW51" s="284"/>
      <c r="BX51" s="284"/>
      <c r="BY51" s="284"/>
      <c r="BZ51" s="284"/>
      <c r="CA51" s="284"/>
      <c r="CB51" s="284"/>
      <c r="CC51" s="284"/>
      <c r="CD51" s="284"/>
      <c r="CE51" s="284"/>
      <c r="CF51" s="284"/>
      <c r="CG51" s="284"/>
      <c r="CH51" s="284"/>
      <c r="CI51" s="284">
        <v>1</v>
      </c>
      <c r="CJ51" s="284"/>
      <c r="CK51" s="284"/>
      <c r="CL51" s="284"/>
      <c r="CM51" s="284"/>
      <c r="CN51" s="284"/>
      <c r="CO51" s="284"/>
      <c r="CP51" s="243">
        <v>29</v>
      </c>
      <c r="CQ51" s="243">
        <v>6</v>
      </c>
      <c r="CR51" s="334"/>
    </row>
    <row r="52" spans="1:96" x14ac:dyDescent="0.2">
      <c r="A52" s="252" t="s">
        <v>117</v>
      </c>
      <c r="AD52" s="243"/>
      <c r="AE52" s="243"/>
      <c r="AF52" s="243"/>
      <c r="AG52" s="243"/>
      <c r="CR52" s="334"/>
    </row>
    <row r="53" spans="1:96" x14ac:dyDescent="0.2">
      <c r="A53" s="252" t="s">
        <v>387</v>
      </c>
      <c r="B53" s="243">
        <v>8</v>
      </c>
      <c r="C53" s="243">
        <v>619</v>
      </c>
      <c r="D53" s="243">
        <v>3101</v>
      </c>
      <c r="E53" s="243">
        <v>1</v>
      </c>
      <c r="F53" s="245">
        <v>5867</v>
      </c>
      <c r="G53" s="243">
        <v>14</v>
      </c>
      <c r="H53" s="243">
        <v>1672</v>
      </c>
      <c r="J53" s="243">
        <v>503</v>
      </c>
      <c r="K53" s="243">
        <v>259</v>
      </c>
      <c r="L53" s="243">
        <v>554</v>
      </c>
      <c r="N53" s="265"/>
      <c r="P53" s="243">
        <v>1</v>
      </c>
      <c r="R53" s="243">
        <v>112</v>
      </c>
      <c r="S53" s="243">
        <v>342</v>
      </c>
      <c r="T53" s="243">
        <v>3</v>
      </c>
      <c r="U53" s="243">
        <v>405</v>
      </c>
      <c r="V53" s="243">
        <v>14</v>
      </c>
      <c r="W53" s="243">
        <v>106</v>
      </c>
      <c r="X53" s="243">
        <v>208</v>
      </c>
      <c r="Y53" s="243">
        <v>1</v>
      </c>
      <c r="Z53" s="243">
        <v>1</v>
      </c>
      <c r="AC53" s="243">
        <v>2</v>
      </c>
      <c r="AE53" s="244">
        <v>4</v>
      </c>
      <c r="AG53" s="244">
        <v>1</v>
      </c>
      <c r="AH53" s="253"/>
      <c r="AI53" s="253">
        <v>1</v>
      </c>
      <c r="AJ53" s="253"/>
      <c r="AK53" s="253"/>
      <c r="AL53" s="253"/>
      <c r="AM53" s="253"/>
      <c r="AN53" s="253"/>
      <c r="AO53" s="253"/>
      <c r="AP53" s="253">
        <v>3</v>
      </c>
      <c r="AQ53" s="253">
        <v>3</v>
      </c>
      <c r="AR53" s="253">
        <v>1</v>
      </c>
      <c r="AS53" s="253">
        <v>2</v>
      </c>
      <c r="AT53" s="253">
        <v>4</v>
      </c>
      <c r="AU53" s="252">
        <v>337</v>
      </c>
      <c r="AV53" s="253">
        <v>45</v>
      </c>
      <c r="AX53" s="243">
        <v>340</v>
      </c>
      <c r="AY53" s="284">
        <v>1657</v>
      </c>
      <c r="AZ53" s="284"/>
      <c r="BA53" s="284">
        <v>2955</v>
      </c>
      <c r="BB53" s="284">
        <v>7</v>
      </c>
      <c r="BC53" s="284">
        <v>358</v>
      </c>
      <c r="BD53" s="284"/>
      <c r="BE53" s="284">
        <v>156</v>
      </c>
      <c r="BF53" s="284">
        <v>34</v>
      </c>
      <c r="BG53" s="284">
        <v>85</v>
      </c>
      <c r="BH53" s="284"/>
      <c r="BI53" s="305"/>
      <c r="BJ53" s="284"/>
      <c r="BK53" s="284"/>
      <c r="BL53" s="284"/>
      <c r="BM53" s="243">
        <v>18</v>
      </c>
      <c r="BN53" s="243">
        <v>101</v>
      </c>
      <c r="BO53" s="243">
        <v>2</v>
      </c>
      <c r="BP53" s="243">
        <v>219</v>
      </c>
      <c r="BR53" s="243">
        <v>3</v>
      </c>
      <c r="BS53" s="284">
        <v>135</v>
      </c>
      <c r="BT53" s="284"/>
      <c r="BU53" s="284"/>
      <c r="BV53" s="284"/>
      <c r="BW53" s="284"/>
      <c r="BX53" s="284"/>
      <c r="BY53" s="284"/>
      <c r="BZ53" s="284">
        <v>4</v>
      </c>
      <c r="CA53" s="284"/>
      <c r="CB53" s="284"/>
      <c r="CC53" s="284"/>
      <c r="CD53" s="284"/>
      <c r="CE53" s="284"/>
      <c r="CF53" s="284"/>
      <c r="CG53" s="284"/>
      <c r="CH53" s="284"/>
      <c r="CI53" s="284"/>
      <c r="CJ53" s="284"/>
      <c r="CK53" s="284">
        <v>2</v>
      </c>
      <c r="CL53" s="284">
        <v>2</v>
      </c>
      <c r="CM53" s="284"/>
      <c r="CN53" s="284"/>
      <c r="CO53" s="284">
        <v>4</v>
      </c>
      <c r="CP53" s="243">
        <v>196</v>
      </c>
      <c r="CQ53" s="243">
        <v>23</v>
      </c>
      <c r="CR53" s="334"/>
    </row>
    <row r="54" spans="1:96" x14ac:dyDescent="0.2">
      <c r="A54" s="252" t="s">
        <v>388</v>
      </c>
      <c r="C54" s="243">
        <v>61</v>
      </c>
      <c r="D54" s="243">
        <v>318</v>
      </c>
      <c r="E54" s="243">
        <v>1</v>
      </c>
      <c r="F54" s="245">
        <v>562</v>
      </c>
      <c r="H54" s="243">
        <v>208</v>
      </c>
      <c r="J54" s="243">
        <v>289</v>
      </c>
      <c r="K54" s="243">
        <v>12</v>
      </c>
      <c r="L54" s="243">
        <v>87</v>
      </c>
      <c r="N54" s="265"/>
      <c r="Q54" s="243">
        <v>1</v>
      </c>
      <c r="R54" s="243">
        <v>20</v>
      </c>
      <c r="S54" s="243">
        <v>11</v>
      </c>
      <c r="T54" s="243">
        <v>2</v>
      </c>
      <c r="U54" s="243">
        <v>80</v>
      </c>
      <c r="W54" s="243">
        <v>95</v>
      </c>
      <c r="X54" s="243">
        <v>96</v>
      </c>
      <c r="Z54" s="243">
        <v>1</v>
      </c>
      <c r="AE54" s="244">
        <v>1</v>
      </c>
      <c r="AH54" s="253"/>
      <c r="AI54" s="253"/>
      <c r="AJ54" s="253"/>
      <c r="AK54" s="253"/>
      <c r="AL54" s="253"/>
      <c r="AM54" s="253"/>
      <c r="AN54" s="253"/>
      <c r="AO54" s="253"/>
      <c r="AP54" s="253">
        <v>1</v>
      </c>
      <c r="AQ54" s="253">
        <v>1</v>
      </c>
      <c r="AR54" s="253">
        <v>1</v>
      </c>
      <c r="AS54" s="253"/>
      <c r="AT54" s="253"/>
      <c r="AU54" s="252">
        <v>37</v>
      </c>
      <c r="AV54" s="253">
        <v>1</v>
      </c>
      <c r="AX54" s="243">
        <v>33</v>
      </c>
      <c r="AY54" s="284">
        <v>125</v>
      </c>
      <c r="AZ54" s="284"/>
      <c r="BA54" s="284">
        <v>226</v>
      </c>
      <c r="BB54" s="284"/>
      <c r="BC54" s="284">
        <v>70</v>
      </c>
      <c r="BD54" s="284"/>
      <c r="BE54" s="284">
        <v>249</v>
      </c>
      <c r="BF54" s="284">
        <v>6</v>
      </c>
      <c r="BG54" s="284">
        <v>51</v>
      </c>
      <c r="BH54" s="284"/>
      <c r="BI54" s="305"/>
      <c r="BJ54" s="284"/>
      <c r="BK54" s="284"/>
      <c r="BL54" s="284"/>
      <c r="BM54" s="243">
        <v>6</v>
      </c>
      <c r="BN54" s="243">
        <v>6</v>
      </c>
      <c r="BP54" s="243">
        <v>47</v>
      </c>
      <c r="BR54" s="243">
        <v>60</v>
      </c>
      <c r="BS54" s="284">
        <v>38</v>
      </c>
      <c r="BT54" s="284"/>
      <c r="BU54" s="284">
        <v>1</v>
      </c>
      <c r="BV54" s="284"/>
      <c r="BW54" s="284"/>
      <c r="BX54" s="284"/>
      <c r="BY54" s="284"/>
      <c r="BZ54" s="284"/>
      <c r="CA54" s="284"/>
      <c r="CB54" s="284"/>
      <c r="CC54" s="284"/>
      <c r="CD54" s="284"/>
      <c r="CE54" s="284"/>
      <c r="CF54" s="284"/>
      <c r="CG54" s="284"/>
      <c r="CH54" s="284"/>
      <c r="CI54" s="284"/>
      <c r="CJ54" s="284"/>
      <c r="CK54" s="284">
        <v>1</v>
      </c>
      <c r="CL54" s="284"/>
      <c r="CM54" s="284">
        <v>1</v>
      </c>
      <c r="CN54" s="284"/>
      <c r="CO54" s="284"/>
      <c r="CP54" s="243">
        <v>20</v>
      </c>
      <c r="CQ54" s="243">
        <v>1</v>
      </c>
      <c r="CR54" s="334"/>
    </row>
    <row r="55" spans="1:96" x14ac:dyDescent="0.2">
      <c r="A55" s="252" t="s">
        <v>118</v>
      </c>
      <c r="B55" s="243">
        <v>1</v>
      </c>
      <c r="C55" s="243">
        <v>49</v>
      </c>
      <c r="D55" s="245">
        <v>343</v>
      </c>
      <c r="F55" s="245">
        <v>827</v>
      </c>
      <c r="G55" s="243">
        <v>4</v>
      </c>
      <c r="H55" s="243">
        <v>128</v>
      </c>
      <c r="J55" s="243">
        <v>180</v>
      </c>
      <c r="K55" s="243">
        <v>44</v>
      </c>
      <c r="L55" s="245">
        <v>139</v>
      </c>
      <c r="N55" s="265"/>
      <c r="R55" s="243">
        <v>62</v>
      </c>
      <c r="S55" s="243">
        <v>157</v>
      </c>
      <c r="T55" s="243">
        <v>3</v>
      </c>
      <c r="U55" s="243">
        <v>37</v>
      </c>
      <c r="V55" s="243">
        <v>1</v>
      </c>
      <c r="W55" s="243">
        <v>93</v>
      </c>
      <c r="X55" s="243">
        <v>80</v>
      </c>
      <c r="Y55" s="243">
        <v>4</v>
      </c>
      <c r="AH55" s="253"/>
      <c r="AI55" s="253"/>
      <c r="AJ55" s="253"/>
      <c r="AK55" s="253"/>
      <c r="AL55" s="253"/>
      <c r="AM55" s="253"/>
      <c r="AN55" s="253"/>
      <c r="AO55" s="253"/>
      <c r="AP55" s="253"/>
      <c r="AQ55" s="253"/>
      <c r="AR55" s="253"/>
      <c r="AS55" s="253"/>
      <c r="AT55" s="253"/>
      <c r="AU55" s="252">
        <v>26</v>
      </c>
      <c r="AV55" s="253"/>
      <c r="AX55" s="243">
        <v>20</v>
      </c>
      <c r="AY55" s="284">
        <v>50</v>
      </c>
      <c r="AZ55" s="284"/>
      <c r="BA55" s="284">
        <v>146</v>
      </c>
      <c r="BB55" s="284">
        <v>4</v>
      </c>
      <c r="BC55" s="284">
        <v>8</v>
      </c>
      <c r="BD55" s="284"/>
      <c r="BE55" s="284">
        <v>29</v>
      </c>
      <c r="BF55" s="284">
        <v>10</v>
      </c>
      <c r="BG55" s="284">
        <v>4</v>
      </c>
      <c r="BH55" s="284"/>
      <c r="BI55" s="305"/>
      <c r="BJ55" s="284"/>
      <c r="BK55" s="284"/>
      <c r="BL55" s="284"/>
      <c r="BM55" s="243">
        <v>3</v>
      </c>
      <c r="BN55" s="243">
        <v>9</v>
      </c>
      <c r="BO55" s="243">
        <v>1</v>
      </c>
      <c r="BP55" s="243">
        <v>10</v>
      </c>
      <c r="BR55" s="243">
        <v>10</v>
      </c>
      <c r="BS55" s="284">
        <v>31</v>
      </c>
      <c r="BT55" s="284">
        <v>3</v>
      </c>
      <c r="BU55" s="284"/>
      <c r="BV55" s="284"/>
      <c r="BW55" s="284"/>
      <c r="BX55" s="284"/>
      <c r="BY55" s="284"/>
      <c r="BZ55" s="284"/>
      <c r="CA55" s="284"/>
      <c r="CB55" s="284"/>
      <c r="CC55" s="284"/>
      <c r="CD55" s="284"/>
      <c r="CE55" s="284"/>
      <c r="CF55" s="284"/>
      <c r="CG55" s="284"/>
      <c r="CH55" s="284"/>
      <c r="CI55" s="284"/>
      <c r="CJ55" s="284"/>
      <c r="CK55" s="284"/>
      <c r="CL55" s="284"/>
      <c r="CM55" s="284"/>
      <c r="CN55" s="284"/>
      <c r="CO55" s="284"/>
      <c r="CP55" s="243">
        <v>9</v>
      </c>
      <c r="CR55" s="334"/>
    </row>
    <row r="56" spans="1:96" x14ac:dyDescent="0.2">
      <c r="A56" s="252" t="s">
        <v>119</v>
      </c>
      <c r="C56" s="243">
        <v>320</v>
      </c>
      <c r="D56" s="243">
        <v>1307</v>
      </c>
      <c r="E56" s="243">
        <v>1</v>
      </c>
      <c r="F56" s="245">
        <v>3285</v>
      </c>
      <c r="G56" s="243">
        <v>12</v>
      </c>
      <c r="H56" s="243">
        <v>317</v>
      </c>
      <c r="J56" s="245">
        <v>103</v>
      </c>
      <c r="K56" s="243">
        <v>28</v>
      </c>
      <c r="L56" s="243">
        <v>236</v>
      </c>
      <c r="N56" s="265"/>
      <c r="R56" s="243">
        <v>33</v>
      </c>
      <c r="S56" s="243">
        <v>41</v>
      </c>
      <c r="T56" s="243">
        <v>1</v>
      </c>
      <c r="U56" s="243">
        <v>139</v>
      </c>
      <c r="W56" s="243">
        <v>404</v>
      </c>
      <c r="X56" s="243">
        <v>262</v>
      </c>
      <c r="Z56" s="243">
        <v>1</v>
      </c>
      <c r="AH56" s="253"/>
      <c r="AI56" s="253">
        <v>1</v>
      </c>
      <c r="AJ56" s="253"/>
      <c r="AK56" s="253">
        <v>1</v>
      </c>
      <c r="AL56" s="253"/>
      <c r="AM56" s="253"/>
      <c r="AN56" s="253"/>
      <c r="AO56" s="253"/>
      <c r="AP56" s="253">
        <v>1</v>
      </c>
      <c r="AQ56" s="253">
        <v>1</v>
      </c>
      <c r="AR56" s="253"/>
      <c r="AS56" s="253"/>
      <c r="AT56" s="253">
        <v>1</v>
      </c>
      <c r="AU56" s="252">
        <v>130</v>
      </c>
      <c r="AV56" s="253">
        <v>5</v>
      </c>
      <c r="AX56" s="243">
        <v>245</v>
      </c>
      <c r="AY56" s="284">
        <v>796</v>
      </c>
      <c r="AZ56" s="284">
        <v>1</v>
      </c>
      <c r="BA56" s="284">
        <v>2252</v>
      </c>
      <c r="BB56" s="284">
        <v>7</v>
      </c>
      <c r="BC56" s="284">
        <v>78</v>
      </c>
      <c r="BD56" s="284"/>
      <c r="BE56" s="284">
        <v>47</v>
      </c>
      <c r="BF56" s="284">
        <v>9</v>
      </c>
      <c r="BG56" s="284">
        <v>35</v>
      </c>
      <c r="BH56" s="284"/>
      <c r="BI56" s="305"/>
      <c r="BJ56" s="284"/>
      <c r="BK56" s="284"/>
      <c r="BL56" s="284"/>
      <c r="BM56" s="243">
        <v>5</v>
      </c>
      <c r="BN56" s="243">
        <v>36</v>
      </c>
      <c r="BO56" s="243">
        <v>1</v>
      </c>
      <c r="BP56" s="243">
        <v>92</v>
      </c>
      <c r="BR56" s="243">
        <v>325</v>
      </c>
      <c r="BS56" s="284">
        <v>242</v>
      </c>
      <c r="BT56" s="284"/>
      <c r="BU56" s="284"/>
      <c r="BV56" s="284"/>
      <c r="BW56" s="284"/>
      <c r="BX56" s="284"/>
      <c r="BY56" s="284"/>
      <c r="BZ56" s="284"/>
      <c r="CA56" s="284"/>
      <c r="CB56" s="284"/>
      <c r="CC56" s="284"/>
      <c r="CD56" s="284"/>
      <c r="CE56" s="284"/>
      <c r="CF56" s="284">
        <v>1</v>
      </c>
      <c r="CG56" s="284"/>
      <c r="CH56" s="284"/>
      <c r="CI56" s="284"/>
      <c r="CJ56" s="284"/>
      <c r="CK56" s="284"/>
      <c r="CL56" s="284">
        <v>1</v>
      </c>
      <c r="CM56" s="284"/>
      <c r="CN56" s="284"/>
      <c r="CO56" s="284">
        <v>1</v>
      </c>
      <c r="CP56" s="243">
        <v>87</v>
      </c>
      <c r="CQ56" s="243">
        <v>5</v>
      </c>
      <c r="CR56" s="334"/>
    </row>
    <row r="57" spans="1:96" x14ac:dyDescent="0.2">
      <c r="A57" s="252" t="s">
        <v>120</v>
      </c>
      <c r="C57" s="243">
        <v>1319</v>
      </c>
      <c r="D57" s="245">
        <v>6868</v>
      </c>
      <c r="E57" s="243">
        <v>1</v>
      </c>
      <c r="F57" s="245">
        <v>13474</v>
      </c>
      <c r="G57" s="243">
        <v>9</v>
      </c>
      <c r="H57" s="245">
        <v>1745</v>
      </c>
      <c r="J57" s="245">
        <v>1623</v>
      </c>
      <c r="K57" s="243">
        <v>202</v>
      </c>
      <c r="L57" s="243">
        <v>1479</v>
      </c>
      <c r="M57" s="243">
        <v>1</v>
      </c>
      <c r="N57" s="265"/>
      <c r="R57" s="243">
        <v>46</v>
      </c>
      <c r="S57" s="245">
        <v>2304</v>
      </c>
      <c r="T57" s="243">
        <v>2</v>
      </c>
      <c r="U57" s="243">
        <v>563</v>
      </c>
      <c r="V57" s="243">
        <v>228</v>
      </c>
      <c r="W57" s="243">
        <v>255</v>
      </c>
      <c r="X57" s="243">
        <v>531</v>
      </c>
      <c r="Y57" s="243">
        <v>2</v>
      </c>
      <c r="Z57" s="243">
        <v>3</v>
      </c>
      <c r="AA57" s="243">
        <v>2</v>
      </c>
      <c r="AC57" s="243">
        <v>1</v>
      </c>
      <c r="AE57" s="244">
        <v>1</v>
      </c>
      <c r="AH57" s="253"/>
      <c r="AI57" s="253">
        <v>2</v>
      </c>
      <c r="AJ57" s="253"/>
      <c r="AK57" s="253"/>
      <c r="AL57" s="253"/>
      <c r="AM57" s="253"/>
      <c r="AN57" s="253">
        <v>1</v>
      </c>
      <c r="AO57" s="253"/>
      <c r="AP57" s="253"/>
      <c r="AQ57" s="254">
        <v>1</v>
      </c>
      <c r="AR57" s="254"/>
      <c r="AS57" s="254"/>
      <c r="AT57" s="254">
        <v>8</v>
      </c>
      <c r="AU57" s="255">
        <v>440</v>
      </c>
      <c r="AV57" s="254">
        <v>57</v>
      </c>
      <c r="AX57" s="245">
        <v>994</v>
      </c>
      <c r="AY57" s="284">
        <v>5015</v>
      </c>
      <c r="AZ57" s="284"/>
      <c r="BA57" s="284">
        <v>9615</v>
      </c>
      <c r="BB57" s="284">
        <v>9</v>
      </c>
      <c r="BC57" s="284">
        <v>446</v>
      </c>
      <c r="BD57" s="284"/>
      <c r="BE57" s="284">
        <v>870</v>
      </c>
      <c r="BF57" s="284">
        <v>72</v>
      </c>
      <c r="BG57" s="284">
        <v>334</v>
      </c>
      <c r="BH57" s="284">
        <v>1</v>
      </c>
      <c r="BI57" s="305"/>
      <c r="BJ57" s="284"/>
      <c r="BK57" s="284"/>
      <c r="BL57" s="284"/>
      <c r="BM57" s="243">
        <v>33</v>
      </c>
      <c r="BN57" s="243">
        <v>1411</v>
      </c>
      <c r="BO57" s="243">
        <v>1</v>
      </c>
      <c r="BP57" s="243">
        <v>433</v>
      </c>
      <c r="BQ57" s="243">
        <v>126</v>
      </c>
      <c r="BR57" s="243">
        <v>81</v>
      </c>
      <c r="BS57" s="284">
        <v>486</v>
      </c>
      <c r="BT57" s="284"/>
      <c r="BU57" s="284">
        <v>2</v>
      </c>
      <c r="BV57" s="284">
        <v>1</v>
      </c>
      <c r="BW57" s="284"/>
      <c r="BX57" s="284"/>
      <c r="BY57" s="284"/>
      <c r="BZ57" s="284"/>
      <c r="CA57" s="284"/>
      <c r="CB57" s="284"/>
      <c r="CC57" s="284"/>
      <c r="CD57" s="284"/>
      <c r="CE57" s="284"/>
      <c r="CF57" s="284"/>
      <c r="CG57" s="284"/>
      <c r="CH57" s="284"/>
      <c r="CI57" s="284">
        <v>1</v>
      </c>
      <c r="CJ57" s="284"/>
      <c r="CK57" s="284"/>
      <c r="CL57" s="284"/>
      <c r="CM57" s="284"/>
      <c r="CN57" s="284"/>
      <c r="CO57" s="284">
        <v>7</v>
      </c>
      <c r="CP57" s="243">
        <v>341</v>
      </c>
      <c r="CQ57" s="243">
        <v>38</v>
      </c>
      <c r="CR57" s="334"/>
    </row>
    <row r="58" spans="1:96" x14ac:dyDescent="0.2">
      <c r="A58" s="252" t="s">
        <v>121</v>
      </c>
      <c r="C58" s="243">
        <v>90</v>
      </c>
      <c r="D58" s="245">
        <v>654</v>
      </c>
      <c r="E58" s="243">
        <v>230</v>
      </c>
      <c r="F58" s="245">
        <v>2206</v>
      </c>
      <c r="G58" s="243">
        <v>30</v>
      </c>
      <c r="H58" s="243">
        <v>440</v>
      </c>
      <c r="J58" s="243">
        <v>409</v>
      </c>
      <c r="K58" s="243">
        <v>43</v>
      </c>
      <c r="L58" s="243">
        <v>329</v>
      </c>
      <c r="N58" s="265"/>
      <c r="P58" s="243">
        <v>1</v>
      </c>
      <c r="R58" s="243">
        <v>21</v>
      </c>
      <c r="S58" s="243">
        <v>124</v>
      </c>
      <c r="T58" s="243">
        <v>64</v>
      </c>
      <c r="U58" s="243">
        <v>796</v>
      </c>
      <c r="W58" s="243">
        <v>88</v>
      </c>
      <c r="X58" s="243">
        <v>364</v>
      </c>
      <c r="Y58" s="243">
        <v>1</v>
      </c>
      <c r="Z58" s="243">
        <v>59</v>
      </c>
      <c r="AA58" s="243">
        <v>58</v>
      </c>
      <c r="AE58" s="244">
        <v>131</v>
      </c>
      <c r="AF58" s="244">
        <v>4</v>
      </c>
      <c r="AH58" s="253">
        <v>1</v>
      </c>
      <c r="AI58" s="253">
        <v>16</v>
      </c>
      <c r="AJ58" s="253"/>
      <c r="AK58" s="253"/>
      <c r="AL58" s="253"/>
      <c r="AM58" s="253"/>
      <c r="AN58" s="253"/>
      <c r="AO58" s="253"/>
      <c r="AP58" s="253">
        <v>228</v>
      </c>
      <c r="AQ58" s="253">
        <v>34</v>
      </c>
      <c r="AR58" s="253">
        <v>1</v>
      </c>
      <c r="AS58" s="253"/>
      <c r="AT58" s="253">
        <v>1</v>
      </c>
      <c r="AU58" s="252">
        <v>51</v>
      </c>
      <c r="AV58" s="253">
        <v>3</v>
      </c>
      <c r="AX58" s="243">
        <v>57</v>
      </c>
      <c r="AY58" s="284">
        <v>236</v>
      </c>
      <c r="AZ58" s="284">
        <v>49</v>
      </c>
      <c r="BA58" s="284">
        <v>925</v>
      </c>
      <c r="BB58" s="284">
        <v>11</v>
      </c>
      <c r="BC58" s="284">
        <v>167</v>
      </c>
      <c r="BD58" s="284"/>
      <c r="BE58" s="284">
        <v>163</v>
      </c>
      <c r="BF58" s="284">
        <v>6</v>
      </c>
      <c r="BG58" s="284">
        <v>78</v>
      </c>
      <c r="BH58" s="284"/>
      <c r="BI58" s="305"/>
      <c r="BJ58" s="284"/>
      <c r="BK58" s="284">
        <v>1</v>
      </c>
      <c r="BL58" s="284"/>
      <c r="BM58" s="243">
        <v>15</v>
      </c>
      <c r="BN58" s="243">
        <v>49</v>
      </c>
      <c r="BO58" s="243">
        <v>49</v>
      </c>
      <c r="BP58" s="243">
        <v>254</v>
      </c>
      <c r="BR58" s="243">
        <v>35</v>
      </c>
      <c r="BS58" s="284">
        <v>316</v>
      </c>
      <c r="BT58" s="284"/>
      <c r="BU58" s="284">
        <v>10</v>
      </c>
      <c r="BV58" s="284">
        <v>1</v>
      </c>
      <c r="BW58" s="284"/>
      <c r="BX58" s="284"/>
      <c r="BY58" s="284"/>
      <c r="BZ58" s="284">
        <v>27</v>
      </c>
      <c r="CA58" s="284"/>
      <c r="CB58" s="284"/>
      <c r="CC58" s="284"/>
      <c r="CD58" s="284"/>
      <c r="CE58" s="284"/>
      <c r="CF58" s="284"/>
      <c r="CG58" s="284"/>
      <c r="CH58" s="284"/>
      <c r="CI58" s="284"/>
      <c r="CJ58" s="284"/>
      <c r="CK58" s="284">
        <v>74</v>
      </c>
      <c r="CL58" s="284">
        <v>10</v>
      </c>
      <c r="CM58" s="284"/>
      <c r="CN58" s="284"/>
      <c r="CO58" s="284">
        <v>1</v>
      </c>
      <c r="CP58" s="243">
        <v>37</v>
      </c>
      <c r="CR58" s="334"/>
    </row>
    <row r="59" spans="1:96" x14ac:dyDescent="0.2">
      <c r="A59" s="252" t="s">
        <v>122</v>
      </c>
      <c r="B59" s="243">
        <v>27</v>
      </c>
      <c r="C59" s="243">
        <v>1447</v>
      </c>
      <c r="D59" s="245">
        <v>10019</v>
      </c>
      <c r="F59" s="245">
        <v>18644</v>
      </c>
      <c r="G59" s="243">
        <v>18</v>
      </c>
      <c r="H59" s="245">
        <v>2486</v>
      </c>
      <c r="J59" s="245">
        <v>1502</v>
      </c>
      <c r="K59" s="243">
        <v>588</v>
      </c>
      <c r="L59" s="243">
        <v>1459</v>
      </c>
      <c r="M59" s="243">
        <v>1</v>
      </c>
      <c r="N59" s="265">
        <v>5</v>
      </c>
      <c r="R59" s="243">
        <v>34</v>
      </c>
      <c r="S59" s="243">
        <v>358</v>
      </c>
      <c r="T59" s="243">
        <v>19</v>
      </c>
      <c r="U59" s="243">
        <v>1167</v>
      </c>
      <c r="W59" s="243">
        <v>1712</v>
      </c>
      <c r="X59" s="243">
        <v>659</v>
      </c>
      <c r="Y59" s="243">
        <v>1</v>
      </c>
      <c r="Z59" s="243">
        <v>4</v>
      </c>
      <c r="AA59" s="243">
        <v>1</v>
      </c>
      <c r="AD59" s="244">
        <v>3</v>
      </c>
      <c r="AE59" s="244">
        <v>2</v>
      </c>
      <c r="AH59" s="253">
        <v>1</v>
      </c>
      <c r="AI59" s="253"/>
      <c r="AJ59" s="253"/>
      <c r="AK59" s="253">
        <v>1</v>
      </c>
      <c r="AL59" s="253"/>
      <c r="AM59" s="253"/>
      <c r="AN59" s="253"/>
      <c r="AO59" s="253"/>
      <c r="AP59" s="253">
        <v>4</v>
      </c>
      <c r="AQ59" s="253">
        <v>2</v>
      </c>
      <c r="AR59" s="253">
        <v>1</v>
      </c>
      <c r="AS59" s="253"/>
      <c r="AT59" s="253">
        <v>1</v>
      </c>
      <c r="AU59" s="252">
        <v>1028</v>
      </c>
      <c r="AV59" s="253">
        <v>38</v>
      </c>
      <c r="AW59" s="243">
        <v>9</v>
      </c>
      <c r="AX59" s="243">
        <v>1132</v>
      </c>
      <c r="AY59" s="284">
        <v>7227</v>
      </c>
      <c r="AZ59" s="284"/>
      <c r="BA59" s="284">
        <v>13571</v>
      </c>
      <c r="BB59" s="284">
        <v>9</v>
      </c>
      <c r="BC59" s="284">
        <v>1495</v>
      </c>
      <c r="BD59" s="284"/>
      <c r="BE59" s="284">
        <v>851</v>
      </c>
      <c r="BF59" s="284">
        <v>132</v>
      </c>
      <c r="BG59" s="284">
        <v>97</v>
      </c>
      <c r="BH59" s="284">
        <v>1</v>
      </c>
      <c r="BI59" s="305">
        <v>2</v>
      </c>
      <c r="BJ59" s="284"/>
      <c r="BK59" s="284"/>
      <c r="BL59" s="284"/>
      <c r="BM59" s="243">
        <v>24</v>
      </c>
      <c r="BN59" s="243">
        <v>225</v>
      </c>
      <c r="BO59" s="243">
        <v>18</v>
      </c>
      <c r="BP59" s="243">
        <v>851</v>
      </c>
      <c r="BR59" s="243">
        <v>1256</v>
      </c>
      <c r="BS59" s="284">
        <v>601</v>
      </c>
      <c r="BT59" s="284">
        <v>1</v>
      </c>
      <c r="BU59" s="284">
        <v>4</v>
      </c>
      <c r="BV59" s="284">
        <v>1</v>
      </c>
      <c r="BW59" s="284"/>
      <c r="BX59" s="284"/>
      <c r="BY59" s="284">
        <v>2</v>
      </c>
      <c r="BZ59" s="284">
        <v>2</v>
      </c>
      <c r="CA59" s="284"/>
      <c r="CB59" s="284"/>
      <c r="CC59" s="284"/>
      <c r="CD59" s="284"/>
      <c r="CE59" s="284"/>
      <c r="CF59" s="284">
        <v>1</v>
      </c>
      <c r="CG59" s="284"/>
      <c r="CH59" s="284"/>
      <c r="CI59" s="284"/>
      <c r="CJ59" s="284"/>
      <c r="CK59" s="284">
        <v>2</v>
      </c>
      <c r="CL59" s="284">
        <v>2</v>
      </c>
      <c r="CM59" s="284">
        <v>1</v>
      </c>
      <c r="CN59" s="284"/>
      <c r="CO59" s="284">
        <v>1</v>
      </c>
      <c r="CP59" s="243">
        <v>746</v>
      </c>
      <c r="CQ59" s="243">
        <v>24</v>
      </c>
      <c r="CR59" s="334"/>
    </row>
    <row r="60" spans="1:96" x14ac:dyDescent="0.2">
      <c r="A60" s="252" t="s">
        <v>123</v>
      </c>
      <c r="B60" s="243">
        <v>6</v>
      </c>
      <c r="C60" s="243">
        <v>1035</v>
      </c>
      <c r="D60" s="243">
        <v>5962</v>
      </c>
      <c r="E60" s="243">
        <v>1</v>
      </c>
      <c r="F60" s="245">
        <v>12644</v>
      </c>
      <c r="G60" s="243">
        <v>17</v>
      </c>
      <c r="H60" s="243">
        <v>1207</v>
      </c>
      <c r="J60" s="243">
        <v>563</v>
      </c>
      <c r="K60" s="243">
        <v>300</v>
      </c>
      <c r="L60" s="243">
        <v>1010</v>
      </c>
      <c r="N60" s="265">
        <v>3</v>
      </c>
      <c r="O60" s="243">
        <v>1</v>
      </c>
      <c r="R60" s="243">
        <v>127</v>
      </c>
      <c r="S60" s="243">
        <v>622</v>
      </c>
      <c r="T60" s="243">
        <v>18</v>
      </c>
      <c r="U60" s="243">
        <v>1525</v>
      </c>
      <c r="V60" s="243">
        <v>89</v>
      </c>
      <c r="W60" s="243">
        <v>504</v>
      </c>
      <c r="X60" s="243">
        <v>267</v>
      </c>
      <c r="AA60" s="243">
        <v>1</v>
      </c>
      <c r="AC60" s="243">
        <v>1</v>
      </c>
      <c r="AE60" s="244">
        <v>1</v>
      </c>
      <c r="AH60" s="253"/>
      <c r="AI60" s="253"/>
      <c r="AJ60" s="253"/>
      <c r="AK60" s="253"/>
      <c r="AL60" s="253">
        <v>1</v>
      </c>
      <c r="AM60" s="253"/>
      <c r="AN60" s="253"/>
      <c r="AO60" s="253"/>
      <c r="AP60" s="253">
        <v>1</v>
      </c>
      <c r="AQ60" s="253">
        <v>1</v>
      </c>
      <c r="AR60" s="253">
        <v>1</v>
      </c>
      <c r="AS60" s="253">
        <v>29</v>
      </c>
      <c r="AT60" s="253">
        <v>80</v>
      </c>
      <c r="AU60" s="252">
        <v>1359</v>
      </c>
      <c r="AV60" s="253">
        <v>5</v>
      </c>
      <c r="AX60" s="243">
        <v>773</v>
      </c>
      <c r="AY60" s="284">
        <v>4365</v>
      </c>
      <c r="AZ60" s="284">
        <v>1</v>
      </c>
      <c r="BA60" s="284">
        <v>9590</v>
      </c>
      <c r="BB60" s="284">
        <v>1</v>
      </c>
      <c r="BC60" s="284">
        <v>191</v>
      </c>
      <c r="BD60" s="284"/>
      <c r="BE60" s="284">
        <v>336</v>
      </c>
      <c r="BF60" s="284">
        <v>103</v>
      </c>
      <c r="BG60" s="284">
        <v>68</v>
      </c>
      <c r="BH60" s="284"/>
      <c r="BI60" s="305">
        <v>3</v>
      </c>
      <c r="BJ60" s="284">
        <v>1</v>
      </c>
      <c r="BK60" s="284"/>
      <c r="BL60" s="284"/>
      <c r="BM60" s="243">
        <v>51</v>
      </c>
      <c r="BN60" s="243">
        <v>506</v>
      </c>
      <c r="BO60" s="243">
        <v>16</v>
      </c>
      <c r="BP60" s="243">
        <v>1105</v>
      </c>
      <c r="BR60" s="243">
        <v>177</v>
      </c>
      <c r="BS60" s="284">
        <v>229</v>
      </c>
      <c r="BT60" s="284"/>
      <c r="BU60" s="284"/>
      <c r="BV60" s="284"/>
      <c r="BW60" s="284"/>
      <c r="BX60" s="284"/>
      <c r="BY60" s="284"/>
      <c r="BZ60" s="284">
        <v>1</v>
      </c>
      <c r="CA60" s="284"/>
      <c r="CB60" s="284"/>
      <c r="CC60" s="284"/>
      <c r="CD60" s="284"/>
      <c r="CE60" s="284"/>
      <c r="CF60" s="284"/>
      <c r="CG60" s="284">
        <v>1</v>
      </c>
      <c r="CH60" s="284"/>
      <c r="CI60" s="284"/>
      <c r="CJ60" s="284"/>
      <c r="CK60" s="284">
        <v>1</v>
      </c>
      <c r="CL60" s="284">
        <v>1</v>
      </c>
      <c r="CM60" s="284">
        <v>1</v>
      </c>
      <c r="CN60" s="284">
        <v>12</v>
      </c>
      <c r="CO60" s="284">
        <v>80</v>
      </c>
      <c r="CP60" s="243">
        <v>1011</v>
      </c>
      <c r="CQ60" s="243">
        <v>4</v>
      </c>
      <c r="CR60" s="334"/>
    </row>
    <row r="61" spans="1:96" x14ac:dyDescent="0.2">
      <c r="A61" s="252" t="s">
        <v>124</v>
      </c>
      <c r="B61" s="243">
        <v>5</v>
      </c>
      <c r="C61" s="243">
        <v>607</v>
      </c>
      <c r="D61" s="243">
        <v>3991</v>
      </c>
      <c r="F61" s="245">
        <v>7223</v>
      </c>
      <c r="G61" s="243">
        <v>107</v>
      </c>
      <c r="H61" s="243">
        <v>1624</v>
      </c>
      <c r="J61" s="243">
        <v>1565</v>
      </c>
      <c r="K61" s="243">
        <v>269</v>
      </c>
      <c r="L61" s="243">
        <v>332</v>
      </c>
      <c r="N61" s="265"/>
      <c r="O61" s="243">
        <v>1</v>
      </c>
      <c r="R61" s="243">
        <v>70</v>
      </c>
      <c r="S61" s="243">
        <v>521</v>
      </c>
      <c r="T61" s="243">
        <v>47</v>
      </c>
      <c r="U61" s="243">
        <v>712</v>
      </c>
      <c r="V61" s="243">
        <v>1</v>
      </c>
      <c r="W61" s="243">
        <v>651</v>
      </c>
      <c r="X61" s="243">
        <v>226</v>
      </c>
      <c r="Z61" s="243">
        <v>3</v>
      </c>
      <c r="AC61" s="243">
        <v>2</v>
      </c>
      <c r="AE61" s="244">
        <v>1</v>
      </c>
      <c r="AG61" s="244">
        <v>5</v>
      </c>
      <c r="AH61" s="253">
        <v>1</v>
      </c>
      <c r="AI61" s="253">
        <v>1</v>
      </c>
      <c r="AJ61" s="253"/>
      <c r="AK61" s="253"/>
      <c r="AL61" s="253"/>
      <c r="AM61" s="253"/>
      <c r="AN61" s="253"/>
      <c r="AO61" s="253"/>
      <c r="AP61" s="253">
        <v>3</v>
      </c>
      <c r="AQ61" s="253">
        <v>8</v>
      </c>
      <c r="AR61" s="253">
        <v>2</v>
      </c>
      <c r="AS61" s="253">
        <v>13</v>
      </c>
      <c r="AT61" s="253"/>
      <c r="AU61" s="252">
        <v>568</v>
      </c>
      <c r="AV61" s="253">
        <v>81</v>
      </c>
      <c r="AW61" s="243">
        <v>1</v>
      </c>
      <c r="AX61" s="243">
        <v>416</v>
      </c>
      <c r="AY61" s="284">
        <v>2442</v>
      </c>
      <c r="AZ61" s="284"/>
      <c r="BA61" s="284">
        <v>4237</v>
      </c>
      <c r="BB61" s="284">
        <v>16</v>
      </c>
      <c r="BC61" s="284">
        <v>669</v>
      </c>
      <c r="BD61" s="284"/>
      <c r="BE61" s="284">
        <v>1272</v>
      </c>
      <c r="BF61" s="284">
        <v>29</v>
      </c>
      <c r="BG61" s="284">
        <v>61</v>
      </c>
      <c r="BH61" s="284"/>
      <c r="BI61" s="305"/>
      <c r="BJ61" s="284">
        <v>1</v>
      </c>
      <c r="BK61" s="284"/>
      <c r="BL61" s="284"/>
      <c r="BM61" s="243">
        <v>7</v>
      </c>
      <c r="BN61" s="243">
        <v>263</v>
      </c>
      <c r="BO61" s="243">
        <v>32</v>
      </c>
      <c r="BP61" s="243">
        <v>474</v>
      </c>
      <c r="BR61" s="243">
        <v>151</v>
      </c>
      <c r="BS61" s="284">
        <v>189</v>
      </c>
      <c r="BT61" s="284"/>
      <c r="BU61" s="284">
        <v>2</v>
      </c>
      <c r="BV61" s="284"/>
      <c r="BW61" s="284"/>
      <c r="BX61" s="284">
        <v>1</v>
      </c>
      <c r="BY61" s="284"/>
      <c r="BZ61" s="284">
        <v>1</v>
      </c>
      <c r="CA61" s="284"/>
      <c r="CB61" s="284">
        <v>1</v>
      </c>
      <c r="CC61" s="284">
        <v>1</v>
      </c>
      <c r="CD61" s="284">
        <v>1</v>
      </c>
      <c r="CE61" s="284"/>
      <c r="CF61" s="284"/>
      <c r="CG61" s="284"/>
      <c r="CH61" s="284"/>
      <c r="CI61" s="284"/>
      <c r="CJ61" s="284"/>
      <c r="CK61" s="284">
        <v>3</v>
      </c>
      <c r="CL61" s="284">
        <v>6</v>
      </c>
      <c r="CM61" s="284">
        <v>2</v>
      </c>
      <c r="CN61" s="284"/>
      <c r="CO61" s="284"/>
      <c r="CP61" s="243">
        <v>407</v>
      </c>
      <c r="CQ61" s="243">
        <v>39</v>
      </c>
      <c r="CR61" s="334"/>
    </row>
    <row r="62" spans="1:96" x14ac:dyDescent="0.2">
      <c r="A62" s="252" t="s">
        <v>125</v>
      </c>
      <c r="C62" s="243">
        <v>503</v>
      </c>
      <c r="D62" s="245">
        <v>1913</v>
      </c>
      <c r="F62" s="245">
        <v>4832</v>
      </c>
      <c r="G62" s="243">
        <v>14</v>
      </c>
      <c r="H62" s="243">
        <v>710</v>
      </c>
      <c r="I62" s="243">
        <v>1</v>
      </c>
      <c r="J62" s="243">
        <v>281</v>
      </c>
      <c r="K62" s="243">
        <v>188</v>
      </c>
      <c r="L62" s="243">
        <v>228</v>
      </c>
      <c r="N62" s="265"/>
      <c r="O62" s="243">
        <v>1</v>
      </c>
      <c r="R62" s="243">
        <v>61</v>
      </c>
      <c r="S62" s="243">
        <v>31</v>
      </c>
      <c r="T62" s="243">
        <v>1</v>
      </c>
      <c r="U62" s="243">
        <v>391</v>
      </c>
      <c r="V62" s="243">
        <v>1</v>
      </c>
      <c r="W62" s="243">
        <v>306</v>
      </c>
      <c r="X62" s="243">
        <v>112</v>
      </c>
      <c r="AE62" s="244">
        <v>1</v>
      </c>
      <c r="AH62" s="253">
        <v>1</v>
      </c>
      <c r="AI62" s="253"/>
      <c r="AJ62" s="253"/>
      <c r="AK62" s="253">
        <v>1</v>
      </c>
      <c r="AL62" s="253"/>
      <c r="AM62" s="253"/>
      <c r="AN62" s="253"/>
      <c r="AO62" s="253"/>
      <c r="AP62" s="253"/>
      <c r="AQ62" s="253"/>
      <c r="AR62" s="253"/>
      <c r="AS62" s="253"/>
      <c r="AT62" s="253">
        <v>1</v>
      </c>
      <c r="AU62" s="252">
        <v>277</v>
      </c>
      <c r="AV62" s="253">
        <v>79</v>
      </c>
      <c r="AX62" s="243">
        <v>364</v>
      </c>
      <c r="AY62" s="284">
        <v>1276</v>
      </c>
      <c r="AZ62" s="284"/>
      <c r="BA62" s="284">
        <v>3368</v>
      </c>
      <c r="BB62" s="284"/>
      <c r="BC62" s="284">
        <v>168</v>
      </c>
      <c r="BD62" s="284">
        <v>1</v>
      </c>
      <c r="BE62" s="284">
        <v>163</v>
      </c>
      <c r="BF62" s="284">
        <v>88</v>
      </c>
      <c r="BG62" s="284">
        <v>44</v>
      </c>
      <c r="BH62" s="284"/>
      <c r="BI62" s="305"/>
      <c r="BJ62" s="284">
        <v>1</v>
      </c>
      <c r="BK62" s="284"/>
      <c r="BL62" s="284"/>
      <c r="BM62" s="243">
        <v>16</v>
      </c>
      <c r="BN62" s="243">
        <v>24</v>
      </c>
      <c r="BO62" s="243">
        <v>1</v>
      </c>
      <c r="BP62" s="243">
        <v>291</v>
      </c>
      <c r="BR62" s="243">
        <v>185</v>
      </c>
      <c r="BS62" s="284">
        <v>87</v>
      </c>
      <c r="BT62" s="284"/>
      <c r="BU62" s="284"/>
      <c r="BV62" s="284"/>
      <c r="BW62" s="284"/>
      <c r="BX62" s="284"/>
      <c r="BY62" s="284"/>
      <c r="BZ62" s="284"/>
      <c r="CA62" s="284"/>
      <c r="CB62" s="284"/>
      <c r="CC62" s="284">
        <v>1</v>
      </c>
      <c r="CD62" s="284"/>
      <c r="CE62" s="284"/>
      <c r="CF62" s="284">
        <v>1</v>
      </c>
      <c r="CG62" s="284"/>
      <c r="CH62" s="284"/>
      <c r="CI62" s="284"/>
      <c r="CJ62" s="284"/>
      <c r="CK62" s="284"/>
      <c r="CL62" s="284"/>
      <c r="CM62" s="284"/>
      <c r="CN62" s="284"/>
      <c r="CO62" s="284">
        <v>1</v>
      </c>
      <c r="CP62" s="243">
        <v>213</v>
      </c>
      <c r="CQ62" s="243">
        <v>60</v>
      </c>
      <c r="CR62" s="334"/>
    </row>
    <row r="63" spans="1:96" x14ac:dyDescent="0.2">
      <c r="A63" s="252" t="s">
        <v>126</v>
      </c>
      <c r="B63" s="243">
        <v>9</v>
      </c>
      <c r="C63" s="243">
        <v>6104</v>
      </c>
      <c r="D63" s="245">
        <v>2690</v>
      </c>
      <c r="F63" s="245">
        <v>5182</v>
      </c>
      <c r="G63" s="243">
        <v>105</v>
      </c>
      <c r="H63" s="245">
        <v>2635</v>
      </c>
      <c r="J63" s="245">
        <v>977</v>
      </c>
      <c r="K63" s="243">
        <v>203</v>
      </c>
      <c r="L63" s="243">
        <v>861</v>
      </c>
      <c r="N63" s="265"/>
      <c r="R63" s="243">
        <v>52</v>
      </c>
      <c r="S63" s="243">
        <v>1341</v>
      </c>
      <c r="T63" s="243">
        <v>3</v>
      </c>
      <c r="U63" s="243">
        <v>896</v>
      </c>
      <c r="V63" s="243">
        <v>1</v>
      </c>
      <c r="W63" s="243">
        <v>150</v>
      </c>
      <c r="X63" s="243">
        <v>449</v>
      </c>
      <c r="Y63" s="243">
        <v>48</v>
      </c>
      <c r="AG63" s="244">
        <v>2</v>
      </c>
      <c r="AH63" s="253">
        <v>1</v>
      </c>
      <c r="AI63" s="253"/>
      <c r="AJ63" s="253"/>
      <c r="AK63" s="253"/>
      <c r="AL63" s="253"/>
      <c r="AM63" s="253"/>
      <c r="AN63" s="253"/>
      <c r="AO63" s="253"/>
      <c r="AP63" s="253"/>
      <c r="AQ63" s="253"/>
      <c r="AR63" s="253"/>
      <c r="AS63" s="253"/>
      <c r="AT63" s="253"/>
      <c r="AU63" s="252">
        <v>17</v>
      </c>
      <c r="AV63" s="253">
        <v>10</v>
      </c>
      <c r="AW63" s="243">
        <v>1</v>
      </c>
      <c r="AX63" s="245">
        <v>2335</v>
      </c>
      <c r="AY63" s="284">
        <v>865</v>
      </c>
      <c r="AZ63" s="284"/>
      <c r="BA63" s="284">
        <v>2688</v>
      </c>
      <c r="BB63" s="284">
        <v>4</v>
      </c>
      <c r="BC63" s="284">
        <v>971</v>
      </c>
      <c r="BD63" s="284"/>
      <c r="BE63" s="284">
        <v>471</v>
      </c>
      <c r="BF63" s="284">
        <v>71</v>
      </c>
      <c r="BG63" s="284">
        <v>35</v>
      </c>
      <c r="BH63" s="284"/>
      <c r="BI63" s="305"/>
      <c r="BJ63" s="284"/>
      <c r="BK63" s="284"/>
      <c r="BL63" s="284"/>
      <c r="BM63" s="243">
        <v>42</v>
      </c>
      <c r="BN63" s="243">
        <v>1188</v>
      </c>
      <c r="BO63" s="243">
        <v>2</v>
      </c>
      <c r="BP63" s="243">
        <v>542</v>
      </c>
      <c r="BQ63" s="243">
        <v>1</v>
      </c>
      <c r="BR63" s="243">
        <v>18</v>
      </c>
      <c r="BS63" s="284">
        <v>338</v>
      </c>
      <c r="BT63" s="284">
        <v>20</v>
      </c>
      <c r="BU63" s="284"/>
      <c r="BV63" s="284"/>
      <c r="BW63" s="284"/>
      <c r="BX63" s="284"/>
      <c r="BY63" s="284"/>
      <c r="BZ63" s="284"/>
      <c r="CA63" s="284"/>
      <c r="CB63" s="284">
        <v>2</v>
      </c>
      <c r="CC63" s="284"/>
      <c r="CD63" s="284"/>
      <c r="CE63" s="284"/>
      <c r="CF63" s="284"/>
      <c r="CG63" s="284"/>
      <c r="CH63" s="284"/>
      <c r="CI63" s="284"/>
      <c r="CJ63" s="284"/>
      <c r="CK63" s="284"/>
      <c r="CL63" s="284"/>
      <c r="CM63" s="284"/>
      <c r="CN63" s="284"/>
      <c r="CO63" s="284"/>
      <c r="CP63" s="243">
        <v>10</v>
      </c>
      <c r="CQ63" s="243">
        <v>2</v>
      </c>
      <c r="CR63" s="334"/>
    </row>
    <row r="64" spans="1:96" x14ac:dyDescent="0.2">
      <c r="A64" s="252" t="s">
        <v>127</v>
      </c>
      <c r="B64" s="243">
        <v>108</v>
      </c>
      <c r="C64" s="243">
        <v>8045</v>
      </c>
      <c r="D64" s="245">
        <v>10253</v>
      </c>
      <c r="E64" s="243">
        <v>1</v>
      </c>
      <c r="F64" s="245">
        <v>10306</v>
      </c>
      <c r="H64" s="245">
        <v>1372</v>
      </c>
      <c r="J64" s="245">
        <v>547</v>
      </c>
      <c r="K64" s="243">
        <v>261</v>
      </c>
      <c r="L64" s="243">
        <v>409</v>
      </c>
      <c r="M64" s="243">
        <v>1</v>
      </c>
      <c r="N64" s="265"/>
      <c r="O64" s="243">
        <v>1</v>
      </c>
      <c r="R64" s="243">
        <v>146</v>
      </c>
      <c r="S64" s="243">
        <v>580</v>
      </c>
      <c r="T64" s="243">
        <v>43</v>
      </c>
      <c r="U64" s="243">
        <v>296</v>
      </c>
      <c r="V64" s="243">
        <v>3</v>
      </c>
      <c r="W64" s="243">
        <v>351</v>
      </c>
      <c r="X64" s="243">
        <v>512</v>
      </c>
      <c r="Z64" s="243">
        <v>1</v>
      </c>
      <c r="AC64" s="243">
        <v>1</v>
      </c>
      <c r="AD64" s="244">
        <v>1</v>
      </c>
      <c r="AE64" s="244">
        <v>1</v>
      </c>
      <c r="AG64" s="244">
        <v>5</v>
      </c>
      <c r="AH64" s="253"/>
      <c r="AI64" s="253">
        <v>1</v>
      </c>
      <c r="AJ64" s="253"/>
      <c r="AK64" s="253"/>
      <c r="AL64" s="253">
        <v>2</v>
      </c>
      <c r="AM64" s="253"/>
      <c r="AN64" s="253"/>
      <c r="AO64" s="253"/>
      <c r="AP64" s="253">
        <v>2</v>
      </c>
      <c r="AQ64" s="253">
        <v>1</v>
      </c>
      <c r="AR64" s="253"/>
      <c r="AS64" s="253">
        <v>3</v>
      </c>
      <c r="AT64" s="253">
        <v>53</v>
      </c>
      <c r="AU64" s="252">
        <v>121</v>
      </c>
      <c r="AV64" s="253">
        <v>51</v>
      </c>
      <c r="AW64" s="243">
        <v>1</v>
      </c>
      <c r="AX64" s="245">
        <v>5059</v>
      </c>
      <c r="AY64" s="284">
        <v>6066</v>
      </c>
      <c r="AZ64" s="284"/>
      <c r="BA64" s="284">
        <v>6611</v>
      </c>
      <c r="BB64" s="284"/>
      <c r="BC64" s="284">
        <v>178</v>
      </c>
      <c r="BD64" s="284"/>
      <c r="BE64" s="284">
        <v>152</v>
      </c>
      <c r="BF64" s="284">
        <v>45</v>
      </c>
      <c r="BG64" s="284">
        <v>56</v>
      </c>
      <c r="BH64" s="284">
        <v>1</v>
      </c>
      <c r="BI64" s="305"/>
      <c r="BJ64" s="284">
        <v>1</v>
      </c>
      <c r="BK64" s="284"/>
      <c r="BL64" s="284"/>
      <c r="BM64" s="243">
        <v>73</v>
      </c>
      <c r="BN64" s="243">
        <v>300</v>
      </c>
      <c r="BO64" s="243">
        <v>25</v>
      </c>
      <c r="BP64" s="243">
        <v>217</v>
      </c>
      <c r="BR64" s="243">
        <v>24</v>
      </c>
      <c r="BS64" s="284">
        <v>375</v>
      </c>
      <c r="BT64" s="284"/>
      <c r="BU64" s="284">
        <v>1</v>
      </c>
      <c r="BV64" s="284"/>
      <c r="BW64" s="284"/>
      <c r="BX64" s="284">
        <v>1</v>
      </c>
      <c r="BY64" s="284">
        <v>1</v>
      </c>
      <c r="BZ64" s="284">
        <v>1</v>
      </c>
      <c r="CA64" s="284"/>
      <c r="CB64" s="284">
        <v>2</v>
      </c>
      <c r="CC64" s="284"/>
      <c r="CD64" s="284"/>
      <c r="CE64" s="284"/>
      <c r="CF64" s="284"/>
      <c r="CG64" s="284">
        <v>1</v>
      </c>
      <c r="CH64" s="284"/>
      <c r="CI64" s="284"/>
      <c r="CJ64" s="284"/>
      <c r="CK64" s="284"/>
      <c r="CL64" s="284">
        <v>1</v>
      </c>
      <c r="CM64" s="284"/>
      <c r="CN64" s="284">
        <v>1</v>
      </c>
      <c r="CO64" s="284">
        <v>13</v>
      </c>
      <c r="CP64" s="243">
        <v>89</v>
      </c>
      <c r="CQ64" s="243">
        <v>41</v>
      </c>
      <c r="CR64" s="334"/>
    </row>
    <row r="65" spans="1:96" s="257" customFormat="1" x14ac:dyDescent="0.2">
      <c r="A65" s="252" t="s">
        <v>128</v>
      </c>
      <c r="B65" s="243">
        <v>17</v>
      </c>
      <c r="C65" s="243">
        <v>1164</v>
      </c>
      <c r="D65" s="245">
        <v>6019</v>
      </c>
      <c r="E65" s="243">
        <v>28</v>
      </c>
      <c r="F65" s="245">
        <v>12500</v>
      </c>
      <c r="G65" s="243">
        <v>74</v>
      </c>
      <c r="H65" s="245">
        <v>3719</v>
      </c>
      <c r="I65" s="243"/>
      <c r="J65" s="245">
        <v>3473</v>
      </c>
      <c r="K65" s="243">
        <v>416</v>
      </c>
      <c r="L65" s="243">
        <v>571</v>
      </c>
      <c r="M65" s="243"/>
      <c r="N65" s="265">
        <v>14</v>
      </c>
      <c r="O65" s="243">
        <v>2</v>
      </c>
      <c r="P65" s="243">
        <v>1</v>
      </c>
      <c r="Q65" s="243"/>
      <c r="R65" s="243">
        <v>121</v>
      </c>
      <c r="S65" s="243">
        <v>848</v>
      </c>
      <c r="T65" s="243">
        <v>62</v>
      </c>
      <c r="U65" s="243">
        <v>913</v>
      </c>
      <c r="V65" s="243">
        <v>30</v>
      </c>
      <c r="W65" s="243">
        <v>673</v>
      </c>
      <c r="X65" s="243">
        <v>1002</v>
      </c>
      <c r="Y65" s="243">
        <v>2</v>
      </c>
      <c r="Z65" s="243">
        <v>3</v>
      </c>
      <c r="AA65" s="243">
        <v>2</v>
      </c>
      <c r="AB65" s="243"/>
      <c r="AC65" s="243"/>
      <c r="AD65" s="244">
        <v>6</v>
      </c>
      <c r="AE65" s="244">
        <v>6</v>
      </c>
      <c r="AF65" s="244">
        <v>1</v>
      </c>
      <c r="AG65" s="244">
        <v>14</v>
      </c>
      <c r="AH65" s="253"/>
      <c r="AI65" s="253">
        <v>1</v>
      </c>
      <c r="AJ65" s="253">
        <v>1</v>
      </c>
      <c r="AK65" s="253"/>
      <c r="AL65" s="253">
        <v>1</v>
      </c>
      <c r="AM65" s="253"/>
      <c r="AN65" s="253">
        <v>5</v>
      </c>
      <c r="AO65" s="253"/>
      <c r="AP65" s="253">
        <v>352</v>
      </c>
      <c r="AQ65" s="253">
        <v>326</v>
      </c>
      <c r="AR65" s="253">
        <v>16</v>
      </c>
      <c r="AS65" s="253">
        <v>589</v>
      </c>
      <c r="AT65" s="253">
        <v>7583</v>
      </c>
      <c r="AU65" s="252">
        <v>639</v>
      </c>
      <c r="AV65" s="253">
        <v>64</v>
      </c>
      <c r="AW65" s="243">
        <v>1</v>
      </c>
      <c r="AX65" s="245">
        <v>821</v>
      </c>
      <c r="AY65" s="284">
        <v>4285</v>
      </c>
      <c r="AZ65" s="284">
        <v>16</v>
      </c>
      <c r="BA65" s="284">
        <v>9029</v>
      </c>
      <c r="BB65" s="284">
        <v>56</v>
      </c>
      <c r="BC65" s="284">
        <v>2151</v>
      </c>
      <c r="BD65" s="284"/>
      <c r="BE65" s="284">
        <v>1851</v>
      </c>
      <c r="BF65" s="284">
        <v>147</v>
      </c>
      <c r="BG65" s="284">
        <v>38</v>
      </c>
      <c r="BH65" s="284"/>
      <c r="BI65" s="305">
        <v>8</v>
      </c>
      <c r="BJ65" s="284">
        <v>2</v>
      </c>
      <c r="BK65" s="284">
        <v>1</v>
      </c>
      <c r="BL65" s="284"/>
      <c r="BM65" s="243">
        <v>37</v>
      </c>
      <c r="BN65" s="243">
        <v>555</v>
      </c>
      <c r="BO65" s="243">
        <v>28</v>
      </c>
      <c r="BP65" s="243">
        <v>670</v>
      </c>
      <c r="BQ65" s="243"/>
      <c r="BR65" s="243">
        <v>337</v>
      </c>
      <c r="BS65" s="284">
        <v>737</v>
      </c>
      <c r="BT65" s="284">
        <v>1</v>
      </c>
      <c r="BU65" s="284">
        <v>3</v>
      </c>
      <c r="BV65" s="284">
        <v>1</v>
      </c>
      <c r="BW65" s="284"/>
      <c r="BX65" s="284"/>
      <c r="BY65" s="284">
        <v>6</v>
      </c>
      <c r="BZ65" s="284">
        <v>5</v>
      </c>
      <c r="CA65" s="284">
        <v>1</v>
      </c>
      <c r="CB65" s="284">
        <v>9</v>
      </c>
      <c r="CC65" s="284"/>
      <c r="CD65" s="284"/>
      <c r="CE65" s="284">
        <v>1</v>
      </c>
      <c r="CF65" s="284"/>
      <c r="CG65" s="284">
        <v>1</v>
      </c>
      <c r="CH65" s="284"/>
      <c r="CI65" s="284">
        <v>5</v>
      </c>
      <c r="CJ65" s="284"/>
      <c r="CK65" s="284">
        <v>179</v>
      </c>
      <c r="CL65" s="284">
        <v>152</v>
      </c>
      <c r="CM65" s="284">
        <v>16</v>
      </c>
      <c r="CN65" s="284">
        <v>585</v>
      </c>
      <c r="CO65" s="284">
        <v>7336</v>
      </c>
      <c r="CP65" s="243">
        <v>494</v>
      </c>
      <c r="CQ65" s="243">
        <v>53</v>
      </c>
      <c r="CR65" s="334"/>
    </row>
    <row r="66" spans="1:96" s="257" customFormat="1" x14ac:dyDescent="0.2">
      <c r="A66" s="256" t="s">
        <v>129</v>
      </c>
      <c r="D66" s="257">
        <v>1</v>
      </c>
      <c r="H66" s="257">
        <v>3</v>
      </c>
      <c r="J66" s="257">
        <v>2</v>
      </c>
      <c r="K66" s="257">
        <v>1</v>
      </c>
      <c r="X66" s="257">
        <v>10</v>
      </c>
      <c r="AE66" s="257">
        <v>1</v>
      </c>
      <c r="AH66" s="258"/>
      <c r="AI66" s="258"/>
      <c r="AJ66" s="258"/>
      <c r="AK66" s="258"/>
      <c r="AL66" s="258"/>
      <c r="AM66" s="258"/>
      <c r="AN66" s="258"/>
      <c r="AO66" s="258"/>
      <c r="AP66" s="258"/>
      <c r="AQ66" s="258"/>
      <c r="AR66" s="258"/>
      <c r="AS66" s="258"/>
      <c r="AT66" s="258"/>
      <c r="AU66" s="256"/>
      <c r="AV66" s="258"/>
      <c r="AY66" s="285"/>
      <c r="AZ66" s="285"/>
      <c r="BA66" s="285"/>
      <c r="BB66" s="285"/>
      <c r="BC66" s="285">
        <v>1</v>
      </c>
      <c r="BD66" s="285"/>
      <c r="BE66" s="285"/>
      <c r="BF66" s="285"/>
      <c r="BG66" s="285"/>
      <c r="BH66" s="285"/>
      <c r="BI66" s="285"/>
      <c r="BJ66" s="285"/>
      <c r="BK66" s="285"/>
      <c r="BL66" s="285"/>
      <c r="BS66" s="285">
        <v>6</v>
      </c>
      <c r="BT66" s="285"/>
      <c r="BU66" s="285"/>
      <c r="BV66" s="285"/>
      <c r="BW66" s="285"/>
      <c r="BX66" s="285"/>
      <c r="BY66" s="285"/>
      <c r="BZ66" s="285">
        <v>1</v>
      </c>
      <c r="CA66" s="285"/>
      <c r="CB66" s="285"/>
      <c r="CC66" s="285"/>
      <c r="CD66" s="285"/>
      <c r="CE66" s="285"/>
      <c r="CF66" s="285"/>
      <c r="CG66" s="285"/>
      <c r="CH66" s="285"/>
      <c r="CI66" s="285"/>
      <c r="CJ66" s="285"/>
      <c r="CK66" s="285"/>
      <c r="CL66" s="285"/>
      <c r="CM66" s="285"/>
      <c r="CN66" s="285"/>
      <c r="CO66" s="285"/>
      <c r="CR66" s="334"/>
    </row>
    <row r="67" spans="1:96" x14ac:dyDescent="0.2">
      <c r="A67" s="256" t="s">
        <v>130</v>
      </c>
      <c r="B67" s="257"/>
      <c r="C67" s="257"/>
      <c r="D67" s="257"/>
      <c r="E67" s="257"/>
      <c r="F67" s="257">
        <v>1</v>
      </c>
      <c r="G67" s="257"/>
      <c r="H67" s="257"/>
      <c r="I67" s="257"/>
      <c r="J67" s="257"/>
      <c r="K67" s="257"/>
      <c r="L67" s="257">
        <v>41</v>
      </c>
      <c r="M67" s="257"/>
      <c r="N67" s="257"/>
      <c r="O67" s="257"/>
      <c r="P67" s="257"/>
      <c r="Q67" s="257"/>
      <c r="R67" s="257"/>
      <c r="S67" s="257">
        <v>60</v>
      </c>
      <c r="T67" s="257"/>
      <c r="U67" s="257"/>
      <c r="V67" s="257">
        <v>9</v>
      </c>
      <c r="W67" s="257"/>
      <c r="X67" s="257">
        <v>17</v>
      </c>
      <c r="Y67" s="257"/>
      <c r="Z67" s="257"/>
      <c r="AA67" s="257"/>
      <c r="AB67" s="257"/>
      <c r="AC67" s="257"/>
      <c r="AD67" s="257"/>
      <c r="AE67" s="257"/>
      <c r="AF67" s="257"/>
      <c r="AG67" s="257"/>
      <c r="AH67" s="258"/>
      <c r="AI67" s="258"/>
      <c r="AJ67" s="258"/>
      <c r="AK67" s="258"/>
      <c r="AL67" s="258"/>
      <c r="AM67" s="258"/>
      <c r="AN67" s="258"/>
      <c r="AO67" s="258"/>
      <c r="AP67" s="258">
        <v>2</v>
      </c>
      <c r="AQ67" s="258"/>
      <c r="AR67" s="258"/>
      <c r="AS67" s="258"/>
      <c r="AT67" s="258"/>
      <c r="AU67" s="256"/>
      <c r="AV67" s="258"/>
      <c r="AW67" s="257"/>
      <c r="AX67" s="257"/>
      <c r="AY67" s="285"/>
      <c r="AZ67" s="285"/>
      <c r="BA67" s="285"/>
      <c r="BB67" s="285"/>
      <c r="BC67" s="285"/>
      <c r="BD67" s="285"/>
      <c r="BE67" s="285"/>
      <c r="BF67" s="285"/>
      <c r="BG67" s="285">
        <v>8</v>
      </c>
      <c r="BH67" s="285"/>
      <c r="BI67" s="285"/>
      <c r="BJ67" s="285"/>
      <c r="BK67" s="285"/>
      <c r="BL67" s="285"/>
      <c r="BM67" s="257"/>
      <c r="BN67" s="257"/>
      <c r="BO67" s="257"/>
      <c r="BP67" s="257"/>
      <c r="BQ67" s="257"/>
      <c r="BR67" s="257"/>
      <c r="BS67" s="285">
        <v>14</v>
      </c>
      <c r="BT67" s="285"/>
      <c r="BU67" s="285"/>
      <c r="BV67" s="285"/>
      <c r="BW67" s="285"/>
      <c r="BX67" s="285"/>
      <c r="BY67" s="285"/>
      <c r="BZ67" s="285"/>
      <c r="CA67" s="285"/>
      <c r="CB67" s="285"/>
      <c r="CC67" s="285"/>
      <c r="CD67" s="285"/>
      <c r="CE67" s="285"/>
      <c r="CF67" s="285"/>
      <c r="CG67" s="285"/>
      <c r="CH67" s="285"/>
      <c r="CI67" s="285"/>
      <c r="CJ67" s="285"/>
      <c r="CK67" s="285"/>
      <c r="CL67" s="285"/>
      <c r="CM67" s="285"/>
      <c r="CN67" s="285"/>
      <c r="CO67" s="285"/>
      <c r="CP67" s="257"/>
      <c r="CQ67" s="257"/>
      <c r="CR67" s="334"/>
    </row>
    <row r="68" spans="1:96" x14ac:dyDescent="0.2">
      <c r="A68" s="334"/>
      <c r="B68" s="334"/>
      <c r="C68" s="334"/>
      <c r="D68" s="334"/>
      <c r="E68" s="334"/>
      <c r="F68" s="334"/>
      <c r="G68" s="334"/>
      <c r="H68" s="334"/>
      <c r="I68" s="334"/>
      <c r="J68" s="334"/>
      <c r="K68" s="334"/>
      <c r="L68" s="334"/>
      <c r="M68" s="334"/>
      <c r="N68" s="334"/>
      <c r="O68" s="334"/>
      <c r="P68" s="334"/>
      <c r="Q68" s="334"/>
      <c r="R68" s="334"/>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4"/>
      <c r="AP68" s="334"/>
      <c r="AQ68" s="334"/>
      <c r="AR68" s="334"/>
      <c r="AS68" s="334"/>
      <c r="AT68" s="334"/>
      <c r="AU68" s="334"/>
      <c r="AV68" s="334"/>
      <c r="AW68" s="334"/>
      <c r="AX68" s="334"/>
      <c r="AY68" s="334"/>
      <c r="AZ68" s="334"/>
      <c r="BA68" s="334"/>
      <c r="BB68" s="334"/>
      <c r="BC68" s="334"/>
      <c r="BD68" s="334"/>
      <c r="BE68" s="334"/>
      <c r="BF68" s="334"/>
      <c r="BG68" s="334"/>
      <c r="BH68" s="334"/>
      <c r="BI68" s="334"/>
      <c r="BJ68" s="334"/>
      <c r="BK68" s="334"/>
      <c r="BL68" s="334"/>
      <c r="BM68" s="334"/>
      <c r="BN68" s="334"/>
      <c r="BO68" s="334"/>
      <c r="BP68" s="334"/>
      <c r="BQ68" s="334"/>
      <c r="BR68" s="334"/>
      <c r="BS68" s="334"/>
      <c r="BT68" s="334"/>
      <c r="BU68" s="334"/>
      <c r="BV68" s="334"/>
      <c r="BW68" s="334"/>
      <c r="BX68" s="334"/>
      <c r="BY68" s="334"/>
      <c r="BZ68" s="334"/>
      <c r="CA68" s="334"/>
      <c r="CB68" s="334"/>
      <c r="CC68" s="334"/>
      <c r="CD68" s="334"/>
      <c r="CE68" s="334"/>
      <c r="CF68" s="334"/>
      <c r="CG68" s="334"/>
      <c r="CH68" s="334"/>
      <c r="CI68" s="334"/>
      <c r="CJ68" s="334"/>
      <c r="CK68" s="334"/>
      <c r="CL68" s="334"/>
      <c r="CM68" s="334"/>
      <c r="CN68" s="334"/>
      <c r="CO68" s="334"/>
      <c r="CP68" s="334"/>
      <c r="CQ68" s="334"/>
      <c r="CR68" s="334"/>
    </row>
    <row r="82" spans="29:33" x14ac:dyDescent="0.2">
      <c r="AC82" s="244"/>
      <c r="AG82" s="243"/>
    </row>
    <row r="83" spans="29:33" x14ac:dyDescent="0.2">
      <c r="AC83" s="244"/>
      <c r="AG83" s="243"/>
    </row>
    <row r="84" spans="29:33" x14ac:dyDescent="0.2">
      <c r="AC84" s="244"/>
      <c r="AG84" s="243"/>
    </row>
    <row r="85" spans="29:33" x14ac:dyDescent="0.2">
      <c r="AC85" s="244"/>
      <c r="AG85" s="243"/>
    </row>
    <row r="86" spans="29:33" x14ac:dyDescent="0.2">
      <c r="AC86" s="244"/>
      <c r="AG86" s="243"/>
    </row>
    <row r="87" spans="29:33" x14ac:dyDescent="0.2">
      <c r="AC87" s="244"/>
      <c r="AG87" s="243"/>
    </row>
    <row r="88" spans="29:33" x14ac:dyDescent="0.2">
      <c r="AC88" s="244"/>
      <c r="AG88" s="243"/>
    </row>
    <row r="89" spans="29:33" x14ac:dyDescent="0.2">
      <c r="AC89" s="244"/>
      <c r="AG89" s="243"/>
    </row>
    <row r="90" spans="29:33" x14ac:dyDescent="0.2">
      <c r="AC90" s="244"/>
      <c r="AG90" s="243"/>
    </row>
    <row r="91" spans="29:33" x14ac:dyDescent="0.2">
      <c r="AC91" s="244"/>
      <c r="AG91" s="243"/>
    </row>
    <row r="92" spans="29:33" x14ac:dyDescent="0.2">
      <c r="AC92" s="244"/>
      <c r="AG92" s="243"/>
    </row>
    <row r="93" spans="29:33" x14ac:dyDescent="0.2">
      <c r="AC93" s="244"/>
      <c r="AG93" s="243"/>
    </row>
    <row r="94" spans="29:33" x14ac:dyDescent="0.2">
      <c r="AC94" s="244"/>
      <c r="AG94" s="243"/>
    </row>
    <row r="95" spans="29:33" x14ac:dyDescent="0.2">
      <c r="AC95" s="244"/>
      <c r="AG95" s="243"/>
    </row>
    <row r="96" spans="29:33" x14ac:dyDescent="0.2">
      <c r="AC96" s="244"/>
      <c r="AG96" s="243"/>
    </row>
    <row r="97" spans="29:33" x14ac:dyDescent="0.2">
      <c r="AC97" s="244"/>
      <c r="AG97" s="243"/>
    </row>
    <row r="98" spans="29:33" x14ac:dyDescent="0.2">
      <c r="AC98" s="244"/>
      <c r="AG98" s="243"/>
    </row>
    <row r="99" spans="29:33" x14ac:dyDescent="0.2">
      <c r="AC99" s="244"/>
      <c r="AG99" s="243"/>
    </row>
    <row r="100" spans="29:33" x14ac:dyDescent="0.2">
      <c r="AC100" s="244"/>
      <c r="AG100" s="243"/>
    </row>
    <row r="101" spans="29:33" x14ac:dyDescent="0.2">
      <c r="AC101" s="244"/>
      <c r="AG101" s="243"/>
    </row>
    <row r="102" spans="29:33" x14ac:dyDescent="0.2">
      <c r="AC102" s="244"/>
      <c r="AG102" s="243"/>
    </row>
    <row r="103" spans="29:33" x14ac:dyDescent="0.2">
      <c r="AC103" s="244"/>
      <c r="AG103" s="243"/>
    </row>
    <row r="104" spans="29:33" x14ac:dyDescent="0.2">
      <c r="AC104" s="244"/>
      <c r="AG104" s="243"/>
    </row>
    <row r="105" spans="29:33" x14ac:dyDescent="0.2">
      <c r="AC105" s="244"/>
      <c r="AG105" s="243"/>
    </row>
    <row r="106" spans="29:33" x14ac:dyDescent="0.2">
      <c r="AC106" s="244"/>
      <c r="AG106" s="243"/>
    </row>
    <row r="107" spans="29:33" x14ac:dyDescent="0.2">
      <c r="AC107" s="244"/>
      <c r="AG107" s="243"/>
    </row>
    <row r="108" spans="29:33" x14ac:dyDescent="0.2">
      <c r="AC108" s="244"/>
      <c r="AG108" s="243"/>
    </row>
    <row r="109" spans="29:33" x14ac:dyDescent="0.2">
      <c r="AC109" s="244"/>
      <c r="AG109" s="243"/>
    </row>
    <row r="110" spans="29:33" x14ac:dyDescent="0.2">
      <c r="AC110" s="244"/>
      <c r="AG110" s="243"/>
    </row>
    <row r="111" spans="29:33" x14ac:dyDescent="0.2">
      <c r="AC111" s="244"/>
      <c r="AG111" s="243"/>
    </row>
    <row r="112" spans="29:33" x14ac:dyDescent="0.2">
      <c r="AC112" s="244"/>
      <c r="AG112" s="243"/>
    </row>
    <row r="113" spans="29:33" x14ac:dyDescent="0.2">
      <c r="AC113" s="244"/>
      <c r="AG113" s="243"/>
    </row>
    <row r="114" spans="29:33" x14ac:dyDescent="0.2">
      <c r="AC114" s="244"/>
      <c r="AG114" s="243"/>
    </row>
    <row r="115" spans="29:33" x14ac:dyDescent="0.2">
      <c r="AC115" s="244"/>
      <c r="AG115" s="243"/>
    </row>
    <row r="116" spans="29:33" x14ac:dyDescent="0.2">
      <c r="AC116" s="244"/>
      <c r="AG116" s="243"/>
    </row>
    <row r="117" spans="29:33" x14ac:dyDescent="0.2">
      <c r="AC117" s="244"/>
      <c r="AG117" s="243"/>
    </row>
    <row r="118" spans="29:33" x14ac:dyDescent="0.2">
      <c r="AC118" s="244"/>
      <c r="AG118" s="243"/>
    </row>
    <row r="119" spans="29:33" x14ac:dyDescent="0.2">
      <c r="AC119" s="244"/>
      <c r="AG119" s="243"/>
    </row>
    <row r="120" spans="29:33" x14ac:dyDescent="0.2">
      <c r="AC120" s="244"/>
      <c r="AG120" s="243"/>
    </row>
    <row r="121" spans="29:33" x14ac:dyDescent="0.2">
      <c r="AC121" s="244"/>
      <c r="AG121" s="243"/>
    </row>
    <row r="122" spans="29:33" x14ac:dyDescent="0.2">
      <c r="AC122" s="244"/>
      <c r="AG122" s="243"/>
    </row>
    <row r="123" spans="29:33" x14ac:dyDescent="0.2">
      <c r="AC123" s="244"/>
      <c r="AG123" s="243"/>
    </row>
    <row r="124" spans="29:33" x14ac:dyDescent="0.2">
      <c r="AC124" s="244"/>
      <c r="AG124" s="243"/>
    </row>
    <row r="125" spans="29:33" x14ac:dyDescent="0.2">
      <c r="AC125" s="244"/>
      <c r="AG125" s="243"/>
    </row>
    <row r="126" spans="29:33" x14ac:dyDescent="0.2">
      <c r="AC126" s="244"/>
      <c r="AG126" s="243"/>
    </row>
    <row r="127" spans="29:33" x14ac:dyDescent="0.2">
      <c r="AC127" s="244"/>
      <c r="AG127" s="243"/>
    </row>
    <row r="128" spans="29:33" x14ac:dyDescent="0.2">
      <c r="AC128" s="244"/>
      <c r="AG128" s="243"/>
    </row>
    <row r="129" spans="29:33" x14ac:dyDescent="0.2">
      <c r="AC129" s="244"/>
      <c r="AG129" s="243"/>
    </row>
    <row r="130" spans="29:33" x14ac:dyDescent="0.2">
      <c r="AC130" s="244"/>
      <c r="AG130" s="243"/>
    </row>
    <row r="131" spans="29:33" x14ac:dyDescent="0.2">
      <c r="AC131" s="244"/>
      <c r="AG131" s="243"/>
    </row>
  </sheetData>
  <mergeCells count="9">
    <mergeCell ref="CH4:CM4"/>
    <mergeCell ref="AW4:BF4"/>
    <mergeCell ref="BG4:BR4"/>
    <mergeCell ref="BS4:BY4"/>
    <mergeCell ref="BZ4:CG4"/>
    <mergeCell ref="B4:J4"/>
    <mergeCell ref="K4:X4"/>
    <mergeCell ref="Y4:AG4"/>
    <mergeCell ref="AH4:AQ4"/>
  </mergeCells>
  <phoneticPr fontId="0" type="noConversion"/>
  <pageMargins left="0.75" right="0.75" top="1" bottom="1" header="0.5" footer="0.5"/>
  <headerFooter alignWithMargins="0"/>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activeCell="T16" sqref="T16"/>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412" t="s">
        <v>340</v>
      </c>
      <c r="B1" s="412"/>
      <c r="C1" s="412"/>
      <c r="D1" s="412"/>
      <c r="E1" s="412"/>
      <c r="F1" s="412"/>
      <c r="P1" s="201"/>
      <c r="Q1" s="201"/>
    </row>
    <row r="2" spans="1:18" ht="26.25" customHeight="1" x14ac:dyDescent="0.2">
      <c r="A2" s="132"/>
      <c r="B2" s="133"/>
      <c r="C2" s="133"/>
      <c r="H2" s="155"/>
      <c r="I2" s="413" t="s">
        <v>245</v>
      </c>
      <c r="J2" s="413"/>
      <c r="K2" s="414"/>
      <c r="L2" s="407" t="s">
        <v>13</v>
      </c>
      <c r="M2" s="408"/>
      <c r="N2" s="409"/>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410" t="s">
        <v>338</v>
      </c>
      <c r="B4" s="411"/>
      <c r="C4" s="164"/>
      <c r="D4" s="410" t="s">
        <v>1</v>
      </c>
      <c r="E4" s="411"/>
      <c r="H4" s="166" t="s">
        <v>71</v>
      </c>
      <c r="I4" s="167">
        <f>SUM(B6)</f>
        <v>121</v>
      </c>
      <c r="J4" s="167">
        <f>SUM(B7)</f>
        <v>42</v>
      </c>
      <c r="K4" s="168">
        <f>SUM(B8)</f>
        <v>6</v>
      </c>
      <c r="L4" s="167">
        <f>SUM(E6)</f>
        <v>40</v>
      </c>
      <c r="M4" s="167">
        <f>SUM(E7)</f>
        <v>28</v>
      </c>
      <c r="N4" s="168">
        <f>SUM(E8)</f>
        <v>6</v>
      </c>
      <c r="P4" s="202"/>
      <c r="Q4" s="202"/>
      <c r="R4" s="202"/>
    </row>
    <row r="5" spans="1:18" x14ac:dyDescent="0.2">
      <c r="A5" s="214" t="s">
        <v>26</v>
      </c>
      <c r="B5" s="215"/>
      <c r="C5" s="216"/>
      <c r="D5" s="214" t="s">
        <v>26</v>
      </c>
      <c r="E5" s="213"/>
      <c r="H5" s="156" t="s">
        <v>246</v>
      </c>
      <c r="I5" s="183">
        <v>0</v>
      </c>
      <c r="J5" s="183">
        <v>0</v>
      </c>
      <c r="K5" s="184">
        <v>0</v>
      </c>
      <c r="L5" s="183">
        <v>0</v>
      </c>
      <c r="M5" s="183">
        <v>0</v>
      </c>
      <c r="N5" s="184">
        <v>0</v>
      </c>
      <c r="P5" s="201"/>
      <c r="Q5" s="201"/>
      <c r="R5" s="201"/>
    </row>
    <row r="6" spans="1:18" x14ac:dyDescent="0.2">
      <c r="A6" s="207" t="s">
        <v>390</v>
      </c>
      <c r="B6" s="206">
        <v>121</v>
      </c>
      <c r="D6" s="207" t="s">
        <v>390</v>
      </c>
      <c r="E6" s="206">
        <v>40</v>
      </c>
      <c r="H6" s="156" t="s">
        <v>247</v>
      </c>
      <c r="I6" s="183">
        <v>0</v>
      </c>
      <c r="J6" s="183">
        <v>0</v>
      </c>
      <c r="K6" s="184">
        <v>0</v>
      </c>
      <c r="L6" s="183">
        <v>0</v>
      </c>
      <c r="M6" s="183">
        <v>0</v>
      </c>
      <c r="N6" s="184">
        <v>0</v>
      </c>
      <c r="P6" s="201"/>
      <c r="Q6" s="201"/>
      <c r="R6" s="201"/>
    </row>
    <row r="7" spans="1:18" x14ac:dyDescent="0.2">
      <c r="A7" s="212" t="s">
        <v>391</v>
      </c>
      <c r="B7" s="208">
        <v>42</v>
      </c>
      <c r="D7" s="207" t="s">
        <v>391</v>
      </c>
      <c r="E7" s="208">
        <v>28</v>
      </c>
      <c r="H7" s="156" t="s">
        <v>248</v>
      </c>
      <c r="I7" s="183">
        <v>0</v>
      </c>
      <c r="J7" s="183">
        <v>0</v>
      </c>
      <c r="K7" s="184">
        <v>0</v>
      </c>
      <c r="L7" s="183">
        <v>0</v>
      </c>
      <c r="M7" s="183">
        <v>0</v>
      </c>
      <c r="N7" s="184">
        <v>0</v>
      </c>
      <c r="P7" s="201"/>
      <c r="Q7" s="201"/>
      <c r="R7" s="201"/>
    </row>
    <row r="8" spans="1:18" x14ac:dyDescent="0.2">
      <c r="A8" s="209" t="s">
        <v>392</v>
      </c>
      <c r="B8" s="208">
        <v>6</v>
      </c>
      <c r="D8" s="209" t="s">
        <v>392</v>
      </c>
      <c r="E8" s="208">
        <v>6</v>
      </c>
      <c r="H8" s="156" t="s">
        <v>249</v>
      </c>
      <c r="I8" s="183">
        <v>0</v>
      </c>
      <c r="J8" s="183">
        <v>0</v>
      </c>
      <c r="K8" s="184">
        <v>0</v>
      </c>
      <c r="L8" s="183">
        <v>0</v>
      </c>
      <c r="M8" s="183">
        <v>0</v>
      </c>
      <c r="N8" s="184">
        <v>0</v>
      </c>
      <c r="P8" s="201"/>
      <c r="Q8" s="201"/>
      <c r="R8" s="201"/>
    </row>
    <row r="9" spans="1:18" ht="13.5" thickBot="1" x14ac:dyDescent="0.25">
      <c r="A9" s="210" t="s">
        <v>276</v>
      </c>
      <c r="B9" s="211">
        <f>SUM(B6:B8)</f>
        <v>169</v>
      </c>
      <c r="C9" s="148"/>
      <c r="D9" s="210" t="s">
        <v>276</v>
      </c>
      <c r="E9" s="211">
        <f>SUM(E6:E8)</f>
        <v>74</v>
      </c>
      <c r="H9" s="156" t="s">
        <v>250</v>
      </c>
      <c r="I9" s="183">
        <v>0</v>
      </c>
      <c r="J9" s="183">
        <v>0</v>
      </c>
      <c r="K9" s="184">
        <v>0</v>
      </c>
      <c r="L9" s="183">
        <v>0</v>
      </c>
      <c r="M9" s="183">
        <v>0</v>
      </c>
      <c r="N9" s="184">
        <v>0</v>
      </c>
    </row>
    <row r="10" spans="1:18" x14ac:dyDescent="0.2">
      <c r="H10" s="156" t="s">
        <v>251</v>
      </c>
      <c r="I10" s="183">
        <v>0</v>
      </c>
      <c r="J10" s="183">
        <v>0</v>
      </c>
      <c r="K10" s="184">
        <v>0</v>
      </c>
      <c r="L10" s="183">
        <v>0</v>
      </c>
      <c r="M10" s="183">
        <v>0</v>
      </c>
      <c r="N10" s="184">
        <v>0</v>
      </c>
    </row>
    <row r="11" spans="1:18" x14ac:dyDescent="0.2">
      <c r="H11" s="156" t="s">
        <v>252</v>
      </c>
      <c r="I11" s="183">
        <v>0</v>
      </c>
      <c r="J11" s="183">
        <v>0</v>
      </c>
      <c r="K11" s="184">
        <v>0</v>
      </c>
      <c r="L11" s="183">
        <v>0</v>
      </c>
      <c r="M11" s="183">
        <v>0</v>
      </c>
      <c r="N11" s="184">
        <v>0</v>
      </c>
    </row>
    <row r="12" spans="1:18" x14ac:dyDescent="0.2">
      <c r="A12" s="154"/>
      <c r="B12" s="154" t="s">
        <v>339</v>
      </c>
      <c r="C12" s="154"/>
      <c r="D12" s="154"/>
      <c r="E12" s="154"/>
      <c r="H12" s="156" t="s">
        <v>253</v>
      </c>
      <c r="I12" s="183">
        <v>0</v>
      </c>
      <c r="J12" s="183">
        <v>0</v>
      </c>
      <c r="K12" s="184">
        <v>0</v>
      </c>
      <c r="L12" s="183">
        <v>0</v>
      </c>
      <c r="M12" s="183">
        <v>0</v>
      </c>
      <c r="N12" s="184">
        <v>0</v>
      </c>
    </row>
    <row r="13" spans="1:18" ht="12.75" customHeight="1" x14ac:dyDescent="0.2">
      <c r="A13" s="149"/>
      <c r="B13" s="131"/>
      <c r="F13" s="134"/>
      <c r="H13" s="156" t="s">
        <v>254</v>
      </c>
      <c r="I13" s="183">
        <v>0</v>
      </c>
      <c r="J13" s="183">
        <v>0</v>
      </c>
      <c r="K13" s="184">
        <v>0</v>
      </c>
      <c r="L13" s="183">
        <v>0</v>
      </c>
      <c r="M13" s="183">
        <v>0</v>
      </c>
      <c r="N13" s="184">
        <v>0</v>
      </c>
    </row>
    <row r="14" spans="1:18" ht="16.5" customHeight="1" x14ac:dyDescent="0.2">
      <c r="A14" s="281" t="s">
        <v>377</v>
      </c>
      <c r="B14" s="131"/>
      <c r="D14" s="163"/>
      <c r="H14" s="156" t="s">
        <v>255</v>
      </c>
      <c r="I14" s="183">
        <v>0</v>
      </c>
      <c r="J14" s="183">
        <v>0</v>
      </c>
      <c r="K14" s="184">
        <v>0</v>
      </c>
      <c r="L14" s="183">
        <v>0</v>
      </c>
      <c r="M14" s="183">
        <v>0</v>
      </c>
      <c r="N14" s="184">
        <v>0</v>
      </c>
    </row>
    <row r="15" spans="1:18" ht="16.5" customHeight="1" x14ac:dyDescent="0.2">
      <c r="A15" s="149" t="s">
        <v>381</v>
      </c>
      <c r="B15" s="131" t="s">
        <v>383</v>
      </c>
      <c r="H15" s="156" t="s">
        <v>256</v>
      </c>
      <c r="I15" s="183">
        <v>0</v>
      </c>
      <c r="J15" s="183">
        <v>0</v>
      </c>
      <c r="K15" s="184">
        <v>0</v>
      </c>
      <c r="L15" s="183">
        <v>0</v>
      </c>
      <c r="M15" s="183">
        <v>0</v>
      </c>
      <c r="N15" s="184">
        <v>0</v>
      </c>
    </row>
    <row r="16" spans="1:18" ht="16.5" customHeight="1" x14ac:dyDescent="0.2">
      <c r="A16" s="149" t="s">
        <v>378</v>
      </c>
      <c r="B16" s="131" t="s">
        <v>382</v>
      </c>
      <c r="H16" s="156" t="s">
        <v>257</v>
      </c>
      <c r="I16" s="183">
        <v>0</v>
      </c>
      <c r="J16" s="183">
        <v>0</v>
      </c>
      <c r="K16" s="184">
        <v>0</v>
      </c>
      <c r="L16" s="183">
        <v>0</v>
      </c>
      <c r="M16" s="183">
        <v>0</v>
      </c>
      <c r="N16" s="184">
        <v>0</v>
      </c>
    </row>
    <row r="17" spans="1:14" ht="16.5" customHeight="1" x14ac:dyDescent="0.2">
      <c r="A17" s="149" t="s">
        <v>379</v>
      </c>
      <c r="B17" s="131" t="s">
        <v>384</v>
      </c>
      <c r="H17" s="156" t="s">
        <v>258</v>
      </c>
      <c r="I17" s="183">
        <v>0</v>
      </c>
      <c r="J17" s="183">
        <v>0</v>
      </c>
      <c r="K17" s="184">
        <v>0</v>
      </c>
      <c r="L17" s="183">
        <v>0</v>
      </c>
      <c r="M17" s="183">
        <v>0</v>
      </c>
      <c r="N17" s="184">
        <v>0</v>
      </c>
    </row>
    <row r="18" spans="1:14" ht="16.5" customHeight="1" x14ac:dyDescent="0.2">
      <c r="A18" s="149" t="s">
        <v>380</v>
      </c>
      <c r="B18" s="131" t="s">
        <v>385</v>
      </c>
      <c r="H18" s="156" t="s">
        <v>259</v>
      </c>
      <c r="I18" s="183">
        <v>0</v>
      </c>
      <c r="J18" s="183">
        <v>0</v>
      </c>
      <c r="K18" s="184">
        <v>0</v>
      </c>
      <c r="L18" s="183">
        <v>0</v>
      </c>
      <c r="M18" s="183">
        <v>0</v>
      </c>
      <c r="N18" s="184">
        <v>0</v>
      </c>
    </row>
    <row r="19" spans="1:14" ht="16.5" customHeight="1" x14ac:dyDescent="0.2">
      <c r="A19"/>
      <c r="B19"/>
      <c r="C19"/>
      <c r="D19"/>
      <c r="H19" s="156" t="s">
        <v>131</v>
      </c>
      <c r="I19" s="183">
        <v>0</v>
      </c>
      <c r="J19" s="183">
        <v>0</v>
      </c>
      <c r="K19" s="184">
        <v>0</v>
      </c>
      <c r="L19" s="183">
        <v>0</v>
      </c>
      <c r="M19" s="183">
        <v>0</v>
      </c>
      <c r="N19" s="184">
        <v>0</v>
      </c>
    </row>
    <row r="20" spans="1:14" x14ac:dyDescent="0.2">
      <c r="A20"/>
      <c r="B20"/>
      <c r="C20"/>
      <c r="D20"/>
      <c r="H20" s="156" t="s">
        <v>132</v>
      </c>
      <c r="I20" s="183">
        <v>0</v>
      </c>
      <c r="J20" s="183">
        <v>0</v>
      </c>
      <c r="K20" s="184">
        <v>0</v>
      </c>
      <c r="L20" s="183">
        <v>0</v>
      </c>
      <c r="M20" s="183">
        <v>0</v>
      </c>
      <c r="N20" s="184">
        <v>0</v>
      </c>
    </row>
    <row r="21" spans="1:14" x14ac:dyDescent="0.2">
      <c r="A21"/>
      <c r="B21"/>
      <c r="C21"/>
      <c r="D21"/>
      <c r="H21" s="156" t="s">
        <v>133</v>
      </c>
      <c r="I21" s="183">
        <v>0</v>
      </c>
      <c r="J21" s="183">
        <v>0</v>
      </c>
      <c r="K21" s="184">
        <v>0</v>
      </c>
      <c r="L21" s="183">
        <v>0</v>
      </c>
      <c r="M21" s="183">
        <v>0</v>
      </c>
      <c r="N21" s="184">
        <v>0</v>
      </c>
    </row>
    <row r="22" spans="1:14" x14ac:dyDescent="0.2">
      <c r="A22"/>
      <c r="B22"/>
      <c r="C22"/>
      <c r="D22"/>
      <c r="H22" s="156" t="s">
        <v>134</v>
      </c>
      <c r="I22" s="183">
        <v>0</v>
      </c>
      <c r="J22" s="183">
        <v>0</v>
      </c>
      <c r="K22" s="184">
        <v>0</v>
      </c>
      <c r="L22" s="183">
        <v>0</v>
      </c>
      <c r="M22" s="183">
        <v>0</v>
      </c>
      <c r="N22" s="184">
        <v>0</v>
      </c>
    </row>
    <row r="23" spans="1:14" x14ac:dyDescent="0.2">
      <c r="A23" s="201"/>
      <c r="B23" s="203"/>
      <c r="C23" s="201"/>
      <c r="H23" s="156" t="s">
        <v>135</v>
      </c>
      <c r="I23" s="183">
        <v>0</v>
      </c>
      <c r="J23" s="183">
        <v>0</v>
      </c>
      <c r="K23" s="184">
        <v>0</v>
      </c>
      <c r="L23" s="183">
        <v>0</v>
      </c>
      <c r="M23" s="183">
        <v>0</v>
      </c>
      <c r="N23" s="184">
        <v>0</v>
      </c>
    </row>
    <row r="24" spans="1:14" x14ac:dyDescent="0.2">
      <c r="A24" s="201"/>
      <c r="B24" s="203"/>
      <c r="C24" s="201"/>
      <c r="H24" s="156" t="s">
        <v>136</v>
      </c>
      <c r="I24" s="183">
        <v>0</v>
      </c>
      <c r="J24" s="183">
        <v>0</v>
      </c>
      <c r="K24" s="184">
        <v>0</v>
      </c>
      <c r="L24" s="183">
        <v>0</v>
      </c>
      <c r="M24" s="183">
        <v>0</v>
      </c>
      <c r="N24" s="184">
        <v>0</v>
      </c>
    </row>
    <row r="25" spans="1:14" x14ac:dyDescent="0.2">
      <c r="A25" s="201"/>
      <c r="B25" s="203"/>
      <c r="C25" s="201"/>
      <c r="H25" s="156" t="s">
        <v>137</v>
      </c>
      <c r="I25" s="183">
        <v>0</v>
      </c>
      <c r="J25" s="183">
        <v>0</v>
      </c>
      <c r="K25" s="184">
        <v>0</v>
      </c>
      <c r="L25" s="183">
        <v>0</v>
      </c>
      <c r="M25" s="183">
        <v>0</v>
      </c>
      <c r="N25" s="184">
        <v>0</v>
      </c>
    </row>
    <row r="26" spans="1:14" x14ac:dyDescent="0.2">
      <c r="A26" s="201"/>
      <c r="B26" s="203"/>
      <c r="C26" s="201"/>
      <c r="H26" s="156" t="s">
        <v>138</v>
      </c>
      <c r="I26" s="183">
        <v>0</v>
      </c>
      <c r="J26" s="183">
        <v>0</v>
      </c>
      <c r="K26" s="184">
        <v>0</v>
      </c>
      <c r="L26" s="183">
        <v>0</v>
      </c>
      <c r="M26" s="183">
        <v>0</v>
      </c>
      <c r="N26" s="184">
        <v>0</v>
      </c>
    </row>
    <row r="27" spans="1:14" x14ac:dyDescent="0.2">
      <c r="A27" s="201"/>
      <c r="B27" s="203"/>
      <c r="C27" s="201"/>
      <c r="H27" s="156" t="s">
        <v>139</v>
      </c>
      <c r="I27" s="183">
        <v>0</v>
      </c>
      <c r="J27" s="183">
        <v>0</v>
      </c>
      <c r="K27" s="184">
        <v>0</v>
      </c>
      <c r="L27" s="183">
        <v>0</v>
      </c>
      <c r="M27" s="183">
        <v>0</v>
      </c>
      <c r="N27" s="184">
        <v>0</v>
      </c>
    </row>
    <row r="28" spans="1:14" x14ac:dyDescent="0.2">
      <c r="A28" s="201"/>
      <c r="B28" s="203"/>
      <c r="C28" s="201"/>
      <c r="H28" s="156" t="s">
        <v>140</v>
      </c>
      <c r="I28" s="183">
        <v>0</v>
      </c>
      <c r="J28" s="183">
        <v>0</v>
      </c>
      <c r="K28" s="184">
        <v>0</v>
      </c>
      <c r="L28" s="183">
        <v>0</v>
      </c>
      <c r="M28" s="183">
        <v>0</v>
      </c>
      <c r="N28" s="184">
        <v>0</v>
      </c>
    </row>
    <row r="29" spans="1:14" x14ac:dyDescent="0.2">
      <c r="A29" s="201"/>
      <c r="B29" s="203"/>
      <c r="C29" s="201"/>
      <c r="H29" s="156" t="s">
        <v>141</v>
      </c>
      <c r="I29" s="183">
        <v>0</v>
      </c>
      <c r="J29" s="183">
        <v>0</v>
      </c>
      <c r="K29" s="184">
        <v>0</v>
      </c>
      <c r="L29" s="183">
        <v>0</v>
      </c>
      <c r="M29" s="183">
        <v>0</v>
      </c>
      <c r="N29" s="184">
        <v>0</v>
      </c>
    </row>
    <row r="30" spans="1:14" x14ac:dyDescent="0.2">
      <c r="A30" s="201"/>
      <c r="B30" s="203"/>
      <c r="C30" s="201"/>
      <c r="H30" s="156" t="s">
        <v>142</v>
      </c>
      <c r="I30" s="183">
        <v>0</v>
      </c>
      <c r="J30" s="183">
        <v>0</v>
      </c>
      <c r="K30" s="184">
        <v>0</v>
      </c>
      <c r="L30" s="183">
        <v>0</v>
      </c>
      <c r="M30" s="183">
        <v>0</v>
      </c>
      <c r="N30" s="184">
        <v>0</v>
      </c>
    </row>
    <row r="31" spans="1:14" x14ac:dyDescent="0.2">
      <c r="A31" s="201"/>
      <c r="B31" s="203"/>
      <c r="C31" s="201"/>
      <c r="H31" s="156" t="s">
        <v>143</v>
      </c>
      <c r="I31" s="183">
        <v>0</v>
      </c>
      <c r="J31" s="183">
        <v>0</v>
      </c>
      <c r="K31" s="184">
        <v>0</v>
      </c>
      <c r="L31" s="183">
        <v>0</v>
      </c>
      <c r="M31" s="183">
        <v>0</v>
      </c>
      <c r="N31" s="184">
        <v>0</v>
      </c>
    </row>
    <row r="32" spans="1:14" x14ac:dyDescent="0.2">
      <c r="A32" s="201"/>
      <c r="B32" s="203"/>
      <c r="C32" s="201"/>
      <c r="H32" s="156" t="s">
        <v>144</v>
      </c>
      <c r="I32" s="183">
        <v>0</v>
      </c>
      <c r="J32" s="183">
        <v>0</v>
      </c>
      <c r="K32" s="184">
        <v>0</v>
      </c>
      <c r="L32" s="183">
        <v>0</v>
      </c>
      <c r="M32" s="183">
        <v>0</v>
      </c>
      <c r="N32" s="184">
        <v>0</v>
      </c>
    </row>
    <row r="33" spans="1:14" x14ac:dyDescent="0.2">
      <c r="A33" s="201"/>
      <c r="B33" s="203"/>
      <c r="C33" s="201"/>
      <c r="H33" s="156" t="s">
        <v>145</v>
      </c>
      <c r="I33" s="183">
        <v>0</v>
      </c>
      <c r="J33" s="183">
        <v>0</v>
      </c>
      <c r="K33" s="184">
        <v>0</v>
      </c>
      <c r="L33" s="183">
        <v>0</v>
      </c>
      <c r="M33" s="183">
        <v>0</v>
      </c>
      <c r="N33" s="184">
        <v>0</v>
      </c>
    </row>
    <row r="34" spans="1:14" x14ac:dyDescent="0.2">
      <c r="A34" s="201"/>
      <c r="B34" s="203"/>
      <c r="C34" s="201"/>
      <c r="H34" s="156" t="s">
        <v>146</v>
      </c>
      <c r="I34" s="183">
        <v>0</v>
      </c>
      <c r="J34" s="183">
        <v>0</v>
      </c>
      <c r="K34" s="184">
        <v>0</v>
      </c>
      <c r="L34" s="183">
        <v>0</v>
      </c>
      <c r="M34" s="183">
        <v>0</v>
      </c>
      <c r="N34" s="184">
        <v>0</v>
      </c>
    </row>
    <row r="35" spans="1:14" x14ac:dyDescent="0.2">
      <c r="A35" s="201"/>
      <c r="B35" s="203"/>
      <c r="C35" s="201"/>
      <c r="H35" s="156" t="s">
        <v>147</v>
      </c>
      <c r="I35" s="183">
        <v>0</v>
      </c>
      <c r="J35" s="183">
        <v>0</v>
      </c>
      <c r="K35" s="184">
        <v>0</v>
      </c>
      <c r="L35" s="183">
        <v>0</v>
      </c>
      <c r="M35" s="183">
        <v>0</v>
      </c>
      <c r="N35" s="184">
        <v>0</v>
      </c>
    </row>
    <row r="36" spans="1:14" x14ac:dyDescent="0.2">
      <c r="A36" s="201"/>
      <c r="B36" s="203"/>
      <c r="C36" s="201"/>
      <c r="H36" s="156" t="s">
        <v>148</v>
      </c>
      <c r="I36" s="183">
        <v>0</v>
      </c>
      <c r="J36" s="183">
        <v>0</v>
      </c>
      <c r="K36" s="184">
        <v>0</v>
      </c>
      <c r="L36" s="183">
        <v>0</v>
      </c>
      <c r="M36" s="183">
        <v>0</v>
      </c>
      <c r="N36" s="184">
        <v>0</v>
      </c>
    </row>
    <row r="37" spans="1:14" x14ac:dyDescent="0.2">
      <c r="A37" s="201"/>
      <c r="B37" s="203"/>
      <c r="C37" s="201"/>
      <c r="H37" s="156" t="s">
        <v>149</v>
      </c>
      <c r="I37" s="183">
        <v>0</v>
      </c>
      <c r="J37" s="183">
        <v>0</v>
      </c>
      <c r="K37" s="184">
        <v>0</v>
      </c>
      <c r="L37" s="183">
        <v>0</v>
      </c>
      <c r="M37" s="183">
        <v>0</v>
      </c>
      <c r="N37" s="184">
        <v>0</v>
      </c>
    </row>
    <row r="38" spans="1:14" x14ac:dyDescent="0.2">
      <c r="A38" s="201"/>
      <c r="B38" s="203"/>
      <c r="C38" s="201"/>
      <c r="H38" s="156" t="s">
        <v>150</v>
      </c>
      <c r="I38" s="183">
        <v>0</v>
      </c>
      <c r="J38" s="183">
        <v>0</v>
      </c>
      <c r="K38" s="184">
        <v>0</v>
      </c>
      <c r="L38" s="183">
        <v>0</v>
      </c>
      <c r="M38" s="183">
        <v>0</v>
      </c>
      <c r="N38" s="184">
        <v>0</v>
      </c>
    </row>
    <row r="39" spans="1:14" x14ac:dyDescent="0.2">
      <c r="A39" s="201"/>
      <c r="B39" s="203"/>
      <c r="C39" s="201"/>
      <c r="H39" s="156" t="s">
        <v>151</v>
      </c>
      <c r="I39" s="183">
        <v>0</v>
      </c>
      <c r="J39" s="183">
        <v>0</v>
      </c>
      <c r="K39" s="184">
        <v>0</v>
      </c>
      <c r="L39" s="183">
        <v>0</v>
      </c>
      <c r="M39" s="183">
        <v>0</v>
      </c>
      <c r="N39" s="184">
        <v>0</v>
      </c>
    </row>
    <row r="40" spans="1:14" x14ac:dyDescent="0.2">
      <c r="A40" s="201"/>
      <c r="B40" s="203"/>
      <c r="C40" s="201"/>
      <c r="H40" s="156" t="s">
        <v>152</v>
      </c>
      <c r="I40" s="183">
        <v>0</v>
      </c>
      <c r="J40" s="183">
        <v>0</v>
      </c>
      <c r="K40" s="184">
        <v>0</v>
      </c>
      <c r="L40" s="183">
        <v>0</v>
      </c>
      <c r="M40" s="183">
        <v>0</v>
      </c>
      <c r="N40" s="184">
        <v>0</v>
      </c>
    </row>
    <row r="41" spans="1:14" x14ac:dyDescent="0.2">
      <c r="A41" s="201"/>
      <c r="B41" s="203"/>
      <c r="C41" s="201"/>
      <c r="H41" s="156" t="s">
        <v>153</v>
      </c>
      <c r="I41" s="183">
        <v>0</v>
      </c>
      <c r="J41" s="183">
        <v>0</v>
      </c>
      <c r="K41" s="184">
        <v>0</v>
      </c>
      <c r="L41" s="183">
        <v>0</v>
      </c>
      <c r="M41" s="183">
        <v>0</v>
      </c>
      <c r="N41" s="184">
        <v>0</v>
      </c>
    </row>
    <row r="42" spans="1:14" x14ac:dyDescent="0.2">
      <c r="A42" s="201"/>
      <c r="B42" s="203"/>
      <c r="C42" s="201"/>
      <c r="H42" s="156" t="s">
        <v>154</v>
      </c>
      <c r="I42" s="183">
        <v>0</v>
      </c>
      <c r="J42" s="183">
        <v>0</v>
      </c>
      <c r="K42" s="184">
        <v>0</v>
      </c>
      <c r="L42" s="183">
        <v>0</v>
      </c>
      <c r="M42" s="183">
        <v>0</v>
      </c>
      <c r="N42" s="184">
        <v>0</v>
      </c>
    </row>
    <row r="43" spans="1:14" x14ac:dyDescent="0.2">
      <c r="A43" s="201"/>
      <c r="B43" s="203"/>
      <c r="C43" s="201"/>
      <c r="H43" s="156" t="s">
        <v>155</v>
      </c>
      <c r="I43" s="183">
        <v>0</v>
      </c>
      <c r="J43" s="183">
        <v>0</v>
      </c>
      <c r="K43" s="184">
        <v>0</v>
      </c>
      <c r="L43" s="183">
        <v>0</v>
      </c>
      <c r="M43" s="183">
        <v>0</v>
      </c>
      <c r="N43" s="184">
        <v>0</v>
      </c>
    </row>
    <row r="44" spans="1:14" x14ac:dyDescent="0.2">
      <c r="A44" s="201"/>
      <c r="B44" s="203"/>
      <c r="C44" s="201"/>
      <c r="H44" s="156" t="s">
        <v>156</v>
      </c>
      <c r="I44" s="183">
        <v>0</v>
      </c>
      <c r="J44" s="183">
        <v>0</v>
      </c>
      <c r="K44" s="184">
        <v>0</v>
      </c>
      <c r="L44" s="183">
        <v>0</v>
      </c>
      <c r="M44" s="183">
        <v>0</v>
      </c>
      <c r="N44" s="184">
        <v>0</v>
      </c>
    </row>
    <row r="45" spans="1:14" x14ac:dyDescent="0.2">
      <c r="A45" s="201"/>
      <c r="B45" s="203"/>
      <c r="C45" s="201"/>
      <c r="H45" s="156" t="s">
        <v>157</v>
      </c>
      <c r="I45" s="183">
        <v>0</v>
      </c>
      <c r="J45" s="183">
        <v>0</v>
      </c>
      <c r="K45" s="184">
        <v>0</v>
      </c>
      <c r="L45" s="183">
        <v>0</v>
      </c>
      <c r="M45" s="183">
        <v>0</v>
      </c>
      <c r="N45" s="184">
        <v>0</v>
      </c>
    </row>
    <row r="46" spans="1:14" x14ac:dyDescent="0.2">
      <c r="A46" s="201"/>
      <c r="B46" s="203"/>
      <c r="C46" s="201"/>
      <c r="H46" s="156" t="s">
        <v>158</v>
      </c>
      <c r="I46" s="183">
        <v>0</v>
      </c>
      <c r="J46" s="183">
        <v>0</v>
      </c>
      <c r="K46" s="184">
        <v>0</v>
      </c>
      <c r="L46" s="183">
        <v>0</v>
      </c>
      <c r="M46" s="183">
        <v>0</v>
      </c>
      <c r="N46" s="184">
        <v>0</v>
      </c>
    </row>
    <row r="47" spans="1:14" x14ac:dyDescent="0.2">
      <c r="A47" s="201"/>
      <c r="B47" s="203"/>
      <c r="C47" s="201"/>
      <c r="H47" s="156" t="s">
        <v>159</v>
      </c>
      <c r="I47" s="183">
        <v>0</v>
      </c>
      <c r="J47" s="183">
        <v>0</v>
      </c>
      <c r="K47" s="184">
        <v>0</v>
      </c>
      <c r="L47" s="183">
        <v>0</v>
      </c>
      <c r="M47" s="183">
        <v>0</v>
      </c>
      <c r="N47" s="184">
        <v>0</v>
      </c>
    </row>
    <row r="48" spans="1:14" x14ac:dyDescent="0.2">
      <c r="A48" s="201"/>
      <c r="B48" s="203"/>
      <c r="C48" s="201"/>
      <c r="H48" s="156" t="s">
        <v>160</v>
      </c>
      <c r="I48" s="183">
        <v>0</v>
      </c>
      <c r="J48" s="183">
        <v>0</v>
      </c>
      <c r="K48" s="184">
        <v>0</v>
      </c>
      <c r="L48" s="183">
        <v>0</v>
      </c>
      <c r="M48" s="183">
        <v>0</v>
      </c>
      <c r="N48" s="184">
        <v>0</v>
      </c>
    </row>
    <row r="49" spans="1:14" x14ac:dyDescent="0.2">
      <c r="A49" s="201"/>
      <c r="B49" s="203"/>
      <c r="C49" s="201"/>
      <c r="H49" s="156" t="s">
        <v>161</v>
      </c>
      <c r="I49" s="183">
        <v>0</v>
      </c>
      <c r="J49" s="183">
        <v>0</v>
      </c>
      <c r="K49" s="184">
        <v>0</v>
      </c>
      <c r="L49" s="183">
        <v>0</v>
      </c>
      <c r="M49" s="183">
        <v>0</v>
      </c>
      <c r="N49" s="184">
        <v>0</v>
      </c>
    </row>
    <row r="50" spans="1:14" x14ac:dyDescent="0.2">
      <c r="A50" s="201"/>
      <c r="B50" s="203"/>
      <c r="C50" s="201"/>
      <c r="H50" s="157" t="s">
        <v>162</v>
      </c>
      <c r="I50" s="158">
        <f>B6</f>
        <v>121</v>
      </c>
      <c r="J50" s="158">
        <f>B7</f>
        <v>42</v>
      </c>
      <c r="K50" s="135">
        <f>B8</f>
        <v>6</v>
      </c>
      <c r="L50" s="158">
        <f>E6</f>
        <v>40</v>
      </c>
      <c r="M50" s="158">
        <f>E7</f>
        <v>28</v>
      </c>
      <c r="N50" s="135">
        <f>E8</f>
        <v>6</v>
      </c>
    </row>
    <row r="51" spans="1:14" x14ac:dyDescent="0.2">
      <c r="A51" s="201"/>
      <c r="B51" s="203"/>
      <c r="C51" s="201"/>
      <c r="H51" s="156" t="s">
        <v>389</v>
      </c>
      <c r="I51" s="183">
        <v>0</v>
      </c>
      <c r="J51" s="183">
        <v>0</v>
      </c>
      <c r="K51" s="184">
        <v>0</v>
      </c>
      <c r="L51" s="183">
        <v>0</v>
      </c>
      <c r="M51" s="183">
        <v>0</v>
      </c>
      <c r="N51" s="184">
        <v>0</v>
      </c>
    </row>
    <row r="52" spans="1:14" x14ac:dyDescent="0.2">
      <c r="A52" s="201"/>
      <c r="B52" s="203"/>
      <c r="C52" s="201"/>
      <c r="H52" s="156" t="s">
        <v>163</v>
      </c>
      <c r="I52" s="183">
        <v>0</v>
      </c>
      <c r="J52" s="183">
        <v>0</v>
      </c>
      <c r="K52" s="184">
        <v>0</v>
      </c>
      <c r="L52" s="183">
        <v>0</v>
      </c>
      <c r="M52" s="183">
        <v>0</v>
      </c>
      <c r="N52" s="184">
        <v>0</v>
      </c>
    </row>
    <row r="53" spans="1:14" x14ac:dyDescent="0.2">
      <c r="A53" s="201"/>
      <c r="B53" s="203"/>
      <c r="C53" s="201"/>
      <c r="H53" s="156" t="s">
        <v>164</v>
      </c>
      <c r="I53" s="183">
        <v>0</v>
      </c>
      <c r="J53" s="183">
        <v>0</v>
      </c>
      <c r="K53" s="184">
        <v>0</v>
      </c>
      <c r="L53" s="183">
        <v>0</v>
      </c>
      <c r="M53" s="183">
        <v>0</v>
      </c>
      <c r="N53" s="184">
        <v>0</v>
      </c>
    </row>
    <row r="54" spans="1:14" x14ac:dyDescent="0.2">
      <c r="A54" s="201"/>
      <c r="B54" s="203"/>
      <c r="C54" s="201"/>
      <c r="H54" s="156" t="s">
        <v>165</v>
      </c>
      <c r="I54" s="183">
        <v>0</v>
      </c>
      <c r="J54" s="183">
        <v>0</v>
      </c>
      <c r="K54" s="184">
        <v>0</v>
      </c>
      <c r="L54" s="183">
        <v>0</v>
      </c>
      <c r="M54" s="183">
        <v>0</v>
      </c>
      <c r="N54" s="184">
        <v>0</v>
      </c>
    </row>
    <row r="55" spans="1:14" x14ac:dyDescent="0.2">
      <c r="A55" s="201"/>
      <c r="B55" s="203"/>
      <c r="C55" s="201"/>
      <c r="H55" s="156" t="s">
        <v>166</v>
      </c>
      <c r="I55" s="183">
        <v>0</v>
      </c>
      <c r="J55" s="183">
        <v>0</v>
      </c>
      <c r="K55" s="184">
        <v>0</v>
      </c>
      <c r="L55" s="183">
        <v>0</v>
      </c>
      <c r="M55" s="183">
        <v>0</v>
      </c>
      <c r="N55" s="184">
        <v>0</v>
      </c>
    </row>
    <row r="56" spans="1:14" x14ac:dyDescent="0.2">
      <c r="A56" s="201"/>
      <c r="B56" s="203"/>
      <c r="C56" s="201"/>
      <c r="H56" s="156" t="s">
        <v>167</v>
      </c>
      <c r="I56" s="183">
        <v>0</v>
      </c>
      <c r="J56" s="183">
        <v>0</v>
      </c>
      <c r="K56" s="184">
        <v>0</v>
      </c>
      <c r="L56" s="183">
        <v>0</v>
      </c>
      <c r="M56" s="183">
        <v>0</v>
      </c>
      <c r="N56" s="184">
        <v>0</v>
      </c>
    </row>
    <row r="57" spans="1:14" x14ac:dyDescent="0.2">
      <c r="A57" s="201"/>
      <c r="B57" s="203"/>
      <c r="C57" s="201"/>
      <c r="H57" s="156" t="s">
        <v>168</v>
      </c>
      <c r="I57" s="183">
        <v>0</v>
      </c>
      <c r="J57" s="183">
        <v>0</v>
      </c>
      <c r="K57" s="184">
        <v>0</v>
      </c>
      <c r="L57" s="183">
        <v>0</v>
      </c>
      <c r="M57" s="183">
        <v>0</v>
      </c>
      <c r="N57" s="184">
        <v>0</v>
      </c>
    </row>
    <row r="58" spans="1:14" x14ac:dyDescent="0.2">
      <c r="A58" s="201"/>
      <c r="B58" s="203"/>
      <c r="C58" s="201"/>
      <c r="H58" s="156" t="s">
        <v>169</v>
      </c>
      <c r="I58" s="183">
        <v>0</v>
      </c>
      <c r="J58" s="183">
        <v>0</v>
      </c>
      <c r="K58" s="184">
        <v>0</v>
      </c>
      <c r="L58" s="183">
        <v>0</v>
      </c>
      <c r="M58" s="183">
        <v>0</v>
      </c>
      <c r="N58" s="184">
        <v>0</v>
      </c>
    </row>
    <row r="59" spans="1:14" x14ac:dyDescent="0.2">
      <c r="A59" s="201"/>
      <c r="B59" s="203"/>
      <c r="C59" s="201"/>
      <c r="H59" s="156" t="s">
        <v>170</v>
      </c>
      <c r="I59" s="183">
        <v>0</v>
      </c>
      <c r="J59" s="183">
        <v>0</v>
      </c>
      <c r="K59" s="184">
        <v>0</v>
      </c>
      <c r="L59" s="183">
        <v>0</v>
      </c>
      <c r="M59" s="183">
        <v>0</v>
      </c>
      <c r="N59" s="184">
        <v>0</v>
      </c>
    </row>
    <row r="60" spans="1:14" x14ac:dyDescent="0.2">
      <c r="A60" s="201"/>
      <c r="B60" s="203"/>
      <c r="C60" s="201"/>
      <c r="H60" s="156" t="s">
        <v>171</v>
      </c>
      <c r="I60" s="183">
        <v>0</v>
      </c>
      <c r="J60" s="183">
        <v>0</v>
      </c>
      <c r="K60" s="184">
        <v>0</v>
      </c>
      <c r="L60" s="183">
        <v>0</v>
      </c>
      <c r="M60" s="183">
        <v>0</v>
      </c>
      <c r="N60" s="184">
        <v>0</v>
      </c>
    </row>
    <row r="61" spans="1:14" x14ac:dyDescent="0.2">
      <c r="A61" s="201"/>
      <c r="B61" s="203"/>
      <c r="C61" s="201"/>
      <c r="H61" s="156" t="s">
        <v>172</v>
      </c>
      <c r="I61" s="183">
        <v>0</v>
      </c>
      <c r="J61" s="183">
        <v>0</v>
      </c>
      <c r="K61" s="184">
        <v>0</v>
      </c>
      <c r="L61" s="183">
        <v>0</v>
      </c>
      <c r="M61" s="183">
        <v>0</v>
      </c>
      <c r="N61" s="184">
        <v>0</v>
      </c>
    </row>
    <row r="62" spans="1:14" x14ac:dyDescent="0.2">
      <c r="A62" s="201"/>
      <c r="B62" s="201"/>
      <c r="C62" s="201"/>
      <c r="H62" s="159" t="s">
        <v>173</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headerFooter alignWithMargins="0"/>
  <drawing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Transformation</vt:lpstr>
      <vt:lpstr>Final Aggregate</vt:lpstr>
      <vt:lpstr>Aggregate Worksheet</vt:lpstr>
      <vt:lpstr>VOR Summary</vt:lpstr>
      <vt:lpstr>SB Calculation</vt:lpstr>
      <vt:lpstr>'Aggregate Worksheet'!Print_Area</vt:lpstr>
      <vt:lpstr>'Final Aggregate'!Print_Area</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December 03, 2011-Monday Morning Workload Report (Office of Performance Analysis and Integrity)</dc:title>
  <dc:subject>December 03, 2011-Monday Morning Workload Report</dc:subject>
  <dc:creator>Mandella, Mike (Michael), VBAVACO</dc:creator>
  <cp:keywords>vacols, scorecard, rating, pending, 180, c&amp;p, wipp, pre-discharge,  appeals, SOC's, adjudicative, IVMs, guarantees, COE</cp:keywords>
  <cp:lastModifiedBy>Department of Veterans Affairs</cp:lastModifiedBy>
  <cp:lastPrinted>2011-11-07T20:16:17Z</cp:lastPrinted>
  <dcterms:created xsi:type="dcterms:W3CDTF">2009-08-25T18:46:26Z</dcterms:created>
  <dcterms:modified xsi:type="dcterms:W3CDTF">2018-03-19T15:13:37Z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Date Reviewed">
    <vt:lpwstr>20111205</vt:lpwstr>
  </property>
  <property fmtid="{D5CDD505-2E9C-101B-9397-08002B2CF9AE}" pid="6" name="Type">
    <vt:lpwstr>Report</vt:lpwstr>
  </property>
</Properties>
</file>