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506" windowWidth="12120" windowHeight="858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3">'VOR Summary'!$A$1:$CK$66</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69"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<sst xmlns="http://schemas.openxmlformats.org/spreadsheetml/2006/main" count="691" uniqueCount="390">
  <si>
    <t xml:space="preserve">      410 Series</t>
  </si>
  <si>
    <t xml:space="preserve">      420 Series</t>
  </si>
  <si>
    <t xml:space="preserve">      450 Series</t>
  </si>
  <si>
    <t>EP's</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</si>
  <si>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</si>
  <si>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</si>
  <si>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</si>
  <si>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</si>
  <si>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</si>
  <si>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</si>
  <si>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</si>
  <si>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</si>
  <si>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</si>
  <si>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</si>
  <si>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</si>
  <si>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</si>
  <si>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</si>
  <si>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</si>
  <si>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</si>
  <si>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</si>
  <si>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</si>
  <si>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</si>
  <si>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</si>
  <si>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</si>
  <si>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</si>
  <si>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</si>
  <si>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</si>
  <si>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</si>
  <si>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</si>
  <si>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</si>
  <si>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</si>
  <si>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</si>
  <si>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</si>
  <si>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</si>
  <si>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</si>
  <si>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</si>
  <si>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</si>
  <si>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</si>
  <si>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</si>
  <si>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</si>
  <si>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</si>
  <si>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</si>
  <si>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</si>
  <si>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</si>
  <si>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</si>
  <si>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</si>
  <si>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</si>
  <si>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</si>
  <si>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</si>
  <si>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</si>
  <si>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</si>
  <si>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</si>
  <si>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</si>
  <si>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</si>
  <si>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</si>
  <si>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</si>
  <si>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</si>
  <si>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</si>
  <si>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</si>
  <si>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</si>
  <si>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</si>
  <si>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</si>
  <si>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</si>
  <si>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</si>
  <si>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</si>
  <si>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</si>
  <si>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</si>
  <si>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</si>
  <si>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</si>
  <si>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</si>
  <si>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</si>
  <si>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</si>
  <si>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</si>
  <si>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</si>
  <si>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</si>
  <si>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</si>
  <si>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</si>
  <si>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</si>
  <si>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</si>
  <si>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</si>
  <si>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</si>
  <si>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</si>
  <si>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</si>
  <si>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</si>
  <si>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</si>
  <si>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</si>
  <si>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</si>
  <si>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</si>
  <si>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</si>
  <si>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</si>
  <si>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</si>
  <si>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</si>
  <si>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</si>
  <si>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</si>
  <si>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</si>
  <si>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</si>
  <si>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</si>
  <si>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</si>
  <si>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</si>
  <si>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</si>
  <si>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</si>
  <si>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</si>
  <si>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</si>
  <si>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</si>
  <si>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</si>
  <si>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</si>
  <si>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</si>
  <si>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</si>
  <si>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</si>
  <si>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</si>
  <si>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</si>
  <si>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</si>
  <si>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</si>
  <si>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</si>
  <si>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</si>
  <si>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</si>
  <si>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</si>
  <si>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</si>
  <si>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</si>
  <si>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</si>
  <si>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</si>
  <si>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</si>
  <si>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</si>
  <si>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</si>
  <si>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</si>
  <si>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</si>
  <si>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</si>
  <si>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</si>
  <si>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</si>
  <si>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</si>
  <si>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</si>
  <si>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</si>
  <si>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</si>
  <si>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</si>
  <si>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</si>
  <si>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</si>
  <si>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</si>
  <si>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</si>
  <si>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</si>
  <si>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</si>
  <si>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</si>
  <si>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</si>
  <si>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</si>
  <si>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</si>
  <si>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</si>
  <si>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</si>
  <si>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</si>
  <si>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</si>
  <si>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</si>
  <si>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</si>
  <si>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</si>
  <si>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</si>
  <si>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</si>
  <si>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</si>
  <si>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</si>
  <si>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</si>
  <si>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</si>
  <si>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</si>
  <si>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</si>
  <si>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</si>
  <si>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</si>
  <si>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</si>
  <si>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</si>
  <si>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</si>
  <si>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</si>
  <si>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</si>
  <si>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</si>
  <si>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</si>
  <si>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</si>
  <si>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</si>
  <si>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</si>
  <si>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</si>
  <si>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</si>
  <si>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</si>
  <si>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</si>
  <si>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</si>
  <si>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</si>
  <si>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</si>
  <si>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</si>
  <si>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</si>
  <si>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</si>
  <si>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</si>
  <si>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</si>
  <si>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</si>
  <si>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</si>
  <si>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</si>
  <si>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</si>
  <si>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</si>
  <si>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</si>
  <si>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</si>
  <si>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</si>
  <si>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</si>
  <si>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</si>
  <si>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</si>
  <si>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</si>
  <si>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</si>
  <si>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</si>
  <si>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</si>
  <si>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</si>
  <si>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</si>
  <si>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</si>
  <si>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</si>
  <si>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</si>
  <si>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</si>
  <si>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</si>
  <si>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</si>
  <si>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</si>
  <si>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</si>
  <si>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</si>
  <si>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</si>
  <si>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</si>
  <si>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</si>
  <si>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</si>
  <si>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</si>
  <si>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</si>
  <si>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</si>
  <si>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</si>
  <si>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</si>
  <si>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</si>
  <si>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</si>
  <si>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</si>
  <si>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</si>
  <si>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</si>
  <si>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</si>
  <si>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</si>
  <si>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</si>
  <si>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</si>
  <si>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</si>
  <si>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</si>
  <si>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</si>
  <si>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</si>
  <si>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</si>
  <si>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</si>
  <si>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</si>
  <si>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</si>
  <si>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</si>
  <si>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</si>
  <si>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</si>
  <si>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</si>
  <si>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</si>
  <si>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</si>
  <si>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</si>
  <si>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</si>
  <si>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</si>
  <si>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</si>
  <si>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</si>
  <si>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</si>
  <si>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</si>
  <si>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</si>
  <si>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</si>
  <si>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</si>
  <si>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</si>
  <si>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</si>
  <si>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</si>
  <si>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</si>
  <si>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</si>
  <si>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</si>
  <si>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</si>
  <si>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</si>
  <si>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</si>
  <si>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</si>
  <si>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</si>
  <si>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</si>
  <si>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</si>
  <si>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</si>
  <si>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</si>
  <si>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</si>
  <si>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</si>
  <si>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</si>
  <si>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</si>
  <si>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</si>
  <si>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</si>
  <si>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</si>
  <si>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</si>
  <si>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</si>
  <si>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</si>
  <si>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</si>
  <si>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</si>
  <si>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</si>
  <si>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</si>
  <si>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</si>
  <si>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</si>
  <si>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</si>
  <si>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</si>
  <si>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</si>
  <si>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</si>
  <si>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</si>
  <si>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</si>
  <si>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</si>
  <si>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</si>
  <si>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</si>
  <si>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</si>
  <si>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</si>
  <si>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</si>
  <si>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</si>
  <si>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</si>
  <si>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</si>
  <si>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</si>
  <si>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</si>
  <si>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</si>
  <si>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</si>
  <si>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</si>
  <si>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</si>
  <si>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</si>
  <si>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</si>
  <si>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</si>
  <si>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</si>
  <si>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</si>
  <si>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</si>
  <si>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</si>
  <si>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</si>
  <si>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</si>
  <si>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</si>
  <si>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</si>
  <si>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</si>
  <si>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</si>
  <si>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</si>
  <si>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</si>
  <si>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</si>
  <si>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</si>
  <si>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</si>
  <si>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</si>
  <si>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</si>
  <si>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</si>
  <si>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</si>
  <si>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</si>
  <si>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</si>
  <si>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</si>
  <si>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</si>
  <si>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</si>
  <si>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</si>
  <si>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</si>
  <si>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</si>
  <si>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</si>
  <si>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</si>
  <si>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</si>
  <si>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</si>
  <si>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</si>
  <si>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</si>
  <si>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</si>
  <si>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</si>
  <si>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</si>
  <si>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</si>
  <si>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</si>
  <si>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</si>
  <si>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</si>
  <si>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</si>
  <si>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</si>
  <si>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</si>
  <si>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</si>
  <si>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</si>
  <si>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</si>
  <si>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</si>
  <si>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</si>
  <si>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407, 507, 937</t>
  </si>
  <si>
    <t>095</t>
  </si>
  <si>
    <t>010</t>
  </si>
  <si>
    <t>314, 680, 682, 684,685, 690, 690series (less 697)</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</si>
  <si>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</si>
  <si>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</si>
  <si>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</si>
  <si>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</si>
  <si>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</si>
  <si>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</si>
  <si>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</si>
  <si>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</si>
  <si>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</si>
  <si>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</si>
  <si>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</si>
  <si>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</si>
  <si>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</si>
  <si>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</si>
  <si>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</si>
  <si>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</si>
  <si>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</si>
  <si>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</si>
  <si>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</si>
  <si>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</si>
  <si>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</si>
  <si>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</si>
  <si>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</si>
  <si>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</si>
  <si>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</si>
  <si>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</si>
  <si>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</si>
  <si>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</si>
  <si>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Data current as of close of business October 24, 2009</t>
  </si>
  <si>
    <t>November 2, 2009</t>
  </si>
  <si>
    <t>*Chapter 33 is the new Post-9/11GI Bill.  "All" represents all Education Benefit Programs including Chapter 33.</t>
  </si>
  <si>
    <t>Chapter 33 is the new Post-9/11GI Bill.  "All" represents all Education Benefit Programs including  Chapter 33.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</si>
</sst>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s>
  <fonts count="33">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47">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0" fontId="0" fillId="0" borderId="6" xfId="0" applyBorder="1" applyAlignment="1">
      <alignment/>
    </xf>
    <xf numFmtId="4" fontId="4" fillId="0" borderId="7" xfId="0" applyNumberFormat="1" applyFont="1" applyFill="1" applyBorder="1" applyAlignment="1">
      <alignment/>
    </xf>
    <xf numFmtId="4" fontId="4" fillId="0" borderId="8"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0" fontId="0" fillId="3" borderId="0" xfId="0" applyFill="1" applyAlignment="1">
      <alignment/>
    </xf>
    <xf numFmtId="3" fontId="0" fillId="3" borderId="0" xfId="0" applyNumberFormat="1" applyFill="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9" xfId="22" applyNumberFormat="1" applyBorder="1" applyAlignment="1">
      <alignment/>
    </xf>
    <xf numFmtId="3" fontId="0" fillId="0" borderId="9"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0" fillId="2" borderId="0" xfId="0"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9" xfId="0" applyNumberFormat="1" applyFont="1" applyFill="1" applyBorder="1" applyAlignment="1">
      <alignment vertical="center" wrapText="1"/>
    </xf>
    <xf numFmtId="174" fontId="0" fillId="2" borderId="9" xfId="22" applyNumberFormat="1" applyFill="1" applyBorder="1" applyAlignment="1">
      <alignment/>
    </xf>
    <xf numFmtId="3" fontId="0" fillId="2" borderId="9" xfId="0" applyNumberFormat="1" applyFill="1" applyBorder="1" applyAlignment="1">
      <alignment/>
    </xf>
    <xf numFmtId="173" fontId="0" fillId="0" borderId="4" xfId="0" applyNumberFormat="1" applyBorder="1" applyAlignment="1">
      <alignment horizontal="center"/>
    </xf>
    <xf numFmtId="0" fontId="1" fillId="4" borderId="0" xfId="0" applyFont="1" applyFill="1" applyBorder="1" applyAlignment="1">
      <alignment vertical="center" wrapText="1"/>
    </xf>
    <xf numFmtId="4" fontId="8" fillId="0" borderId="9" xfId="0" applyNumberFormat="1" applyFont="1" applyFill="1" applyBorder="1" applyAlignment="1">
      <alignment vertical="center" wrapText="1"/>
    </xf>
    <xf numFmtId="3" fontId="0" fillId="0" borderId="0" xfId="0" applyNumberFormat="1" applyBorder="1" applyAlignment="1">
      <alignment/>
    </xf>
    <xf numFmtId="0" fontId="0" fillId="0" borderId="0" xfId="0" applyBorder="1" applyAlignment="1">
      <alignment/>
    </xf>
    <xf numFmtId="0" fontId="1" fillId="4" borderId="10" xfId="0" applyFont="1" applyFill="1" applyBorder="1" applyAlignment="1">
      <alignment vertical="center" wrapText="1"/>
    </xf>
    <xf numFmtId="0" fontId="11" fillId="4" borderId="10" xfId="0" applyFont="1" applyFill="1" applyBorder="1" applyAlignment="1">
      <alignment vertical="center" wrapText="1"/>
    </xf>
    <xf numFmtId="0" fontId="16" fillId="4" borderId="10" xfId="0" applyFont="1" applyFill="1" applyBorder="1" applyAlignment="1">
      <alignment vertical="center" wrapText="1"/>
    </xf>
    <xf numFmtId="0" fontId="17" fillId="4" borderId="0" xfId="0" applyFont="1" applyFill="1" applyBorder="1" applyAlignment="1">
      <alignment horizontal="right" vertical="center" wrapText="1"/>
    </xf>
    <xf numFmtId="0" fontId="10" fillId="4" borderId="0" xfId="0" applyFont="1" applyFill="1" applyBorder="1" applyAlignment="1">
      <alignment horizontal="right" vertical="center" wrapText="1"/>
    </xf>
    <xf numFmtId="3" fontId="17" fillId="2" borderId="9" xfId="15" applyNumberFormat="1" applyFont="1" applyFill="1" applyBorder="1" applyAlignment="1">
      <alignment horizontal="center" vertical="center" wrapText="1"/>
    </xf>
    <xf numFmtId="3" fontId="17" fillId="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8" xfId="15" applyNumberFormat="1" applyFont="1" applyFill="1" applyBorder="1" applyAlignment="1">
      <alignment horizontal="center" vertical="center" wrapText="1"/>
    </xf>
    <xf numFmtId="0" fontId="1" fillId="4" borderId="0" xfId="0" applyFont="1" applyFill="1" applyBorder="1" applyAlignment="1">
      <alignment/>
    </xf>
    <xf numFmtId="0" fontId="17" fillId="4" borderId="0" xfId="0" applyFont="1" applyFill="1" applyBorder="1" applyAlignment="1">
      <alignment horizontal="center" vertical="center" wrapText="1"/>
    </xf>
    <xf numFmtId="174" fontId="10" fillId="4" borderId="0" xfId="22" applyNumberFormat="1" applyFont="1" applyFill="1" applyBorder="1" applyAlignment="1">
      <alignment horizontal="center" vertical="center" wrapText="1"/>
    </xf>
    <xf numFmtId="174" fontId="18" fillId="4" borderId="0" xfId="22"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3" fontId="18" fillId="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7" xfId="0" applyNumberFormat="1" applyFont="1" applyFill="1" applyBorder="1" applyAlignment="1">
      <alignment/>
    </xf>
    <xf numFmtId="0" fontId="0" fillId="0" borderId="6" xfId="0" applyFont="1" applyBorder="1" applyAlignment="1">
      <alignment/>
    </xf>
    <xf numFmtId="0" fontId="0" fillId="0" borderId="0" xfId="0" applyFont="1" applyAlignment="1">
      <alignment/>
    </xf>
    <xf numFmtId="4" fontId="0" fillId="0" borderId="8"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4" borderId="0" xfId="0" applyFont="1" applyFill="1" applyBorder="1" applyAlignment="1">
      <alignment vertical="center" wrapText="1"/>
    </xf>
    <xf numFmtId="0" fontId="21" fillId="4" borderId="0"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4" borderId="0" xfId="0" applyFont="1" applyFill="1" applyBorder="1" applyAlignment="1">
      <alignment horizontal="left" vertical="center" wrapText="1"/>
    </xf>
    <xf numFmtId="0" fontId="22" fillId="4" borderId="14" xfId="0" applyFont="1" applyFill="1" applyBorder="1" applyAlignment="1">
      <alignment vertical="center" wrapText="1"/>
    </xf>
    <xf numFmtId="0" fontId="10" fillId="2" borderId="9" xfId="0" applyFont="1" applyFill="1" applyBorder="1" applyAlignment="1">
      <alignment horizontal="center" vertical="center" wrapText="1"/>
    </xf>
    <xf numFmtId="0" fontId="22" fillId="4"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1" fontId="0" fillId="0" borderId="0" xfId="21" applyNumberFormat="1">
      <alignment/>
      <protection/>
    </xf>
    <xf numFmtId="0" fontId="0" fillId="3" borderId="6" xfId="0" applyFill="1" applyBorder="1" applyAlignment="1">
      <alignment/>
    </xf>
    <xf numFmtId="177" fontId="0" fillId="0" borderId="0" xfId="0" applyNumberFormat="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9"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8"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4"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8"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7" xfId="0" applyBorder="1" applyAlignment="1">
      <alignment/>
    </xf>
    <xf numFmtId="0" fontId="0" fillId="3" borderId="7" xfId="0" applyFill="1" applyBorder="1" applyAlignment="1">
      <alignment/>
    </xf>
    <xf numFmtId="0" fontId="0" fillId="3" borderId="0" xfId="0" applyFill="1" applyBorder="1" applyAlignment="1">
      <alignment/>
    </xf>
    <xf numFmtId="0" fontId="0" fillId="0" borderId="8"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3" borderId="7"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xf>
    <xf numFmtId="3" fontId="0" fillId="3" borderId="0" xfId="0" applyNumberFormat="1" applyFill="1" applyBorder="1" applyAlignment="1">
      <alignment/>
    </xf>
    <xf numFmtId="3" fontId="0" fillId="3" borderId="6" xfId="0" applyNumberFormat="1" applyFill="1" applyBorder="1" applyAlignment="1">
      <alignment/>
    </xf>
    <xf numFmtId="3" fontId="0" fillId="0" borderId="6" xfId="0" applyNumberFormat="1" applyBorder="1" applyAlignment="1">
      <alignment/>
    </xf>
    <xf numFmtId="0" fontId="0" fillId="2" borderId="0" xfId="0" applyFill="1" applyBorder="1" applyAlignment="1">
      <alignment/>
    </xf>
    <xf numFmtId="0" fontId="9" fillId="0" borderId="0" xfId="0" applyFont="1" applyAlignment="1">
      <alignment wrapText="1"/>
    </xf>
    <xf numFmtId="0" fontId="9" fillId="0" borderId="9" xfId="0" applyFont="1" applyBorder="1" applyAlignment="1">
      <alignment wrapText="1"/>
    </xf>
    <xf numFmtId="0" fontId="9" fillId="0" borderId="9" xfId="0" applyFont="1" applyFill="1" applyBorder="1" applyAlignment="1">
      <alignment wrapText="1"/>
    </xf>
    <xf numFmtId="0" fontId="9" fillId="5" borderId="11" xfId="0" applyFont="1" applyFill="1" applyBorder="1" applyAlignment="1">
      <alignment horizontal="center" wrapText="1"/>
    </xf>
    <xf numFmtId="0" fontId="9" fillId="0" borderId="11" xfId="0" applyFont="1" applyBorder="1" applyAlignment="1">
      <alignment wrapText="1"/>
    </xf>
    <xf numFmtId="0" fontId="1" fillId="4" borderId="15" xfId="0" applyFont="1" applyFill="1" applyBorder="1" applyAlignment="1">
      <alignment horizontal="left"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6"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6" xfId="0" applyFont="1" applyBorder="1" applyAlignment="1">
      <alignment/>
    </xf>
    <xf numFmtId="0" fontId="31" fillId="0" borderId="9"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6"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7" xfId="15" applyNumberFormat="1" applyFont="1" applyFill="1" applyBorder="1" applyAlignment="1">
      <alignment horizontal="center"/>
    </xf>
    <xf numFmtId="173" fontId="0" fillId="0" borderId="7" xfId="15" applyNumberFormat="1" applyFont="1" applyBorder="1" applyAlignment="1">
      <alignment horizontal="center"/>
    </xf>
    <xf numFmtId="173" fontId="0" fillId="0" borderId="8"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26" fillId="0" borderId="0" xfId="21" applyFont="1" applyFill="1">
      <alignment/>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4" borderId="0" xfId="0" applyFont="1" applyFill="1" applyBorder="1" applyAlignment="1">
      <alignment wrapText="1"/>
    </xf>
    <xf numFmtId="0" fontId="21" fillId="4" borderId="17" xfId="0" applyFont="1" applyFill="1" applyBorder="1" applyAlignment="1">
      <alignment vertical="center" wrapText="1"/>
    </xf>
    <xf numFmtId="0" fontId="21" fillId="4" borderId="17" xfId="0" applyFont="1" applyFill="1" applyBorder="1" applyAlignment="1">
      <alignment horizontal="left" vertical="center" wrapText="1"/>
    </xf>
    <xf numFmtId="0" fontId="10" fillId="4" borderId="17" xfId="0" applyFont="1" applyFill="1" applyBorder="1" applyAlignment="1">
      <alignment horizontal="center" vertical="center" wrapText="1"/>
    </xf>
    <xf numFmtId="0" fontId="17" fillId="4" borderId="17" xfId="0" applyFont="1" applyFill="1" applyBorder="1" applyAlignment="1">
      <alignment horizontal="right" vertical="center" wrapText="1"/>
    </xf>
    <xf numFmtId="0" fontId="1" fillId="4" borderId="17" xfId="0" applyFont="1" applyFill="1" applyBorder="1" applyAlignment="1">
      <alignment vertical="center" wrapText="1"/>
    </xf>
    <xf numFmtId="0" fontId="12" fillId="0" borderId="0" xfId="0" applyFont="1" applyBorder="1" applyAlignment="1">
      <alignment/>
    </xf>
    <xf numFmtId="4" fontId="7" fillId="0" borderId="1" xfId="0" applyNumberFormat="1" applyFont="1" applyFill="1" applyBorder="1" applyAlignment="1">
      <alignment vertical="center" wrapText="1"/>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8" xfId="0" applyNumberFormat="1" applyFont="1" applyBorder="1" applyAlignment="1">
      <alignment horizontal="center"/>
    </xf>
    <xf numFmtId="173" fontId="9" fillId="0" borderId="4" xfId="15" applyNumberFormat="1" applyFont="1" applyBorder="1" applyAlignment="1">
      <alignment/>
    </xf>
    <xf numFmtId="0" fontId="1" fillId="4"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173" fontId="0" fillId="5" borderId="4" xfId="0" applyNumberFormat="1" applyFill="1" applyBorder="1" applyAlignment="1">
      <alignment/>
    </xf>
    <xf numFmtId="173" fontId="0" fillId="5" borderId="8" xfId="0" applyNumberFormat="1" applyFill="1" applyBorder="1" applyAlignment="1">
      <alignment/>
    </xf>
    <xf numFmtId="173" fontId="0" fillId="5" borderId="8" xfId="15" applyNumberFormat="1" applyFill="1" applyBorder="1" applyAlignment="1">
      <alignment/>
    </xf>
    <xf numFmtId="173" fontId="0" fillId="5" borderId="4" xfId="15" applyNumberFormat="1" applyFill="1" applyBorder="1" applyAlignment="1">
      <alignment/>
    </xf>
    <xf numFmtId="173" fontId="0" fillId="5" borderId="11" xfId="15" applyNumberFormat="1" applyFill="1" applyBorder="1" applyAlignment="1">
      <alignment/>
    </xf>
    <xf numFmtId="173" fontId="0" fillId="5" borderId="3" xfId="15" applyNumberFormat="1" applyFill="1" applyBorder="1" applyAlignment="1">
      <alignment/>
    </xf>
    <xf numFmtId="174" fontId="0" fillId="5" borderId="4" xfId="22" applyNumberFormat="1" applyFon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4" borderId="14" xfId="0" applyFont="1" applyFill="1" applyBorder="1" applyAlignment="1">
      <alignment vertical="center"/>
    </xf>
    <xf numFmtId="0" fontId="6" fillId="4" borderId="36" xfId="0" applyFont="1" applyFill="1" applyBorder="1" applyAlignment="1">
      <alignment vertical="center"/>
    </xf>
    <xf numFmtId="0" fontId="6" fillId="4" borderId="10" xfId="0" applyFont="1" applyFill="1" applyBorder="1" applyAlignment="1">
      <alignment vertical="center"/>
    </xf>
    <xf numFmtId="0" fontId="6" fillId="4" borderId="6" xfId="0" applyFont="1" applyFill="1" applyBorder="1" applyAlignment="1">
      <alignment vertical="center"/>
    </xf>
    <xf numFmtId="0" fontId="6" fillId="4" borderId="37" xfId="0" applyFont="1" applyFill="1" applyBorder="1" applyAlignment="1">
      <alignment vertical="center"/>
    </xf>
    <xf numFmtId="0" fontId="0" fillId="4" borderId="32" xfId="0" applyFont="1" applyFill="1" applyBorder="1" applyAlignment="1">
      <alignment vertical="center"/>
    </xf>
    <xf numFmtId="4" fontId="7" fillId="0" borderId="20" xfId="0" applyNumberFormat="1" applyFont="1" applyFill="1" applyBorder="1" applyAlignment="1">
      <alignment vertical="center" wrapText="1"/>
    </xf>
    <xf numFmtId="173" fontId="0" fillId="5" borderId="3" xfId="0" applyNumberFormat="1" applyFill="1" applyBorder="1" applyAlignment="1">
      <alignment/>
    </xf>
    <xf numFmtId="0" fontId="6" fillId="4"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6" fillId="4" borderId="14" xfId="0" applyFont="1" applyFill="1" applyBorder="1" applyAlignment="1">
      <alignment horizontal="center" vertical="center" wrapText="1"/>
    </xf>
    <xf numFmtId="0" fontId="6" fillId="4" borderId="36"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32" xfId="0" applyFont="1" applyFill="1" applyBorder="1" applyAlignment="1">
      <alignment horizontal="center" vertical="center"/>
    </xf>
    <xf numFmtId="174" fontId="29" fillId="2" borderId="38"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6"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8"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4" borderId="14"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6" fillId="4"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3" fontId="0" fillId="0" borderId="1"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9" fillId="0" borderId="9"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9" xfId="0" applyFont="1" applyFill="1" applyBorder="1" applyAlignment="1">
      <alignment horizontal="center"/>
    </xf>
    <xf numFmtId="0" fontId="6" fillId="0" borderId="9"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9" xfId="0" applyFont="1" applyFill="1" applyBorder="1" applyAlignment="1">
      <alignment horizontal="center" wrapText="1"/>
    </xf>
    <xf numFmtId="0" fontId="9" fillId="5" borderId="9" xfId="0" applyFont="1" applyFill="1" applyBorder="1" applyAlignment="1">
      <alignment horizontal="center"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39"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38100</xdr:rowOff>
    </xdr:from>
    <xdr:to>
      <xdr:col>2</xdr:col>
      <xdr:colOff>133350</xdr:colOff>
      <xdr:row>10</xdr:row>
      <xdr:rowOff>133350</xdr:rowOff>
    </xdr:to>
    <xdr:sp>
      <xdr:nvSpPr>
        <xdr:cNvPr id="1" name="Line 5"/>
        <xdr:cNvSpPr>
          <a:spLocks/>
        </xdr:cNvSpPr>
      </xdr:nvSpPr>
      <xdr:spPr>
        <a:xfrm flipH="1" flipV="1">
          <a:off x="1428750" y="1924050"/>
          <a:ext cx="76200" cy="7524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152400</xdr:rowOff>
    </xdr:from>
    <xdr:to>
      <xdr:col>4</xdr:col>
      <xdr:colOff>28575</xdr:colOff>
      <xdr:row>10</xdr:row>
      <xdr:rowOff>133350</xdr:rowOff>
    </xdr:to>
    <xdr:sp>
      <xdr:nvSpPr>
        <xdr:cNvPr id="2" name="Line 6"/>
        <xdr:cNvSpPr>
          <a:spLocks/>
        </xdr:cNvSpPr>
      </xdr:nvSpPr>
      <xdr:spPr>
        <a:xfrm flipV="1">
          <a:off x="1600200" y="2038350"/>
          <a:ext cx="885825" cy="6381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vbaw.vba.va.gov/PA\MMWL%20REPORT\Appeals%20Report\FY09%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26-09"/>
      <sheetName val="10-19-09 x"/>
      <sheetName val="10-13-09 x"/>
      <sheetName val="10-05-09 x"/>
      <sheetName val="09-28-09 x"/>
      <sheetName val="09-21-09 x"/>
      <sheetName val="09-14-09 x"/>
      <sheetName val="09-08-09x "/>
      <sheetName val="08-31-09x "/>
      <sheetName val="08-24-09x"/>
      <sheetName val="08-17-09x"/>
      <sheetName val="08-10-09x"/>
      <sheetName val="08-03-09x"/>
      <sheetName val="07-27-09x "/>
      <sheetName val="07-20-09x"/>
      <sheetName val="07-13-09x"/>
      <sheetName val="07-04-09x"/>
      <sheetName val="06-29-09x"/>
      <sheetName val="06-22-09x "/>
      <sheetName val="06-13-09x"/>
      <sheetName val="06-06-09x"/>
      <sheetName val="05-30-09x"/>
      <sheetName val="03-23-09x"/>
      <sheetName val="03-16-09x"/>
      <sheetName val="03-09-09x"/>
      <sheetName val="03-02-09x"/>
      <sheetName val="2-23-09x"/>
      <sheetName val="2-17-09x"/>
      <sheetName val="2-9-09x"/>
      <sheetName val="2-2-09x"/>
      <sheetName val="1-26-09x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 val="10-19-09"/>
      <sheetName val="10-13-09"/>
      <sheetName val="10-05-09"/>
      <sheetName val="09-28-09"/>
    </sheetNames>
    <sheetDataSet>
      <sheetData sheetId="0">
        <row r="9">
          <cell r="J9">
            <v>2142</v>
          </cell>
        </row>
        <row r="10">
          <cell r="J10">
            <v>2181</v>
          </cell>
        </row>
        <row r="11">
          <cell r="J11">
            <v>750</v>
          </cell>
        </row>
        <row r="12">
          <cell r="J12">
            <v>6186</v>
          </cell>
        </row>
        <row r="13">
          <cell r="J13">
            <v>4080</v>
          </cell>
        </row>
        <row r="14">
          <cell r="J14">
            <v>1026</v>
          </cell>
        </row>
        <row r="15">
          <cell r="J15">
            <v>2949</v>
          </cell>
        </row>
        <row r="16">
          <cell r="J16">
            <v>674</v>
          </cell>
        </row>
        <row r="17">
          <cell r="J17">
            <v>2515</v>
          </cell>
        </row>
        <row r="18">
          <cell r="J18">
            <v>1622</v>
          </cell>
        </row>
        <row r="20">
          <cell r="J20">
            <v>2869</v>
          </cell>
        </row>
        <row r="21">
          <cell r="J21">
            <v>221</v>
          </cell>
        </row>
        <row r="22">
          <cell r="J22">
            <v>2196</v>
          </cell>
        </row>
        <row r="25">
          <cell r="J25">
            <v>1090</v>
          </cell>
        </row>
        <row r="26">
          <cell r="J26">
            <v>614</v>
          </cell>
        </row>
        <row r="27">
          <cell r="J27">
            <v>349</v>
          </cell>
        </row>
        <row r="30">
          <cell r="J30">
            <v>394</v>
          </cell>
        </row>
        <row r="32">
          <cell r="J32">
            <v>6412</v>
          </cell>
        </row>
        <row r="33">
          <cell r="J33">
            <v>3186</v>
          </cell>
        </row>
        <row r="34">
          <cell r="J34">
            <v>2150</v>
          </cell>
        </row>
        <row r="35">
          <cell r="J35">
            <v>2515</v>
          </cell>
        </row>
        <row r="36">
          <cell r="J36">
            <v>1607</v>
          </cell>
        </row>
        <row r="37">
          <cell r="J37">
            <v>7574</v>
          </cell>
        </row>
        <row r="38">
          <cell r="J38">
            <v>3769</v>
          </cell>
        </row>
        <row r="39">
          <cell r="J39">
            <v>4412</v>
          </cell>
        </row>
        <row r="40">
          <cell r="J40">
            <v>3342</v>
          </cell>
        </row>
        <row r="41">
          <cell r="J41">
            <v>7681</v>
          </cell>
        </row>
        <row r="42">
          <cell r="J42">
            <v>7</v>
          </cell>
        </row>
        <row r="43">
          <cell r="J43">
            <v>5961</v>
          </cell>
        </row>
        <row r="45">
          <cell r="J45">
            <v>5621</v>
          </cell>
        </row>
        <row r="46">
          <cell r="J46">
            <v>1360</v>
          </cell>
        </row>
        <row r="47">
          <cell r="J47">
            <v>262</v>
          </cell>
        </row>
        <row r="48">
          <cell r="J48">
            <v>11075</v>
          </cell>
        </row>
        <row r="51">
          <cell r="J51">
            <v>1203</v>
          </cell>
        </row>
        <row r="52">
          <cell r="J52">
            <v>2285</v>
          </cell>
        </row>
        <row r="54">
          <cell r="J54">
            <v>1823</v>
          </cell>
        </row>
        <row r="55">
          <cell r="J55">
            <v>284</v>
          </cell>
        </row>
        <row r="56">
          <cell r="J56">
            <v>2904</v>
          </cell>
        </row>
        <row r="57">
          <cell r="J57">
            <v>2717</v>
          </cell>
        </row>
        <row r="58">
          <cell r="J58">
            <v>199</v>
          </cell>
        </row>
        <row r="59">
          <cell r="J59">
            <v>3528</v>
          </cell>
        </row>
        <row r="61">
          <cell r="J61">
            <v>1513</v>
          </cell>
        </row>
        <row r="62">
          <cell r="J62">
            <v>325</v>
          </cell>
        </row>
        <row r="63">
          <cell r="J63">
            <v>7353</v>
          </cell>
        </row>
        <row r="64">
          <cell r="J64">
            <v>1137</v>
          </cell>
        </row>
        <row r="66">
          <cell r="J66">
            <v>1904</v>
          </cell>
        </row>
        <row r="67">
          <cell r="J67">
            <v>190</v>
          </cell>
        </row>
        <row r="68">
          <cell r="J68">
            <v>523</v>
          </cell>
        </row>
        <row r="69">
          <cell r="J69">
            <v>3595</v>
          </cell>
        </row>
        <row r="72">
          <cell r="J72">
            <v>246</v>
          </cell>
        </row>
        <row r="73">
          <cell r="J73">
            <v>726</v>
          </cell>
        </row>
        <row r="74">
          <cell r="J74">
            <v>4815</v>
          </cell>
        </row>
        <row r="75">
          <cell r="J75">
            <v>971</v>
          </cell>
        </row>
        <row r="76">
          <cell r="J76">
            <v>4019</v>
          </cell>
        </row>
        <row r="77">
          <cell r="J77">
            <v>2880</v>
          </cell>
        </row>
        <row r="78">
          <cell r="J78">
            <v>3777</v>
          </cell>
        </row>
        <row r="79">
          <cell r="J79">
            <v>1028</v>
          </cell>
        </row>
        <row r="80">
          <cell r="J80">
            <v>1071</v>
          </cell>
        </row>
        <row r="81">
          <cell r="J81">
            <v>2594</v>
          </cell>
        </row>
        <row r="82">
          <cell r="J82">
            <v>3515</v>
          </cell>
        </row>
        <row r="84">
          <cell r="M84">
            <v>21171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9" customWidth="1"/>
    <col min="2" max="2" width="75.57421875" style="137" customWidth="1"/>
    <col min="3" max="3" width="9.7109375" style="138" customWidth="1"/>
    <col min="4" max="6" width="10.7109375" style="70" customWidth="1"/>
    <col min="7" max="7" width="2.7109375" style="59" customWidth="1"/>
    <col min="8" max="16384" width="9.140625" style="122" customWidth="1"/>
  </cols>
  <sheetData>
    <row r="1" spans="2:6" ht="4.5" customHeight="1" thickBot="1">
      <c r="B1" s="120"/>
      <c r="C1" s="121"/>
      <c r="D1" s="66"/>
      <c r="E1" s="66"/>
      <c r="F1" s="66"/>
    </row>
    <row r="2" spans="2:6" ht="26.25" customHeight="1">
      <c r="B2" s="269" t="s">
        <v>336</v>
      </c>
      <c r="C2" s="270"/>
      <c r="D2" s="193" t="s">
        <v>50</v>
      </c>
      <c r="E2" s="191" t="s">
        <v>41</v>
      </c>
      <c r="F2" s="191" t="s">
        <v>42</v>
      </c>
    </row>
    <row r="3" spans="2:6" ht="3.75" customHeight="1">
      <c r="B3" s="271"/>
      <c r="C3" s="272"/>
      <c r="D3" s="291">
        <v>457608</v>
      </c>
      <c r="E3" s="293">
        <v>163684</v>
      </c>
      <c r="F3" s="285">
        <v>0.3576947955455324</v>
      </c>
    </row>
    <row r="4" spans="2:6" ht="14.25" customHeight="1" thickBot="1">
      <c r="B4" s="274" t="s">
        <v>386</v>
      </c>
      <c r="C4" s="273"/>
      <c r="D4" s="292"/>
      <c r="E4" s="294"/>
      <c r="F4" s="286"/>
    </row>
    <row r="5" spans="2:6" ht="10.5" customHeight="1" thickBot="1">
      <c r="B5" s="120"/>
      <c r="C5" s="121"/>
      <c r="D5" s="66"/>
      <c r="E5" s="66"/>
      <c r="F5" s="66"/>
    </row>
    <row r="6" spans="2:6" ht="25.5">
      <c r="B6" s="280" t="s">
        <v>363</v>
      </c>
      <c r="C6" s="281"/>
      <c r="D6" s="193" t="s">
        <v>50</v>
      </c>
      <c r="E6" s="191" t="s">
        <v>41</v>
      </c>
      <c r="F6" s="191" t="s">
        <v>42</v>
      </c>
    </row>
    <row r="7" spans="2:6" ht="12" customHeight="1">
      <c r="B7" s="282"/>
      <c r="C7" s="283"/>
      <c r="D7" s="291">
        <v>437274</v>
      </c>
      <c r="E7" s="291">
        <v>155910</v>
      </c>
      <c r="F7" s="285">
        <v>0.3565498977757653</v>
      </c>
    </row>
    <row r="8" spans="2:6" ht="2.25" customHeight="1" thickBot="1">
      <c r="B8" s="284"/>
      <c r="C8" s="277"/>
      <c r="D8" s="292"/>
      <c r="E8" s="292"/>
      <c r="F8" s="286"/>
    </row>
    <row r="9" spans="2:6" ht="18.75" customHeight="1" thickBot="1">
      <c r="B9" s="123" t="s">
        <v>337</v>
      </c>
      <c r="C9" s="121"/>
      <c r="D9" s="67"/>
      <c r="E9" s="67"/>
      <c r="F9" s="67"/>
    </row>
    <row r="10" spans="2:7" ht="27" customHeight="1">
      <c r="B10" s="124"/>
      <c r="C10" s="295" t="s">
        <v>35</v>
      </c>
      <c r="D10" s="193" t="s">
        <v>50</v>
      </c>
      <c r="E10" s="194" t="s">
        <v>41</v>
      </c>
      <c r="F10" s="195" t="s">
        <v>42</v>
      </c>
      <c r="G10" s="63"/>
    </row>
    <row r="11" spans="2:7" ht="15" customHeight="1">
      <c r="B11" s="158" t="s">
        <v>33</v>
      </c>
      <c r="C11" s="296"/>
      <c r="D11" s="147">
        <v>399833</v>
      </c>
      <c r="E11" s="148">
        <v>147316</v>
      </c>
      <c r="F11" s="149">
        <v>0.36844382529706154</v>
      </c>
      <c r="G11" s="63"/>
    </row>
    <row r="12" spans="1:7" s="128" customFormat="1" ht="21" customHeight="1">
      <c r="A12" s="126"/>
      <c r="B12" s="127" t="s">
        <v>11</v>
      </c>
      <c r="C12" s="125"/>
      <c r="D12" s="71"/>
      <c r="E12" s="72"/>
      <c r="F12" s="68"/>
      <c r="G12" s="64"/>
    </row>
    <row r="13" spans="2:7" ht="15">
      <c r="B13" s="129" t="s">
        <v>338</v>
      </c>
      <c r="C13" s="211" t="s">
        <v>355</v>
      </c>
      <c r="D13" s="150">
        <v>561</v>
      </c>
      <c r="E13" s="151">
        <v>63</v>
      </c>
      <c r="F13" s="152">
        <v>0.11229946524064172</v>
      </c>
      <c r="G13" s="63"/>
    </row>
    <row r="14" spans="2:7" ht="15">
      <c r="B14" s="129" t="s">
        <v>339</v>
      </c>
      <c r="C14" s="212" t="s">
        <v>356</v>
      </c>
      <c r="D14" s="150">
        <v>27174</v>
      </c>
      <c r="E14" s="151">
        <v>10319</v>
      </c>
      <c r="F14" s="152">
        <v>0.3797379848384485</v>
      </c>
      <c r="G14" s="63"/>
    </row>
    <row r="15" spans="2:7" ht="15">
      <c r="B15" s="129" t="s">
        <v>28</v>
      </c>
      <c r="C15" s="201">
        <v>110</v>
      </c>
      <c r="D15" s="150">
        <v>100783</v>
      </c>
      <c r="E15" s="151">
        <v>37785</v>
      </c>
      <c r="F15" s="152">
        <v>0.37491442009068987</v>
      </c>
      <c r="G15" s="63"/>
    </row>
    <row r="16" spans="2:7" ht="24.75" customHeight="1">
      <c r="B16" s="127" t="s">
        <v>12</v>
      </c>
      <c r="C16" s="213"/>
      <c r="D16" s="71"/>
      <c r="E16" s="72"/>
      <c r="F16" s="227"/>
      <c r="G16" s="63"/>
    </row>
    <row r="17" spans="2:7" ht="15">
      <c r="B17" s="130" t="s">
        <v>340</v>
      </c>
      <c r="C17" s="201">
        <v>140</v>
      </c>
      <c r="D17" s="150">
        <v>10078</v>
      </c>
      <c r="E17" s="151">
        <v>2056</v>
      </c>
      <c r="F17" s="152">
        <v>0.20400873189124827</v>
      </c>
      <c r="G17" s="63"/>
    </row>
    <row r="18" spans="2:7" ht="15">
      <c r="B18" s="130" t="s">
        <v>352</v>
      </c>
      <c r="C18" s="201">
        <v>410</v>
      </c>
      <c r="D18" s="150">
        <v>96</v>
      </c>
      <c r="E18" s="151">
        <v>30</v>
      </c>
      <c r="F18" s="152">
        <v>0.3125</v>
      </c>
      <c r="G18" s="63"/>
    </row>
    <row r="19" spans="2:7" ht="21.75" customHeight="1">
      <c r="B19" s="127" t="s">
        <v>29</v>
      </c>
      <c r="C19" s="213"/>
      <c r="D19" s="71"/>
      <c r="E19" s="72"/>
      <c r="F19" s="227"/>
      <c r="G19" s="63"/>
    </row>
    <row r="20" spans="2:7" ht="15">
      <c r="B20" s="129" t="s">
        <v>341</v>
      </c>
      <c r="C20" s="212" t="s">
        <v>362</v>
      </c>
      <c r="D20" s="150">
        <v>259879</v>
      </c>
      <c r="E20" s="151">
        <v>96915</v>
      </c>
      <c r="F20" s="152">
        <v>0.3729235528842269</v>
      </c>
      <c r="G20" s="65"/>
    </row>
    <row r="21" spans="2:7" ht="15">
      <c r="B21" s="130" t="s">
        <v>342</v>
      </c>
      <c r="C21" s="201">
        <v>320</v>
      </c>
      <c r="D21" s="150">
        <v>1227</v>
      </c>
      <c r="E21" s="151">
        <v>141</v>
      </c>
      <c r="F21" s="152">
        <v>0.11491442542787286</v>
      </c>
      <c r="G21" s="63"/>
    </row>
    <row r="22" spans="2:7" ht="15">
      <c r="B22" s="130" t="s">
        <v>351</v>
      </c>
      <c r="C22" s="201">
        <v>420</v>
      </c>
      <c r="D22" s="150">
        <v>35</v>
      </c>
      <c r="E22" s="151">
        <v>7</v>
      </c>
      <c r="F22" s="152">
        <v>0.2</v>
      </c>
      <c r="G22" s="63"/>
    </row>
    <row r="23" spans="2:7" ht="46.5" customHeight="1">
      <c r="B23" s="287" t="s">
        <v>13</v>
      </c>
      <c r="C23" s="288"/>
      <c r="D23" s="288"/>
      <c r="E23" s="288"/>
      <c r="F23" s="131"/>
      <c r="G23" s="63"/>
    </row>
    <row r="24" spans="2:7" ht="35.25" customHeight="1" thickBot="1">
      <c r="B24" s="289" t="s">
        <v>14</v>
      </c>
      <c r="C24" s="290"/>
      <c r="D24" s="290"/>
      <c r="E24" s="290"/>
      <c r="F24" s="132"/>
      <c r="G24" s="63"/>
    </row>
    <row r="25" spans="2:6" ht="19.5" customHeight="1" thickBot="1">
      <c r="B25" s="120"/>
      <c r="C25" s="121"/>
      <c r="D25" s="66"/>
      <c r="E25" s="66"/>
      <c r="F25" s="66"/>
    </row>
    <row r="26" spans="2:7" ht="27" customHeight="1">
      <c r="B26" s="133"/>
      <c r="C26" s="295" t="s">
        <v>35</v>
      </c>
      <c r="D26" s="193" t="s">
        <v>50</v>
      </c>
      <c r="E26" s="194" t="s">
        <v>41</v>
      </c>
      <c r="F26" s="195" t="s">
        <v>42</v>
      </c>
      <c r="G26" s="63"/>
    </row>
    <row r="27" spans="2:7" ht="15" customHeight="1">
      <c r="B27" s="157" t="s">
        <v>232</v>
      </c>
      <c r="C27" s="296"/>
      <c r="D27" s="147">
        <v>145989</v>
      </c>
      <c r="E27" s="148">
        <v>46868</v>
      </c>
      <c r="F27" s="153">
        <v>0.3210378864160998</v>
      </c>
      <c r="G27" s="63"/>
    </row>
    <row r="28" spans="2:7" ht="15">
      <c r="B28" s="130" t="s">
        <v>233</v>
      </c>
      <c r="C28" s="200">
        <v>130</v>
      </c>
      <c r="D28" s="150">
        <v>50051</v>
      </c>
      <c r="E28" s="154">
        <v>12727</v>
      </c>
      <c r="F28" s="152">
        <v>0.25428063375357135</v>
      </c>
      <c r="G28" s="63"/>
    </row>
    <row r="29" spans="2:7" ht="15">
      <c r="B29" s="130" t="s">
        <v>234</v>
      </c>
      <c r="C29" s="201">
        <v>133</v>
      </c>
      <c r="D29" s="150">
        <v>7</v>
      </c>
      <c r="E29" s="151">
        <v>2</v>
      </c>
      <c r="F29" s="152">
        <v>0.2857142857142857</v>
      </c>
      <c r="G29" s="63"/>
    </row>
    <row r="30" spans="2:7" ht="15">
      <c r="B30" s="130" t="s">
        <v>235</v>
      </c>
      <c r="C30" s="201">
        <v>135</v>
      </c>
      <c r="D30" s="150">
        <v>127</v>
      </c>
      <c r="E30" s="151">
        <v>33</v>
      </c>
      <c r="F30" s="152">
        <v>0.25984251968503935</v>
      </c>
      <c r="G30" s="63"/>
    </row>
    <row r="31" spans="2:7" ht="15">
      <c r="B31" s="130" t="s">
        <v>236</v>
      </c>
      <c r="C31" s="201">
        <v>290</v>
      </c>
      <c r="D31" s="150">
        <v>54715</v>
      </c>
      <c r="E31" s="151">
        <v>28391</v>
      </c>
      <c r="F31" s="152">
        <v>0.5188887873526455</v>
      </c>
      <c r="G31" s="63"/>
    </row>
    <row r="32" spans="2:7" ht="15">
      <c r="B32" s="130" t="s">
        <v>353</v>
      </c>
      <c r="C32" s="201">
        <v>450</v>
      </c>
      <c r="D32" s="150">
        <v>2</v>
      </c>
      <c r="E32" s="151">
        <v>1</v>
      </c>
      <c r="F32" s="152">
        <v>0.5</v>
      </c>
      <c r="G32" s="63"/>
    </row>
    <row r="33" spans="2:7" ht="15">
      <c r="B33" s="130" t="s">
        <v>237</v>
      </c>
      <c r="C33" s="201">
        <v>310</v>
      </c>
      <c r="D33" s="150">
        <v>9079</v>
      </c>
      <c r="E33" s="151">
        <v>1698</v>
      </c>
      <c r="F33" s="152">
        <v>0.18702500275360723</v>
      </c>
      <c r="G33" s="63"/>
    </row>
    <row r="34" spans="2:7" ht="15">
      <c r="B34" s="130" t="s">
        <v>238</v>
      </c>
      <c r="C34" s="201">
        <v>600</v>
      </c>
      <c r="D34" s="150">
        <v>32008</v>
      </c>
      <c r="E34" s="151">
        <v>4016</v>
      </c>
      <c r="F34" s="152">
        <v>0.12546863284178955</v>
      </c>
      <c r="G34" s="63"/>
    </row>
    <row r="35" spans="2:7" ht="72.75" customHeight="1" thickBot="1">
      <c r="B35" s="297" t="s">
        <v>239</v>
      </c>
      <c r="C35" s="298"/>
      <c r="D35" s="298"/>
      <c r="E35" s="298"/>
      <c r="F35" s="135"/>
      <c r="G35" s="63"/>
    </row>
    <row r="36" spans="2:6" ht="21" thickBot="1">
      <c r="B36" s="123"/>
      <c r="C36" s="121"/>
      <c r="D36" s="66"/>
      <c r="E36" s="66"/>
      <c r="F36" s="66"/>
    </row>
    <row r="37" spans="2:7" ht="27" customHeight="1">
      <c r="B37" s="133"/>
      <c r="C37" s="295" t="s">
        <v>35</v>
      </c>
      <c r="D37" s="193" t="s">
        <v>50</v>
      </c>
      <c r="E37" s="194" t="s">
        <v>41</v>
      </c>
      <c r="F37" s="195" t="s">
        <v>42</v>
      </c>
      <c r="G37" s="63"/>
    </row>
    <row r="38" spans="2:7" ht="15" customHeight="1">
      <c r="B38" s="157" t="s">
        <v>240</v>
      </c>
      <c r="C38" s="296"/>
      <c r="D38" s="147">
        <v>23232</v>
      </c>
      <c r="E38" s="155">
        <v>9366</v>
      </c>
      <c r="F38" s="153">
        <v>0.403150826446281</v>
      </c>
      <c r="G38" s="63"/>
    </row>
    <row r="39" spans="2:7" ht="15">
      <c r="B39" s="130" t="s">
        <v>241</v>
      </c>
      <c r="C39" s="200">
        <v>314</v>
      </c>
      <c r="D39" s="150">
        <v>448</v>
      </c>
      <c r="E39" s="151">
        <v>204</v>
      </c>
      <c r="F39" s="152">
        <v>0.45535714285714285</v>
      </c>
      <c r="G39" s="63"/>
    </row>
    <row r="40" spans="2:7" ht="15">
      <c r="B40" s="130" t="s">
        <v>242</v>
      </c>
      <c r="C40" s="201">
        <v>680</v>
      </c>
      <c r="D40" s="150">
        <v>4306</v>
      </c>
      <c r="E40" s="151">
        <v>1820</v>
      </c>
      <c r="F40" s="152">
        <v>0.42266604737575475</v>
      </c>
      <c r="G40" s="63"/>
    </row>
    <row r="41" spans="2:7" ht="15">
      <c r="B41" s="130" t="s">
        <v>243</v>
      </c>
      <c r="C41" s="201">
        <v>682</v>
      </c>
      <c r="D41" s="150">
        <v>672</v>
      </c>
      <c r="E41" s="151">
        <v>589</v>
      </c>
      <c r="F41" s="152">
        <v>0.8764880952380952</v>
      </c>
      <c r="G41" s="63"/>
    </row>
    <row r="42" spans="2:7" ht="15">
      <c r="B42" s="130" t="s">
        <v>244</v>
      </c>
      <c r="C42" s="201">
        <v>684</v>
      </c>
      <c r="D42" s="150">
        <v>864</v>
      </c>
      <c r="E42" s="151">
        <v>1</v>
      </c>
      <c r="F42" s="152">
        <v>0.0011574074074074073</v>
      </c>
      <c r="G42" s="63"/>
    </row>
    <row r="43" spans="2:7" ht="15.75" customHeight="1">
      <c r="B43" s="130" t="s">
        <v>295</v>
      </c>
      <c r="C43" s="201">
        <v>685</v>
      </c>
      <c r="D43" s="150">
        <v>74</v>
      </c>
      <c r="E43" s="151">
        <v>74</v>
      </c>
      <c r="F43" s="152">
        <v>1</v>
      </c>
      <c r="G43" s="63"/>
    </row>
    <row r="44" spans="2:7" ht="15">
      <c r="B44" s="130" t="s">
        <v>296</v>
      </c>
      <c r="C44" s="201">
        <v>690</v>
      </c>
      <c r="D44" s="150">
        <v>4627</v>
      </c>
      <c r="E44" s="151">
        <v>1600</v>
      </c>
      <c r="F44" s="152">
        <v>0.34579641236222175</v>
      </c>
      <c r="G44" s="63"/>
    </row>
    <row r="45" spans="2:7" ht="15">
      <c r="B45" s="130" t="s">
        <v>297</v>
      </c>
      <c r="C45" s="201" t="s">
        <v>6</v>
      </c>
      <c r="D45" s="150">
        <v>12241</v>
      </c>
      <c r="E45" s="151">
        <v>5078</v>
      </c>
      <c r="F45" s="152">
        <v>0.4148353892655829</v>
      </c>
      <c r="G45" s="63"/>
    </row>
    <row r="46" spans="2:7" ht="57" customHeight="1" thickBot="1">
      <c r="B46" s="297" t="s">
        <v>298</v>
      </c>
      <c r="C46" s="298"/>
      <c r="D46" s="298"/>
      <c r="E46" s="298"/>
      <c r="F46" s="135"/>
      <c r="G46" s="63"/>
    </row>
    <row r="47" spans="2:6" ht="21" customHeight="1" thickBot="1">
      <c r="B47" s="120"/>
      <c r="C47" s="121"/>
      <c r="D47" s="66"/>
      <c r="E47" s="66"/>
      <c r="F47" s="66"/>
    </row>
    <row r="48" spans="2:7" ht="27" customHeight="1">
      <c r="B48" s="133"/>
      <c r="C48" s="295" t="s">
        <v>35</v>
      </c>
      <c r="D48" s="193" t="s">
        <v>50</v>
      </c>
      <c r="E48" s="194" t="s">
        <v>41</v>
      </c>
      <c r="F48" s="195" t="s">
        <v>42</v>
      </c>
      <c r="G48" s="63"/>
    </row>
    <row r="49" spans="2:7" ht="15" customHeight="1">
      <c r="B49" s="157" t="s">
        <v>189</v>
      </c>
      <c r="C49" s="296"/>
      <c r="D49" s="147">
        <v>29113</v>
      </c>
      <c r="E49" s="155">
        <v>15436</v>
      </c>
      <c r="F49" s="153">
        <v>0.5302098718785422</v>
      </c>
      <c r="G49" s="63"/>
    </row>
    <row r="50" spans="2:7" ht="15">
      <c r="B50" s="130" t="s">
        <v>299</v>
      </c>
      <c r="C50" s="200">
        <v>173</v>
      </c>
      <c r="D50" s="150">
        <v>1155</v>
      </c>
      <c r="E50" s="151">
        <v>622</v>
      </c>
      <c r="F50" s="152">
        <v>0.5385281385281385</v>
      </c>
      <c r="G50" s="63"/>
    </row>
    <row r="51" spans="2:7" ht="15">
      <c r="B51" s="130" t="s">
        <v>300</v>
      </c>
      <c r="C51" s="201">
        <v>400</v>
      </c>
      <c r="D51" s="150">
        <v>3680</v>
      </c>
      <c r="E51" s="151">
        <v>1527</v>
      </c>
      <c r="F51" s="152">
        <v>0.41494565217391305</v>
      </c>
      <c r="G51" s="63"/>
    </row>
    <row r="52" spans="2:7" ht="15">
      <c r="B52" s="130" t="s">
        <v>301</v>
      </c>
      <c r="C52" s="201">
        <v>500</v>
      </c>
      <c r="D52" s="150">
        <v>172</v>
      </c>
      <c r="E52" s="151">
        <v>82</v>
      </c>
      <c r="F52" s="152">
        <v>0.47674418604651164</v>
      </c>
      <c r="G52" s="63"/>
    </row>
    <row r="53" spans="2:7" ht="15">
      <c r="B53" s="130" t="s">
        <v>302</v>
      </c>
      <c r="C53" s="201">
        <v>510</v>
      </c>
      <c r="D53" s="150">
        <v>8327</v>
      </c>
      <c r="E53" s="151">
        <v>2553</v>
      </c>
      <c r="F53" s="152">
        <v>0.30659301068812295</v>
      </c>
      <c r="G53" s="63"/>
    </row>
    <row r="54" spans="2:7" ht="15">
      <c r="B54" s="130" t="s">
        <v>303</v>
      </c>
      <c r="C54" s="201">
        <v>930</v>
      </c>
      <c r="D54" s="150">
        <v>15636</v>
      </c>
      <c r="E54" s="151">
        <v>10583</v>
      </c>
      <c r="F54" s="152">
        <v>0.676835507802507</v>
      </c>
      <c r="G54" s="63"/>
    </row>
    <row r="55" spans="2:7" ht="15">
      <c r="B55" s="130" t="s">
        <v>304</v>
      </c>
      <c r="C55" s="201">
        <v>960</v>
      </c>
      <c r="D55" s="150">
        <v>143</v>
      </c>
      <c r="E55" s="151">
        <v>69</v>
      </c>
      <c r="F55" s="152">
        <v>0.4825174825174825</v>
      </c>
      <c r="G55" s="63"/>
    </row>
    <row r="56" spans="2:7" ht="28.5" customHeight="1" thickBot="1">
      <c r="B56" s="297" t="s">
        <v>305</v>
      </c>
      <c r="C56" s="298"/>
      <c r="D56" s="298"/>
      <c r="E56" s="134"/>
      <c r="F56" s="135"/>
      <c r="G56" s="63"/>
    </row>
    <row r="57" spans="2:6" ht="25.5" customHeight="1" thickBot="1">
      <c r="B57" s="240" t="s">
        <v>306</v>
      </c>
      <c r="C57" s="121"/>
      <c r="D57" s="66"/>
      <c r="E57" s="66"/>
      <c r="F57" s="66"/>
    </row>
    <row r="58" spans="2:7" ht="27" customHeight="1">
      <c r="B58" s="124"/>
      <c r="C58" s="295" t="s">
        <v>35</v>
      </c>
      <c r="D58" s="196" t="s">
        <v>50</v>
      </c>
      <c r="E58" s="194" t="s">
        <v>41</v>
      </c>
      <c r="F58" s="195" t="s">
        <v>42</v>
      </c>
      <c r="G58" s="63"/>
    </row>
    <row r="59" spans="2:7" ht="15" customHeight="1">
      <c r="B59" s="157" t="s">
        <v>307</v>
      </c>
      <c r="C59" s="296"/>
      <c r="D59" s="147">
        <v>57775</v>
      </c>
      <c r="E59" s="148">
        <v>16368</v>
      </c>
      <c r="F59" s="153">
        <v>0.2833059281696235</v>
      </c>
      <c r="G59" s="63"/>
    </row>
    <row r="60" spans="2:7" ht="15">
      <c r="B60" s="129" t="s">
        <v>308</v>
      </c>
      <c r="C60" s="200">
        <v>120</v>
      </c>
      <c r="D60" s="150">
        <v>18067</v>
      </c>
      <c r="E60" s="151">
        <v>5101</v>
      </c>
      <c r="F60" s="152">
        <v>0.28233796424420216</v>
      </c>
      <c r="G60" s="63"/>
    </row>
    <row r="61" spans="2:7" ht="15">
      <c r="B61" s="130" t="s">
        <v>309</v>
      </c>
      <c r="C61" s="201">
        <v>180</v>
      </c>
      <c r="D61" s="150">
        <v>10987</v>
      </c>
      <c r="E61" s="151">
        <v>1895</v>
      </c>
      <c r="F61" s="152">
        <v>0.17247656321106763</v>
      </c>
      <c r="G61" s="63"/>
    </row>
    <row r="62" spans="2:7" ht="15">
      <c r="B62" s="130" t="s">
        <v>365</v>
      </c>
      <c r="C62" s="201">
        <v>190</v>
      </c>
      <c r="D62" s="150">
        <v>28721</v>
      </c>
      <c r="E62" s="151">
        <v>9372</v>
      </c>
      <c r="F62" s="152">
        <v>0.3263117579471467</v>
      </c>
      <c r="G62" s="63"/>
    </row>
    <row r="63" spans="2:7" ht="51.75" customHeight="1" thickBot="1">
      <c r="B63" s="297" t="s">
        <v>245</v>
      </c>
      <c r="C63" s="298"/>
      <c r="D63" s="298"/>
      <c r="E63" s="214"/>
      <c r="F63" s="135"/>
      <c r="G63" s="63"/>
    </row>
    <row r="64" spans="2:6" ht="24" customHeight="1" thickBot="1">
      <c r="B64" s="120"/>
      <c r="C64" s="121"/>
      <c r="D64" s="66"/>
      <c r="E64" s="66"/>
      <c r="F64" s="66"/>
    </row>
    <row r="65" spans="2:7" ht="27" customHeight="1">
      <c r="B65" s="133"/>
      <c r="C65" s="295" t="s">
        <v>35</v>
      </c>
      <c r="D65" s="193" t="s">
        <v>50</v>
      </c>
      <c r="E65" s="194" t="s">
        <v>41</v>
      </c>
      <c r="F65" s="195" t="s">
        <v>42</v>
      </c>
      <c r="G65" s="63"/>
    </row>
    <row r="66" spans="2:7" ht="15.75" customHeight="1">
      <c r="B66" s="157" t="s">
        <v>232</v>
      </c>
      <c r="C66" s="296"/>
      <c r="D66" s="147">
        <v>67775</v>
      </c>
      <c r="E66" s="148">
        <v>29308</v>
      </c>
      <c r="F66" s="153">
        <v>0.43243083732939874</v>
      </c>
      <c r="G66" s="63"/>
    </row>
    <row r="67" spans="2:7" ht="15">
      <c r="B67" s="129" t="s">
        <v>246</v>
      </c>
      <c r="C67" s="211" t="s">
        <v>142</v>
      </c>
      <c r="D67" s="150">
        <v>0</v>
      </c>
      <c r="E67" s="154">
        <v>0</v>
      </c>
      <c r="F67" s="152">
        <v>0</v>
      </c>
      <c r="G67" s="63"/>
    </row>
    <row r="68" spans="2:7" ht="15">
      <c r="B68" s="130" t="s">
        <v>235</v>
      </c>
      <c r="C68" s="201">
        <v>135</v>
      </c>
      <c r="D68" s="150">
        <v>1493</v>
      </c>
      <c r="E68" s="151">
        <v>94</v>
      </c>
      <c r="F68" s="152">
        <v>0.06296048225050234</v>
      </c>
      <c r="G68" s="63"/>
    </row>
    <row r="69" spans="2:7" ht="15">
      <c r="B69" s="130" t="s">
        <v>233</v>
      </c>
      <c r="C69" s="201">
        <v>137</v>
      </c>
      <c r="D69" s="150">
        <v>7159</v>
      </c>
      <c r="E69" s="151">
        <v>3676</v>
      </c>
      <c r="F69" s="152">
        <v>0.5134795362480793</v>
      </c>
      <c r="G69" s="63"/>
    </row>
    <row r="70" spans="2:7" ht="15">
      <c r="B70" s="130" t="s">
        <v>247</v>
      </c>
      <c r="C70" s="201">
        <v>150</v>
      </c>
      <c r="D70" s="150">
        <v>32605</v>
      </c>
      <c r="E70" s="151">
        <v>19049</v>
      </c>
      <c r="F70" s="152">
        <v>0.5842355466952921</v>
      </c>
      <c r="G70" s="63"/>
    </row>
    <row r="71" spans="2:7" ht="15">
      <c r="B71" s="130" t="s">
        <v>248</v>
      </c>
      <c r="C71" s="201">
        <v>155</v>
      </c>
      <c r="D71" s="150">
        <v>518</v>
      </c>
      <c r="E71" s="151">
        <v>430</v>
      </c>
      <c r="F71" s="152">
        <v>0.8301158301158301</v>
      </c>
      <c r="G71" s="63"/>
    </row>
    <row r="72" spans="2:7" ht="15">
      <c r="B72" s="130" t="s">
        <v>236</v>
      </c>
      <c r="C72" s="201">
        <v>297</v>
      </c>
      <c r="D72" s="150">
        <v>7841</v>
      </c>
      <c r="E72" s="151">
        <v>1906</v>
      </c>
      <c r="F72" s="152">
        <v>0.2430812396378013</v>
      </c>
      <c r="G72" s="63"/>
    </row>
    <row r="73" spans="2:7" ht="15">
      <c r="B73" s="130" t="s">
        <v>238</v>
      </c>
      <c r="C73" s="201">
        <v>607</v>
      </c>
      <c r="D73" s="150">
        <v>18159</v>
      </c>
      <c r="E73" s="151">
        <v>4153</v>
      </c>
      <c r="F73" s="152">
        <v>0.2287020210364007</v>
      </c>
      <c r="G73" s="63"/>
    </row>
    <row r="74" spans="2:7" ht="40.5" customHeight="1" thickBot="1">
      <c r="B74" s="297" t="s">
        <v>249</v>
      </c>
      <c r="C74" s="298"/>
      <c r="D74" s="298"/>
      <c r="E74" s="214"/>
      <c r="F74" s="228"/>
      <c r="G74" s="63"/>
    </row>
    <row r="75" spans="2:6" ht="15.75" thickBot="1">
      <c r="B75" s="120"/>
      <c r="C75" s="121"/>
      <c r="D75" s="66"/>
      <c r="E75" s="66"/>
      <c r="F75" s="66"/>
    </row>
    <row r="76" spans="2:7" ht="27" customHeight="1">
      <c r="B76" s="133"/>
      <c r="C76" s="295" t="s">
        <v>35</v>
      </c>
      <c r="D76" s="193" t="s">
        <v>50</v>
      </c>
      <c r="E76" s="194" t="s">
        <v>27</v>
      </c>
      <c r="F76" s="195" t="s">
        <v>34</v>
      </c>
      <c r="G76" s="63"/>
    </row>
    <row r="77" spans="2:7" ht="15.75" customHeight="1">
      <c r="B77" s="157" t="s">
        <v>240</v>
      </c>
      <c r="C77" s="296"/>
      <c r="D77" s="147">
        <v>25058</v>
      </c>
      <c r="E77" s="148">
        <v>8453</v>
      </c>
      <c r="F77" s="153">
        <v>0.3373373772846995</v>
      </c>
      <c r="G77" s="63"/>
    </row>
    <row r="78" spans="2:7" ht="15" customHeight="1">
      <c r="B78" s="130" t="s">
        <v>250</v>
      </c>
      <c r="C78" s="200">
        <v>154</v>
      </c>
      <c r="D78" s="150">
        <v>24943</v>
      </c>
      <c r="E78" s="154">
        <v>8362</v>
      </c>
      <c r="F78" s="152">
        <v>0.33524435713426615</v>
      </c>
      <c r="G78" s="63"/>
    </row>
    <row r="79" spans="2:7" ht="15" hidden="1">
      <c r="B79" s="130" t="s">
        <v>251</v>
      </c>
      <c r="C79" s="201" t="s">
        <v>252</v>
      </c>
      <c r="D79" s="150"/>
      <c r="E79" s="151"/>
      <c r="F79" s="152" t="e">
        <v>#DIV/0!</v>
      </c>
      <c r="G79" s="63"/>
    </row>
    <row r="80" spans="2:7" ht="15">
      <c r="B80" s="130" t="s">
        <v>253</v>
      </c>
      <c r="C80" s="201">
        <v>696</v>
      </c>
      <c r="D80" s="150">
        <v>99</v>
      </c>
      <c r="E80" s="151">
        <v>80</v>
      </c>
      <c r="F80" s="152">
        <v>0.8080808080808081</v>
      </c>
      <c r="G80" s="63"/>
    </row>
    <row r="81" spans="2:7" ht="15">
      <c r="B81" s="130" t="s">
        <v>254</v>
      </c>
      <c r="C81" s="201">
        <v>697</v>
      </c>
      <c r="D81" s="150">
        <v>16</v>
      </c>
      <c r="E81" s="151">
        <v>11</v>
      </c>
      <c r="F81" s="152">
        <v>0.6875</v>
      </c>
      <c r="G81" s="63"/>
    </row>
    <row r="82" spans="2:7" ht="69" customHeight="1" thickBot="1">
      <c r="B82" s="297" t="s">
        <v>4</v>
      </c>
      <c r="C82" s="298"/>
      <c r="D82" s="298"/>
      <c r="E82" s="214"/>
      <c r="F82" s="135"/>
      <c r="G82" s="63"/>
    </row>
    <row r="83" spans="2:6" ht="15.75" thickBot="1">
      <c r="B83" s="120"/>
      <c r="C83" s="121"/>
      <c r="D83" s="66"/>
      <c r="E83" s="66"/>
      <c r="F83" s="66"/>
    </row>
    <row r="84" spans="2:7" ht="27" customHeight="1">
      <c r="B84" s="133"/>
      <c r="C84" s="295" t="s">
        <v>35</v>
      </c>
      <c r="D84" s="193" t="s">
        <v>50</v>
      </c>
      <c r="E84" s="194" t="s">
        <v>41</v>
      </c>
      <c r="F84" s="195" t="s">
        <v>42</v>
      </c>
      <c r="G84" s="63"/>
    </row>
    <row r="85" spans="2:7" ht="15" customHeight="1">
      <c r="B85" s="157" t="s">
        <v>189</v>
      </c>
      <c r="C85" s="296"/>
      <c r="D85" s="147">
        <v>4592</v>
      </c>
      <c r="E85" s="147">
        <v>1420</v>
      </c>
      <c r="F85" s="153">
        <v>0.30923344947735193</v>
      </c>
      <c r="G85" s="63"/>
    </row>
    <row r="86" spans="2:7" ht="15">
      <c r="B86" s="130" t="s">
        <v>300</v>
      </c>
      <c r="C86" s="200">
        <v>407</v>
      </c>
      <c r="D86" s="150">
        <v>2660</v>
      </c>
      <c r="E86" s="151">
        <v>473</v>
      </c>
      <c r="F86" s="152">
        <v>0.17781954887218046</v>
      </c>
      <c r="G86" s="63"/>
    </row>
    <row r="87" spans="2:7" ht="15">
      <c r="B87" s="130" t="s">
        <v>255</v>
      </c>
      <c r="C87" s="201">
        <v>507</v>
      </c>
      <c r="D87" s="150">
        <v>410</v>
      </c>
      <c r="E87" s="151">
        <v>41</v>
      </c>
      <c r="F87" s="152">
        <v>0.1</v>
      </c>
      <c r="G87" s="63"/>
    </row>
    <row r="88" spans="2:7" ht="15">
      <c r="B88" s="130" t="s">
        <v>256</v>
      </c>
      <c r="C88" s="201">
        <v>937</v>
      </c>
      <c r="D88" s="150">
        <v>1522</v>
      </c>
      <c r="E88" s="151">
        <v>906</v>
      </c>
      <c r="F88" s="152">
        <v>0.59526938239159</v>
      </c>
      <c r="G88" s="63"/>
    </row>
    <row r="89" spans="2:7" ht="28.5" customHeight="1" thickBot="1">
      <c r="B89" s="297" t="s">
        <v>305</v>
      </c>
      <c r="C89" s="298"/>
      <c r="D89" s="298"/>
      <c r="E89" s="134"/>
      <c r="F89" s="135"/>
      <c r="G89" s="63"/>
    </row>
    <row r="90" spans="1:7" ht="26.25" customHeight="1" thickBot="1">
      <c r="A90" s="241"/>
      <c r="B90" s="242"/>
      <c r="C90" s="243"/>
      <c r="D90" s="244"/>
      <c r="E90" s="244"/>
      <c r="F90" s="244"/>
      <c r="G90" s="245"/>
    </row>
    <row r="91" spans="2:6" ht="31.5" customHeight="1" thickBot="1">
      <c r="B91" s="302" t="s">
        <v>383</v>
      </c>
      <c r="C91" s="302"/>
      <c r="D91" s="302"/>
      <c r="E91" s="66"/>
      <c r="F91" s="66"/>
    </row>
    <row r="92" spans="2:6" ht="18.75" customHeight="1">
      <c r="B92" s="278" t="s">
        <v>257</v>
      </c>
      <c r="C92" s="197" t="s">
        <v>35</v>
      </c>
      <c r="D92" s="192" t="s">
        <v>50</v>
      </c>
      <c r="E92" s="74"/>
      <c r="F92" s="74"/>
    </row>
    <row r="93" spans="2:6" ht="15.75" customHeight="1">
      <c r="B93" s="279"/>
      <c r="C93" s="198">
        <v>160</v>
      </c>
      <c r="D93" s="156">
        <v>22151</v>
      </c>
      <c r="E93" s="77"/>
      <c r="F93" s="75"/>
    </row>
    <row r="94" spans="2:6" ht="76.5" customHeight="1" thickBot="1">
      <c r="B94" s="297" t="s">
        <v>258</v>
      </c>
      <c r="C94" s="298"/>
      <c r="D94" s="299"/>
      <c r="E94" s="119"/>
      <c r="F94" s="120"/>
    </row>
    <row r="95" spans="2:6" ht="15.75" thickBot="1">
      <c r="B95" s="120"/>
      <c r="C95" s="121"/>
      <c r="D95" s="66"/>
      <c r="E95" s="66"/>
      <c r="F95" s="66"/>
    </row>
    <row r="96" spans="2:10" ht="20.25" customHeight="1">
      <c r="B96" s="300" t="s">
        <v>38</v>
      </c>
      <c r="C96" s="197" t="s">
        <v>35</v>
      </c>
      <c r="D96" s="192" t="s">
        <v>50</v>
      </c>
      <c r="E96" s="74"/>
      <c r="F96" s="74"/>
      <c r="I96" s="136"/>
      <c r="J96" s="136"/>
    </row>
    <row r="97" spans="2:10" ht="15">
      <c r="B97" s="301"/>
      <c r="C97" s="198">
        <v>165</v>
      </c>
      <c r="D97" s="156">
        <v>2524</v>
      </c>
      <c r="E97" s="77"/>
      <c r="F97" s="75"/>
      <c r="I97" s="136"/>
      <c r="J97" s="136"/>
    </row>
    <row r="98" spans="2:10" ht="36.75" customHeight="1" thickBot="1">
      <c r="B98" s="297" t="s">
        <v>30</v>
      </c>
      <c r="C98" s="298"/>
      <c r="D98" s="299"/>
      <c r="E98" s="119"/>
      <c r="F98" s="120"/>
      <c r="I98" s="136"/>
      <c r="J98" s="136"/>
    </row>
    <row r="99" spans="3:10" ht="15.75" thickBot="1">
      <c r="C99" s="121"/>
      <c r="D99" s="66"/>
      <c r="E99" s="66"/>
      <c r="F99" s="66"/>
      <c r="I99" s="136"/>
      <c r="J99" s="136"/>
    </row>
    <row r="100" spans="2:10" ht="19.5" customHeight="1">
      <c r="B100" s="124" t="s">
        <v>9</v>
      </c>
      <c r="C100" s="197" t="s">
        <v>35</v>
      </c>
      <c r="D100" s="191" t="s">
        <v>50</v>
      </c>
      <c r="E100" s="74"/>
      <c r="F100" s="74"/>
      <c r="I100" s="136"/>
      <c r="J100" s="136"/>
    </row>
    <row r="101" spans="2:6" ht="16.5" customHeight="1">
      <c r="B101" s="268" t="s">
        <v>387</v>
      </c>
      <c r="C101" s="199" t="s">
        <v>202</v>
      </c>
      <c r="D101" s="156">
        <v>177958</v>
      </c>
      <c r="E101" s="78"/>
      <c r="F101" s="76"/>
    </row>
    <row r="102" spans="2:7" ht="36" customHeight="1" thickBot="1">
      <c r="B102" s="297" t="s">
        <v>259</v>
      </c>
      <c r="C102" s="298"/>
      <c r="D102" s="299"/>
      <c r="E102" s="119"/>
      <c r="F102" s="120"/>
      <c r="G102" s="73"/>
    </row>
    <row r="103" spans="2:6" ht="14.25" customHeight="1" thickBot="1">
      <c r="B103" s="120"/>
      <c r="C103" s="121"/>
      <c r="D103" s="69"/>
      <c r="E103" s="69"/>
      <c r="F103" s="69"/>
    </row>
    <row r="104" spans="2:10" ht="18.75" customHeight="1">
      <c r="B104" s="124" t="s">
        <v>367</v>
      </c>
      <c r="C104" s="197" t="s">
        <v>380</v>
      </c>
      <c r="D104" s="191" t="s">
        <v>50</v>
      </c>
      <c r="E104" s="74"/>
      <c r="F104" s="74"/>
      <c r="I104" s="136"/>
      <c r="J104" s="136"/>
    </row>
    <row r="105" spans="2:6" ht="13.5" customHeight="1">
      <c r="B105" s="257"/>
      <c r="C105" s="199" t="s">
        <v>382</v>
      </c>
      <c r="D105" s="156">
        <v>63661</v>
      </c>
      <c r="E105" s="78"/>
      <c r="F105" s="76"/>
    </row>
    <row r="106" spans="2:6" ht="15" customHeight="1">
      <c r="B106" s="190"/>
      <c r="C106" s="199" t="s">
        <v>381</v>
      </c>
      <c r="D106" s="156">
        <v>240855</v>
      </c>
      <c r="E106" s="78"/>
      <c r="F106" s="76"/>
    </row>
    <row r="107" spans="2:7" ht="39.75" customHeight="1" thickBot="1">
      <c r="B107" s="297" t="s">
        <v>389</v>
      </c>
      <c r="C107" s="298"/>
      <c r="D107" s="299"/>
      <c r="E107" s="119"/>
      <c r="F107" s="120"/>
      <c r="G107" s="73"/>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86:F88 F78:F81 F13:F22 F60:F62 F68:F74 F39:F45 F28:F34 F50:F52 F54:F55">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6"/>
  <sheetViews>
    <sheetView zoomScale="75" zoomScaleNormal="75" zoomScaleSheetLayoutView="80" workbookViewId="0" topLeftCell="A1">
      <selection activeCell="A1" sqref="A1"/>
    </sheetView>
  </sheetViews>
  <sheetFormatPr defaultColWidth="9.140625" defaultRowHeight="12.75"/>
  <cols>
    <col min="1" max="1" width="1.7109375" style="80" customWidth="1"/>
    <col min="2" max="2" width="18.00390625" style="79" customWidth="1"/>
    <col min="3" max="4" width="10.421875" style="83" customWidth="1"/>
    <col min="5" max="5" width="9.7109375" style="83" customWidth="1"/>
    <col min="6" max="8" width="10.421875" style="83" customWidth="1"/>
    <col min="9" max="9" width="9.7109375" style="83" customWidth="1"/>
    <col min="10" max="10" width="9.8515625" style="83" customWidth="1"/>
    <col min="11" max="12" width="10.421875" style="83" customWidth="1"/>
    <col min="13" max="14" width="9.7109375" style="83" customWidth="1"/>
    <col min="15" max="17" width="10.421875" style="83" customWidth="1"/>
    <col min="18" max="16384" width="9.140625" style="80" customWidth="1"/>
  </cols>
  <sheetData>
    <row r="1" spans="3:17" ht="32.25" customHeight="1">
      <c r="C1" s="303" t="s">
        <v>385</v>
      </c>
      <c r="D1" s="304"/>
      <c r="E1" s="304"/>
      <c r="F1" s="304"/>
      <c r="G1" s="304"/>
      <c r="H1" s="304"/>
      <c r="I1" s="304"/>
      <c r="J1" s="304"/>
      <c r="K1" s="304"/>
      <c r="L1" s="304"/>
      <c r="M1" s="304"/>
      <c r="N1" s="304"/>
      <c r="O1" s="304"/>
      <c r="P1" s="304"/>
      <c r="Q1" s="304"/>
    </row>
    <row r="2" spans="3:17" ht="15.75" customHeight="1">
      <c r="C2" s="311" t="s">
        <v>386</v>
      </c>
      <c r="D2" s="312"/>
      <c r="E2" s="312"/>
      <c r="F2" s="312"/>
      <c r="G2" s="312"/>
      <c r="H2" s="312"/>
      <c r="I2" s="312"/>
      <c r="J2" s="312"/>
      <c r="K2" s="312"/>
      <c r="L2" s="312"/>
      <c r="M2" s="312"/>
      <c r="N2" s="312"/>
      <c r="O2" s="312"/>
      <c r="P2" s="312"/>
      <c r="Q2" s="312"/>
    </row>
    <row r="3" spans="3:5" ht="12.75">
      <c r="C3" s="305" t="s">
        <v>186</v>
      </c>
      <c r="D3" s="306"/>
      <c r="E3" s="307"/>
    </row>
    <row r="4" spans="3:17" ht="51">
      <c r="C4" s="91" t="s">
        <v>193</v>
      </c>
      <c r="D4" s="91" t="s">
        <v>43</v>
      </c>
      <c r="E4" s="84" t="s">
        <v>44</v>
      </c>
      <c r="F4" s="308" t="s">
        <v>10</v>
      </c>
      <c r="G4" s="309"/>
      <c r="H4" s="309"/>
      <c r="I4" s="309"/>
      <c r="J4" s="309"/>
      <c r="K4" s="309"/>
      <c r="L4" s="309"/>
      <c r="M4" s="309"/>
      <c r="N4" s="309"/>
      <c r="O4" s="309"/>
      <c r="P4" s="309"/>
      <c r="Q4" s="309"/>
    </row>
    <row r="5" spans="2:5" ht="12.75">
      <c r="B5" s="85" t="s">
        <v>81</v>
      </c>
      <c r="C5" s="86">
        <v>457608</v>
      </c>
      <c r="D5" s="86">
        <v>163684</v>
      </c>
      <c r="E5" s="87">
        <v>0.3576947955455324</v>
      </c>
    </row>
    <row r="6" ht="7.5" customHeight="1"/>
    <row r="7" spans="3:17" ht="26.25">
      <c r="C7" s="310" t="s">
        <v>287</v>
      </c>
      <c r="D7" s="310"/>
      <c r="E7" s="310"/>
      <c r="F7" s="310"/>
      <c r="G7" s="310"/>
      <c r="H7" s="310"/>
      <c r="I7" s="310"/>
      <c r="J7" s="310"/>
      <c r="K7" s="310"/>
      <c r="L7" s="310"/>
      <c r="M7" s="310"/>
      <c r="N7" s="310"/>
      <c r="O7" s="310"/>
      <c r="P7" s="310"/>
      <c r="Q7" s="310"/>
    </row>
    <row r="8" spans="3:17" ht="12.75">
      <c r="C8" s="305" t="s">
        <v>186</v>
      </c>
      <c r="D8" s="306"/>
      <c r="E8" s="307"/>
      <c r="F8" s="305" t="s">
        <v>187</v>
      </c>
      <c r="G8" s="306"/>
      <c r="H8" s="307"/>
      <c r="I8" s="305" t="s">
        <v>188</v>
      </c>
      <c r="J8" s="306"/>
      <c r="K8" s="307"/>
      <c r="L8" s="305" t="s">
        <v>189</v>
      </c>
      <c r="M8" s="306"/>
      <c r="N8" s="307"/>
      <c r="O8" s="82" t="s">
        <v>190</v>
      </c>
      <c r="P8" s="88" t="s">
        <v>191</v>
      </c>
      <c r="Q8" s="88" t="s">
        <v>192</v>
      </c>
    </row>
    <row r="9" spans="2:17" s="92" customFormat="1" ht="51">
      <c r="B9" s="89"/>
      <c r="C9" s="91" t="s">
        <v>193</v>
      </c>
      <c r="D9" s="90" t="s">
        <v>43</v>
      </c>
      <c r="E9" s="90" t="s">
        <v>44</v>
      </c>
      <c r="F9" s="91" t="s">
        <v>196</v>
      </c>
      <c r="G9" s="91" t="s">
        <v>43</v>
      </c>
      <c r="H9" s="90" t="s">
        <v>44</v>
      </c>
      <c r="I9" s="91" t="s">
        <v>197</v>
      </c>
      <c r="J9" s="91" t="s">
        <v>43</v>
      </c>
      <c r="K9" s="90" t="s">
        <v>44</v>
      </c>
      <c r="L9" s="91" t="s">
        <v>196</v>
      </c>
      <c r="M9" s="91" t="s">
        <v>43</v>
      </c>
      <c r="N9" s="90" t="s">
        <v>44</v>
      </c>
      <c r="O9" s="90" t="s">
        <v>193</v>
      </c>
      <c r="P9" s="91" t="s">
        <v>193</v>
      </c>
      <c r="Q9" s="91" t="s">
        <v>197</v>
      </c>
    </row>
    <row r="10" spans="2:17" ht="12.75">
      <c r="B10" s="93" t="s">
        <v>81</v>
      </c>
      <c r="C10" s="253">
        <v>399833</v>
      </c>
      <c r="D10" s="253">
        <v>147316</v>
      </c>
      <c r="E10" s="254">
        <v>0.36844382529706154</v>
      </c>
      <c r="F10" s="253">
        <v>145989</v>
      </c>
      <c r="G10" s="253">
        <v>46868</v>
      </c>
      <c r="H10" s="254">
        <v>0.3210378864160998</v>
      </c>
      <c r="I10" s="253">
        <v>23232</v>
      </c>
      <c r="J10" s="253">
        <v>9366</v>
      </c>
      <c r="K10" s="254">
        <v>0.403150826446281</v>
      </c>
      <c r="L10" s="253">
        <v>29113</v>
      </c>
      <c r="M10" s="253">
        <v>15436</v>
      </c>
      <c r="N10" s="254">
        <v>0.5302098718785422</v>
      </c>
      <c r="O10" s="253">
        <v>2798</v>
      </c>
      <c r="P10" s="253">
        <v>404</v>
      </c>
      <c r="Q10" s="255">
        <v>176258</v>
      </c>
    </row>
    <row r="11" spans="2:17" ht="12.75">
      <c r="B11" s="95" t="s">
        <v>288</v>
      </c>
      <c r="C11" s="96">
        <v>84501</v>
      </c>
      <c r="D11" s="96">
        <v>34305</v>
      </c>
      <c r="E11" s="97">
        <v>0.40597152696417793</v>
      </c>
      <c r="F11" s="96">
        <v>26690</v>
      </c>
      <c r="G11" s="96">
        <v>7734</v>
      </c>
      <c r="H11" s="97">
        <v>0.2897714499812664</v>
      </c>
      <c r="I11" s="96">
        <v>5689</v>
      </c>
      <c r="J11" s="96">
        <v>2830</v>
      </c>
      <c r="K11" s="97">
        <v>0.49745122165582706</v>
      </c>
      <c r="L11" s="96">
        <v>5024</v>
      </c>
      <c r="M11" s="96">
        <v>2904</v>
      </c>
      <c r="N11" s="97">
        <v>0.5780254777070064</v>
      </c>
      <c r="O11" s="96">
        <v>506</v>
      </c>
      <c r="P11" s="220">
        <v>92</v>
      </c>
      <c r="Q11" s="215">
        <v>31637</v>
      </c>
    </row>
    <row r="12" spans="2:17" ht="12.75">
      <c r="B12" s="98" t="s">
        <v>203</v>
      </c>
      <c r="C12" s="99">
        <v>8735</v>
      </c>
      <c r="D12" s="99">
        <v>4523</v>
      </c>
      <c r="E12" s="100">
        <v>0.5178019461934745</v>
      </c>
      <c r="F12" s="99">
        <v>3523</v>
      </c>
      <c r="G12" s="99">
        <v>1927</v>
      </c>
      <c r="H12" s="100">
        <v>0.5469770082316208</v>
      </c>
      <c r="I12" s="99">
        <v>2101</v>
      </c>
      <c r="J12" s="99">
        <v>1295</v>
      </c>
      <c r="K12" s="100">
        <v>0.6163731556401714</v>
      </c>
      <c r="L12" s="99">
        <v>468</v>
      </c>
      <c r="M12" s="99">
        <v>306</v>
      </c>
      <c r="N12" s="100">
        <v>0.6538461538461539</v>
      </c>
      <c r="O12" s="99">
        <v>24</v>
      </c>
      <c r="P12" s="218">
        <v>13</v>
      </c>
      <c r="Q12" s="216">
        <v>2142</v>
      </c>
    </row>
    <row r="13" spans="2:17" ht="12.75">
      <c r="B13" s="98" t="s">
        <v>204</v>
      </c>
      <c r="C13" s="99">
        <v>4397</v>
      </c>
      <c r="D13" s="99">
        <v>1256</v>
      </c>
      <c r="E13" s="100">
        <v>0.2856493063452354</v>
      </c>
      <c r="F13" s="99">
        <v>885</v>
      </c>
      <c r="G13" s="99">
        <v>166</v>
      </c>
      <c r="H13" s="100">
        <v>0.18757062146892656</v>
      </c>
      <c r="I13" s="99">
        <v>464</v>
      </c>
      <c r="J13" s="99">
        <v>117</v>
      </c>
      <c r="K13" s="100">
        <v>0.2521551724137931</v>
      </c>
      <c r="L13" s="99">
        <v>351</v>
      </c>
      <c r="M13" s="99">
        <v>198</v>
      </c>
      <c r="N13" s="100">
        <v>0.5641025641025641</v>
      </c>
      <c r="O13" s="99">
        <v>47</v>
      </c>
      <c r="P13" s="218">
        <v>6</v>
      </c>
      <c r="Q13" s="216">
        <v>2181</v>
      </c>
    </row>
    <row r="14" spans="2:17" ht="12.75">
      <c r="B14" s="98" t="s">
        <v>205</v>
      </c>
      <c r="C14" s="99">
        <v>5201</v>
      </c>
      <c r="D14" s="99">
        <v>2322</v>
      </c>
      <c r="E14" s="100">
        <v>0.4464526052682177</v>
      </c>
      <c r="F14" s="99">
        <v>2008</v>
      </c>
      <c r="G14" s="99">
        <v>325</v>
      </c>
      <c r="H14" s="100">
        <v>0.16185258964143426</v>
      </c>
      <c r="I14" s="99">
        <v>233</v>
      </c>
      <c r="J14" s="99">
        <v>95</v>
      </c>
      <c r="K14" s="100">
        <v>0.40772532188841204</v>
      </c>
      <c r="L14" s="99">
        <v>224</v>
      </c>
      <c r="M14" s="99">
        <v>107</v>
      </c>
      <c r="N14" s="100">
        <v>0.47767857142857145</v>
      </c>
      <c r="O14" s="99">
        <v>48</v>
      </c>
      <c r="P14" s="218">
        <v>4</v>
      </c>
      <c r="Q14" s="216">
        <v>750</v>
      </c>
    </row>
    <row r="15" spans="2:17" ht="12.75">
      <c r="B15" s="98" t="s">
        <v>206</v>
      </c>
      <c r="C15" s="99">
        <v>10363</v>
      </c>
      <c r="D15" s="99">
        <v>4074</v>
      </c>
      <c r="E15" s="100">
        <v>0.39312940268262087</v>
      </c>
      <c r="F15" s="99">
        <v>2197</v>
      </c>
      <c r="G15" s="99">
        <v>286</v>
      </c>
      <c r="H15" s="100">
        <v>0.1301775147928994</v>
      </c>
      <c r="I15" s="99">
        <v>394</v>
      </c>
      <c r="J15" s="99">
        <v>88</v>
      </c>
      <c r="K15" s="100">
        <v>0.2233502538071066</v>
      </c>
      <c r="L15" s="99">
        <v>512</v>
      </c>
      <c r="M15" s="99">
        <v>276</v>
      </c>
      <c r="N15" s="100">
        <v>0.5390625</v>
      </c>
      <c r="O15" s="99">
        <v>1</v>
      </c>
      <c r="P15" s="218">
        <v>0</v>
      </c>
      <c r="Q15" s="216">
        <v>6186</v>
      </c>
    </row>
    <row r="16" spans="2:17" ht="12.75">
      <c r="B16" s="98" t="s">
        <v>207</v>
      </c>
      <c r="C16" s="99">
        <v>11738</v>
      </c>
      <c r="D16" s="99">
        <v>5636</v>
      </c>
      <c r="E16" s="100">
        <v>0.4801499403646277</v>
      </c>
      <c r="F16" s="99">
        <v>2466</v>
      </c>
      <c r="G16" s="99">
        <v>518</v>
      </c>
      <c r="H16" s="100">
        <v>0.21005677210056772</v>
      </c>
      <c r="I16" s="99">
        <v>332</v>
      </c>
      <c r="J16" s="99">
        <v>174</v>
      </c>
      <c r="K16" s="100">
        <v>0.5240963855421686</v>
      </c>
      <c r="L16" s="99">
        <v>749</v>
      </c>
      <c r="M16" s="99">
        <v>584</v>
      </c>
      <c r="N16" s="100">
        <v>0.7797062750333779</v>
      </c>
      <c r="O16" s="99">
        <v>6</v>
      </c>
      <c r="P16" s="218">
        <v>0</v>
      </c>
      <c r="Q16" s="216">
        <v>4080</v>
      </c>
    </row>
    <row r="17" spans="2:17" ht="12.75">
      <c r="B17" s="98" t="s">
        <v>208</v>
      </c>
      <c r="C17" s="99">
        <v>1682</v>
      </c>
      <c r="D17" s="99">
        <v>414</v>
      </c>
      <c r="E17" s="100">
        <v>0.24613555291319858</v>
      </c>
      <c r="F17" s="99">
        <v>858</v>
      </c>
      <c r="G17" s="99">
        <v>52</v>
      </c>
      <c r="H17" s="100">
        <v>0.06060606060606061</v>
      </c>
      <c r="I17" s="99">
        <v>95</v>
      </c>
      <c r="J17" s="99">
        <v>44</v>
      </c>
      <c r="K17" s="100">
        <v>0.4631578947368421</v>
      </c>
      <c r="L17" s="99">
        <v>81</v>
      </c>
      <c r="M17" s="99">
        <v>39</v>
      </c>
      <c r="N17" s="100">
        <v>0.48148148148148145</v>
      </c>
      <c r="O17" s="99">
        <v>2</v>
      </c>
      <c r="P17" s="218">
        <v>5</v>
      </c>
      <c r="Q17" s="216">
        <v>1026</v>
      </c>
    </row>
    <row r="18" spans="2:17" ht="12.75">
      <c r="B18" s="98" t="s">
        <v>209</v>
      </c>
      <c r="C18" s="99">
        <v>10475</v>
      </c>
      <c r="D18" s="99">
        <v>4648</v>
      </c>
      <c r="E18" s="100">
        <v>0.4437231503579952</v>
      </c>
      <c r="F18" s="99">
        <v>4417</v>
      </c>
      <c r="G18" s="99">
        <v>1708</v>
      </c>
      <c r="H18" s="100">
        <v>0.3866877971473851</v>
      </c>
      <c r="I18" s="99">
        <v>445</v>
      </c>
      <c r="J18" s="99">
        <v>264</v>
      </c>
      <c r="K18" s="100">
        <v>0.5932584269662922</v>
      </c>
      <c r="L18" s="99">
        <v>610</v>
      </c>
      <c r="M18" s="99">
        <v>229</v>
      </c>
      <c r="N18" s="100">
        <v>0.37540983606557377</v>
      </c>
      <c r="O18" s="99">
        <v>22</v>
      </c>
      <c r="P18" s="218">
        <v>12</v>
      </c>
      <c r="Q18" s="216">
        <v>2949</v>
      </c>
    </row>
    <row r="19" spans="2:17" ht="12.75">
      <c r="B19" s="98" t="s">
        <v>210</v>
      </c>
      <c r="C19" s="99">
        <v>1285</v>
      </c>
      <c r="D19" s="99">
        <v>432</v>
      </c>
      <c r="E19" s="100">
        <v>0.3361867704280156</v>
      </c>
      <c r="F19" s="99">
        <v>401</v>
      </c>
      <c r="G19" s="99">
        <v>40</v>
      </c>
      <c r="H19" s="100">
        <v>0.09975062344139651</v>
      </c>
      <c r="I19" s="99">
        <v>2</v>
      </c>
      <c r="J19" s="99">
        <v>0</v>
      </c>
      <c r="K19" s="100">
        <v>0</v>
      </c>
      <c r="L19" s="99">
        <v>105</v>
      </c>
      <c r="M19" s="99">
        <v>41</v>
      </c>
      <c r="N19" s="100">
        <v>0.3904761904761905</v>
      </c>
      <c r="O19" s="99">
        <v>55</v>
      </c>
      <c r="P19" s="218">
        <v>1</v>
      </c>
      <c r="Q19" s="216">
        <v>674</v>
      </c>
    </row>
    <row r="20" spans="2:17" ht="12.75">
      <c r="B20" s="98" t="s">
        <v>211</v>
      </c>
      <c r="C20" s="99">
        <v>7181</v>
      </c>
      <c r="D20" s="99">
        <v>3504</v>
      </c>
      <c r="E20" s="100">
        <v>0.4879543239103189</v>
      </c>
      <c r="F20" s="99">
        <v>2791</v>
      </c>
      <c r="G20" s="99">
        <v>953</v>
      </c>
      <c r="H20" s="100">
        <v>0.3414546757434611</v>
      </c>
      <c r="I20" s="99">
        <v>421</v>
      </c>
      <c r="J20" s="99">
        <v>319</v>
      </c>
      <c r="K20" s="100">
        <v>0.7577197149643705</v>
      </c>
      <c r="L20" s="99">
        <v>426</v>
      </c>
      <c r="M20" s="99">
        <v>305</v>
      </c>
      <c r="N20" s="100">
        <v>0.715962441314554</v>
      </c>
      <c r="O20" s="99">
        <v>16</v>
      </c>
      <c r="P20" s="218">
        <v>4</v>
      </c>
      <c r="Q20" s="216">
        <v>2515</v>
      </c>
    </row>
    <row r="21" spans="2:17" ht="12.75">
      <c r="B21" s="98" t="s">
        <v>212</v>
      </c>
      <c r="C21" s="99">
        <v>3396</v>
      </c>
      <c r="D21" s="99">
        <v>1209</v>
      </c>
      <c r="E21" s="100">
        <v>0.35600706713780916</v>
      </c>
      <c r="F21" s="99">
        <v>651</v>
      </c>
      <c r="G21" s="99">
        <v>176</v>
      </c>
      <c r="H21" s="100">
        <v>0.27035330261136714</v>
      </c>
      <c r="I21" s="99">
        <v>145</v>
      </c>
      <c r="J21" s="99">
        <v>42</v>
      </c>
      <c r="K21" s="100">
        <v>0.2896551724137931</v>
      </c>
      <c r="L21" s="99">
        <v>209</v>
      </c>
      <c r="M21" s="99">
        <v>113</v>
      </c>
      <c r="N21" s="100">
        <v>0.5406698564593302</v>
      </c>
      <c r="O21" s="99">
        <v>11</v>
      </c>
      <c r="P21" s="218">
        <v>7</v>
      </c>
      <c r="Q21" s="216">
        <v>1622</v>
      </c>
    </row>
    <row r="22" spans="2:17" ht="12.75">
      <c r="B22" s="98" t="s">
        <v>213</v>
      </c>
      <c r="C22" s="99">
        <v>10775</v>
      </c>
      <c r="D22" s="99">
        <v>2924</v>
      </c>
      <c r="E22" s="100">
        <v>0.27136890951276105</v>
      </c>
      <c r="F22" s="99">
        <v>2527</v>
      </c>
      <c r="G22" s="99">
        <v>269</v>
      </c>
      <c r="H22" s="100">
        <v>0.10645033636723387</v>
      </c>
      <c r="I22" s="99">
        <v>487</v>
      </c>
      <c r="J22" s="99">
        <v>288</v>
      </c>
      <c r="K22" s="100">
        <v>0.5913757700205339</v>
      </c>
      <c r="L22" s="99">
        <v>731</v>
      </c>
      <c r="M22" s="99">
        <v>437</v>
      </c>
      <c r="N22" s="100">
        <v>0.5978112175102599</v>
      </c>
      <c r="O22" s="99">
        <v>92</v>
      </c>
      <c r="P22" s="218" t="s">
        <v>7</v>
      </c>
      <c r="Q22" s="216">
        <v>2869</v>
      </c>
    </row>
    <row r="23" spans="2:17" ht="12.75">
      <c r="B23" s="98" t="s">
        <v>214</v>
      </c>
      <c r="C23" s="99">
        <v>4571</v>
      </c>
      <c r="D23" s="99">
        <v>2104</v>
      </c>
      <c r="E23" s="100">
        <v>0.4602931524830453</v>
      </c>
      <c r="F23" s="99">
        <v>2485</v>
      </c>
      <c r="G23" s="99">
        <v>1195</v>
      </c>
      <c r="H23" s="100">
        <v>0.48088531187122735</v>
      </c>
      <c r="I23" s="99">
        <v>267</v>
      </c>
      <c r="J23" s="99">
        <v>49</v>
      </c>
      <c r="K23" s="100">
        <v>0.18352059925093633</v>
      </c>
      <c r="L23" s="99">
        <v>267</v>
      </c>
      <c r="M23" s="99">
        <v>159</v>
      </c>
      <c r="N23" s="100">
        <v>0.5955056179775281</v>
      </c>
      <c r="O23" s="99">
        <v>68</v>
      </c>
      <c r="P23" s="218">
        <v>34</v>
      </c>
      <c r="Q23" s="216">
        <v>2196</v>
      </c>
    </row>
    <row r="24" spans="2:17" ht="12.75">
      <c r="B24" s="98" t="s">
        <v>215</v>
      </c>
      <c r="C24" s="99">
        <v>1602</v>
      </c>
      <c r="D24" s="99">
        <v>412</v>
      </c>
      <c r="E24" s="100">
        <v>0.2571785268414482</v>
      </c>
      <c r="F24" s="99">
        <v>375</v>
      </c>
      <c r="G24" s="99">
        <v>34</v>
      </c>
      <c r="H24" s="100">
        <v>0.09066666666666667</v>
      </c>
      <c r="I24" s="99">
        <v>80</v>
      </c>
      <c r="J24" s="99">
        <v>36</v>
      </c>
      <c r="K24" s="100">
        <v>0.45</v>
      </c>
      <c r="L24" s="99">
        <v>133</v>
      </c>
      <c r="M24" s="99">
        <v>42</v>
      </c>
      <c r="N24" s="100">
        <v>0.3157894736842105</v>
      </c>
      <c r="O24" s="99">
        <v>84</v>
      </c>
      <c r="P24" s="218">
        <v>4</v>
      </c>
      <c r="Q24" s="216">
        <v>1090</v>
      </c>
    </row>
    <row r="25" spans="2:17" ht="12.75">
      <c r="B25" s="98" t="s">
        <v>216</v>
      </c>
      <c r="C25" s="99">
        <v>1793</v>
      </c>
      <c r="D25" s="99">
        <v>458</v>
      </c>
      <c r="E25" s="100">
        <v>0.25543781372002233</v>
      </c>
      <c r="F25" s="99">
        <v>710</v>
      </c>
      <c r="G25" s="99">
        <v>44</v>
      </c>
      <c r="H25" s="100">
        <v>0.061971830985915494</v>
      </c>
      <c r="I25" s="99">
        <v>207</v>
      </c>
      <c r="J25" s="99">
        <v>19</v>
      </c>
      <c r="K25" s="100">
        <v>0.09178743961352658</v>
      </c>
      <c r="L25" s="99">
        <v>93</v>
      </c>
      <c r="M25" s="99">
        <v>50</v>
      </c>
      <c r="N25" s="100">
        <v>0.5376344086021505</v>
      </c>
      <c r="O25" s="99">
        <v>10</v>
      </c>
      <c r="P25" s="218">
        <v>1</v>
      </c>
      <c r="Q25" s="216">
        <v>614</v>
      </c>
    </row>
    <row r="26" spans="2:17" ht="12.75">
      <c r="B26" s="106" t="s">
        <v>350</v>
      </c>
      <c r="C26" s="99">
        <v>754</v>
      </c>
      <c r="D26" s="99">
        <v>292</v>
      </c>
      <c r="E26" s="100">
        <v>0.38726790450928383</v>
      </c>
      <c r="F26" s="99">
        <v>138</v>
      </c>
      <c r="G26" s="99">
        <v>17</v>
      </c>
      <c r="H26" s="100">
        <v>0.12318840579710146</v>
      </c>
      <c r="I26" s="99">
        <v>3</v>
      </c>
      <c r="J26" s="99">
        <v>0</v>
      </c>
      <c r="K26" s="100">
        <v>0</v>
      </c>
      <c r="L26" s="99">
        <v>28</v>
      </c>
      <c r="M26" s="99">
        <v>7</v>
      </c>
      <c r="N26" s="100">
        <v>0.25</v>
      </c>
      <c r="O26" s="99">
        <v>20</v>
      </c>
      <c r="P26" s="218">
        <v>0</v>
      </c>
      <c r="Q26" s="216">
        <v>349</v>
      </c>
    </row>
    <row r="27" spans="2:17" ht="12.75">
      <c r="B27" s="98" t="s">
        <v>218</v>
      </c>
      <c r="C27" s="101">
        <v>553</v>
      </c>
      <c r="D27" s="101">
        <v>97</v>
      </c>
      <c r="E27" s="94">
        <v>0.17540687160940324</v>
      </c>
      <c r="F27" s="101">
        <v>258</v>
      </c>
      <c r="G27" s="101">
        <v>24</v>
      </c>
      <c r="H27" s="94">
        <v>0.09302325581395349</v>
      </c>
      <c r="I27" s="101">
        <v>13</v>
      </c>
      <c r="J27" s="101">
        <v>0</v>
      </c>
      <c r="K27" s="94">
        <v>0</v>
      </c>
      <c r="L27" s="101">
        <v>37</v>
      </c>
      <c r="M27" s="101">
        <v>11</v>
      </c>
      <c r="N27" s="94">
        <v>0.2972972972972973</v>
      </c>
      <c r="O27" s="101">
        <v>0</v>
      </c>
      <c r="P27" s="219">
        <v>1</v>
      </c>
      <c r="Q27" s="217">
        <v>394</v>
      </c>
    </row>
    <row r="28" spans="2:17" ht="12.75">
      <c r="B28" s="95" t="s">
        <v>289</v>
      </c>
      <c r="C28" s="96">
        <v>127203</v>
      </c>
      <c r="D28" s="96">
        <v>48219</v>
      </c>
      <c r="E28" s="97">
        <v>0.3790712483196151</v>
      </c>
      <c r="F28" s="96">
        <v>40080</v>
      </c>
      <c r="G28" s="96">
        <v>9155</v>
      </c>
      <c r="H28" s="97">
        <v>0.2284181636726547</v>
      </c>
      <c r="I28" s="96">
        <v>7728</v>
      </c>
      <c r="J28" s="96">
        <v>3164</v>
      </c>
      <c r="K28" s="97">
        <v>0.40942028985507245</v>
      </c>
      <c r="L28" s="96">
        <v>12399</v>
      </c>
      <c r="M28" s="96">
        <v>7134</v>
      </c>
      <c r="N28" s="97">
        <v>0.5753689813694652</v>
      </c>
      <c r="O28" s="96">
        <v>1449</v>
      </c>
      <c r="P28" s="220">
        <v>136</v>
      </c>
      <c r="Q28" s="215">
        <v>48616</v>
      </c>
    </row>
    <row r="29" spans="2:17" ht="12.75">
      <c r="B29" s="98" t="s">
        <v>219</v>
      </c>
      <c r="C29" s="99">
        <v>18361</v>
      </c>
      <c r="D29" s="99">
        <v>7592</v>
      </c>
      <c r="E29" s="100">
        <v>0.4134851042971516</v>
      </c>
      <c r="F29" s="99">
        <v>5208</v>
      </c>
      <c r="G29" s="99">
        <v>1754</v>
      </c>
      <c r="H29" s="100">
        <v>0.33678955453149</v>
      </c>
      <c r="I29" s="99">
        <v>1073</v>
      </c>
      <c r="J29" s="99">
        <v>334</v>
      </c>
      <c r="K29" s="100">
        <v>0.31127679403541475</v>
      </c>
      <c r="L29" s="99">
        <v>1756</v>
      </c>
      <c r="M29" s="99">
        <v>1575</v>
      </c>
      <c r="N29" s="100">
        <v>0.8969248291571754</v>
      </c>
      <c r="O29" s="99">
        <v>2</v>
      </c>
      <c r="P29" s="218">
        <v>1</v>
      </c>
      <c r="Q29" s="216">
        <v>6412</v>
      </c>
    </row>
    <row r="30" spans="2:17" ht="12.75">
      <c r="B30" s="98" t="s">
        <v>220</v>
      </c>
      <c r="C30" s="99">
        <v>9349</v>
      </c>
      <c r="D30" s="99">
        <v>3101</v>
      </c>
      <c r="E30" s="100">
        <v>0.3316932292223767</v>
      </c>
      <c r="F30" s="99">
        <v>2487</v>
      </c>
      <c r="G30" s="99">
        <v>295</v>
      </c>
      <c r="H30" s="100">
        <v>0.11861680739847205</v>
      </c>
      <c r="I30" s="99">
        <v>254</v>
      </c>
      <c r="J30" s="99">
        <v>109</v>
      </c>
      <c r="K30" s="100">
        <v>0.42913385826771655</v>
      </c>
      <c r="L30" s="99">
        <v>1031</v>
      </c>
      <c r="M30" s="99">
        <v>491</v>
      </c>
      <c r="N30" s="100">
        <v>0.47623666343355964</v>
      </c>
      <c r="O30" s="99">
        <v>368</v>
      </c>
      <c r="P30" s="218">
        <v>43</v>
      </c>
      <c r="Q30" s="216">
        <v>3186</v>
      </c>
    </row>
    <row r="31" spans="2:17" ht="12.75">
      <c r="B31" s="98" t="s">
        <v>221</v>
      </c>
      <c r="C31" s="99">
        <v>2128</v>
      </c>
      <c r="D31" s="99">
        <v>393</v>
      </c>
      <c r="E31" s="100">
        <v>0.18468045112781956</v>
      </c>
      <c r="F31" s="99">
        <v>738</v>
      </c>
      <c r="G31" s="99">
        <v>108</v>
      </c>
      <c r="H31" s="100">
        <v>0.14634146341463414</v>
      </c>
      <c r="I31" s="99">
        <v>125</v>
      </c>
      <c r="J31" s="99">
        <v>70</v>
      </c>
      <c r="K31" s="100">
        <v>0.56</v>
      </c>
      <c r="L31" s="99">
        <v>264</v>
      </c>
      <c r="M31" s="99">
        <v>215</v>
      </c>
      <c r="N31" s="100">
        <v>0.8143939393939394</v>
      </c>
      <c r="O31" s="99">
        <v>5</v>
      </c>
      <c r="P31" s="218">
        <v>2</v>
      </c>
      <c r="Q31" s="216">
        <v>2150</v>
      </c>
    </row>
    <row r="32" spans="2:17" ht="12.75">
      <c r="B32" s="98" t="s">
        <v>222</v>
      </c>
      <c r="C32" s="99">
        <v>6115</v>
      </c>
      <c r="D32" s="99">
        <v>3055</v>
      </c>
      <c r="E32" s="100">
        <v>0.49959116925592806</v>
      </c>
      <c r="F32" s="99">
        <v>1595</v>
      </c>
      <c r="G32" s="99">
        <v>286</v>
      </c>
      <c r="H32" s="100">
        <v>0.1793103448275862</v>
      </c>
      <c r="I32" s="99">
        <v>782</v>
      </c>
      <c r="J32" s="99">
        <v>634</v>
      </c>
      <c r="K32" s="100">
        <v>0.8107416879795396</v>
      </c>
      <c r="L32" s="99">
        <v>495</v>
      </c>
      <c r="M32" s="99">
        <v>224</v>
      </c>
      <c r="N32" s="100">
        <v>0.45252525252525255</v>
      </c>
      <c r="O32" s="99">
        <v>87</v>
      </c>
      <c r="P32" s="218">
        <v>11</v>
      </c>
      <c r="Q32" s="216">
        <v>2515</v>
      </c>
    </row>
    <row r="33" spans="2:17" ht="12.75">
      <c r="B33" s="98" t="s">
        <v>223</v>
      </c>
      <c r="C33" s="99">
        <v>4835</v>
      </c>
      <c r="D33" s="99">
        <v>1346</v>
      </c>
      <c r="E33" s="100">
        <v>0.2783867631851086</v>
      </c>
      <c r="F33" s="99">
        <v>2047</v>
      </c>
      <c r="G33" s="99">
        <v>285</v>
      </c>
      <c r="H33" s="100">
        <v>0.13922813873961895</v>
      </c>
      <c r="I33" s="99">
        <v>453</v>
      </c>
      <c r="J33" s="99">
        <v>138</v>
      </c>
      <c r="K33" s="100">
        <v>0.304635761589404</v>
      </c>
      <c r="L33" s="99">
        <v>285</v>
      </c>
      <c r="M33" s="99">
        <v>192</v>
      </c>
      <c r="N33" s="100">
        <v>0.6736842105263158</v>
      </c>
      <c r="O33" s="99">
        <v>33</v>
      </c>
      <c r="P33" s="218">
        <v>14</v>
      </c>
      <c r="Q33" s="216">
        <v>1607</v>
      </c>
    </row>
    <row r="34" spans="2:17" ht="12.75">
      <c r="B34" s="98" t="s">
        <v>224</v>
      </c>
      <c r="C34" s="99">
        <v>11569</v>
      </c>
      <c r="D34" s="99">
        <v>5760</v>
      </c>
      <c r="E34" s="100">
        <v>0.49788227158786413</v>
      </c>
      <c r="F34" s="99">
        <v>5361</v>
      </c>
      <c r="G34" s="99">
        <v>2765</v>
      </c>
      <c r="H34" s="100">
        <v>0.5157619847043462</v>
      </c>
      <c r="I34" s="99">
        <v>1219</v>
      </c>
      <c r="J34" s="99">
        <v>867</v>
      </c>
      <c r="K34" s="100">
        <v>0.7112387202625102</v>
      </c>
      <c r="L34" s="99">
        <v>1650</v>
      </c>
      <c r="M34" s="99">
        <v>929</v>
      </c>
      <c r="N34" s="100">
        <v>0.563030303030303</v>
      </c>
      <c r="O34" s="99">
        <v>2</v>
      </c>
      <c r="P34" s="218">
        <v>1</v>
      </c>
      <c r="Q34" s="216">
        <v>7574</v>
      </c>
    </row>
    <row r="35" spans="2:17" ht="12.75">
      <c r="B35" s="98" t="s">
        <v>225</v>
      </c>
      <c r="C35" s="99">
        <v>7438</v>
      </c>
      <c r="D35" s="99">
        <v>1791</v>
      </c>
      <c r="E35" s="100">
        <v>0.24079053509007797</v>
      </c>
      <c r="F35" s="99">
        <v>1956</v>
      </c>
      <c r="G35" s="99">
        <v>83</v>
      </c>
      <c r="H35" s="100">
        <v>0.04243353783231084</v>
      </c>
      <c r="I35" s="99">
        <v>270</v>
      </c>
      <c r="J35" s="99">
        <v>10</v>
      </c>
      <c r="K35" s="100">
        <v>0.037037037037037035</v>
      </c>
      <c r="L35" s="99">
        <v>470</v>
      </c>
      <c r="M35" s="99">
        <v>223</v>
      </c>
      <c r="N35" s="100">
        <v>0.474468085106383</v>
      </c>
      <c r="O35" s="99">
        <v>23</v>
      </c>
      <c r="P35" s="218">
        <v>3</v>
      </c>
      <c r="Q35" s="216">
        <v>3769</v>
      </c>
    </row>
    <row r="36" spans="2:17" ht="12.75">
      <c r="B36" s="98" t="s">
        <v>226</v>
      </c>
      <c r="C36" s="99">
        <v>13169</v>
      </c>
      <c r="D36" s="99">
        <v>4948</v>
      </c>
      <c r="E36" s="100">
        <v>0.3757308831346344</v>
      </c>
      <c r="F36" s="99">
        <v>2869</v>
      </c>
      <c r="G36" s="99">
        <v>210</v>
      </c>
      <c r="H36" s="100">
        <v>0.073196235622168</v>
      </c>
      <c r="I36" s="99">
        <v>1358</v>
      </c>
      <c r="J36" s="99">
        <v>79</v>
      </c>
      <c r="K36" s="100">
        <v>0.05817378497790869</v>
      </c>
      <c r="L36" s="99">
        <v>708</v>
      </c>
      <c r="M36" s="99">
        <v>462</v>
      </c>
      <c r="N36" s="100">
        <v>0.652542372881356</v>
      </c>
      <c r="O36" s="99">
        <v>3</v>
      </c>
      <c r="P36" s="218">
        <v>3</v>
      </c>
      <c r="Q36" s="216">
        <v>4412</v>
      </c>
    </row>
    <row r="37" spans="2:17" ht="12.75">
      <c r="B37" s="98" t="s">
        <v>227</v>
      </c>
      <c r="C37" s="99">
        <v>3645</v>
      </c>
      <c r="D37" s="99">
        <v>1503</v>
      </c>
      <c r="E37" s="100">
        <v>0.4123456790123457</v>
      </c>
      <c r="F37" s="99">
        <v>1530</v>
      </c>
      <c r="G37" s="99">
        <v>119</v>
      </c>
      <c r="H37" s="100">
        <v>0.07777777777777778</v>
      </c>
      <c r="I37" s="99">
        <v>126</v>
      </c>
      <c r="J37" s="99">
        <v>55</v>
      </c>
      <c r="K37" s="100">
        <v>0.4365079365079365</v>
      </c>
      <c r="L37" s="99">
        <v>326</v>
      </c>
      <c r="M37" s="99">
        <v>218</v>
      </c>
      <c r="N37" s="100">
        <v>0.6687116564417178</v>
      </c>
      <c r="O37" s="99">
        <v>15</v>
      </c>
      <c r="P37" s="218">
        <v>0</v>
      </c>
      <c r="Q37" s="216">
        <v>3342</v>
      </c>
    </row>
    <row r="38" spans="2:17" ht="12.75">
      <c r="B38" s="98" t="s">
        <v>228</v>
      </c>
      <c r="C38" s="99">
        <v>28084</v>
      </c>
      <c r="D38" s="99">
        <v>11328</v>
      </c>
      <c r="E38" s="100">
        <v>0.40336134453781514</v>
      </c>
      <c r="F38" s="99">
        <v>7702</v>
      </c>
      <c r="G38" s="99">
        <v>1951</v>
      </c>
      <c r="H38" s="100">
        <v>0.2533108283562711</v>
      </c>
      <c r="I38" s="99">
        <v>1232</v>
      </c>
      <c r="J38" s="99">
        <v>794</v>
      </c>
      <c r="K38" s="100">
        <v>0.6444805194805194</v>
      </c>
      <c r="L38" s="99">
        <v>4789</v>
      </c>
      <c r="M38" s="99">
        <v>2367</v>
      </c>
      <c r="N38" s="100">
        <v>0.4942576738358739</v>
      </c>
      <c r="O38" s="99">
        <v>832</v>
      </c>
      <c r="P38" s="218">
        <v>48</v>
      </c>
      <c r="Q38" s="216">
        <v>7681</v>
      </c>
    </row>
    <row r="39" spans="2:17" ht="12.75">
      <c r="B39" s="98" t="s">
        <v>229</v>
      </c>
      <c r="C39" s="99">
        <v>22</v>
      </c>
      <c r="D39" s="99">
        <v>8</v>
      </c>
      <c r="E39" s="100">
        <v>0.36363636363636365</v>
      </c>
      <c r="F39" s="99">
        <v>13</v>
      </c>
      <c r="G39" s="99">
        <v>11</v>
      </c>
      <c r="H39" s="100">
        <v>0.8461538461538461</v>
      </c>
      <c r="I39" s="99">
        <v>199</v>
      </c>
      <c r="J39" s="99">
        <v>37</v>
      </c>
      <c r="K39" s="100">
        <v>0.18592964824120603</v>
      </c>
      <c r="L39" s="99">
        <v>6</v>
      </c>
      <c r="M39" s="99">
        <v>6</v>
      </c>
      <c r="N39" s="100">
        <v>1</v>
      </c>
      <c r="O39" s="99">
        <v>20</v>
      </c>
      <c r="P39" s="218">
        <v>0</v>
      </c>
      <c r="Q39" s="216">
        <v>7</v>
      </c>
    </row>
    <row r="40" spans="2:17" ht="13.5" customHeight="1">
      <c r="B40" s="102" t="s">
        <v>230</v>
      </c>
      <c r="C40" s="101">
        <v>22488</v>
      </c>
      <c r="D40" s="101">
        <v>7394</v>
      </c>
      <c r="E40" s="94">
        <v>0.32879758093205264</v>
      </c>
      <c r="F40" s="101">
        <v>8574</v>
      </c>
      <c r="G40" s="101">
        <v>1288</v>
      </c>
      <c r="H40" s="94">
        <v>0.15022160018661068</v>
      </c>
      <c r="I40" s="101">
        <v>637</v>
      </c>
      <c r="J40" s="101">
        <v>37</v>
      </c>
      <c r="K40" s="94">
        <v>0.058084772370486655</v>
      </c>
      <c r="L40" s="101">
        <v>619</v>
      </c>
      <c r="M40" s="101">
        <v>232</v>
      </c>
      <c r="N40" s="94">
        <v>0.37479806138933763</v>
      </c>
      <c r="O40" s="101">
        <v>59</v>
      </c>
      <c r="P40" s="219">
        <v>10</v>
      </c>
      <c r="Q40" s="217">
        <v>5961</v>
      </c>
    </row>
    <row r="41" spans="2:17" ht="12.75">
      <c r="B41" s="103"/>
      <c r="C41" s="104"/>
      <c r="D41" s="104"/>
      <c r="E41" s="105"/>
      <c r="F41" s="104"/>
      <c r="G41" s="104"/>
      <c r="H41" s="105"/>
      <c r="I41" s="104"/>
      <c r="J41" s="104"/>
      <c r="K41" s="105"/>
      <c r="L41" s="104"/>
      <c r="M41" s="104"/>
      <c r="N41" s="105"/>
      <c r="O41" s="104"/>
      <c r="P41" s="104"/>
      <c r="Q41" s="104"/>
    </row>
    <row r="42" spans="2:17" ht="23.25" customHeight="1">
      <c r="B42" s="103"/>
      <c r="C42" s="310" t="s">
        <v>287</v>
      </c>
      <c r="D42" s="310"/>
      <c r="E42" s="310"/>
      <c r="F42" s="310"/>
      <c r="G42" s="310"/>
      <c r="H42" s="310"/>
      <c r="I42" s="310"/>
      <c r="J42" s="310"/>
      <c r="K42" s="310"/>
      <c r="L42" s="310"/>
      <c r="M42" s="310"/>
      <c r="N42" s="310"/>
      <c r="O42" s="310"/>
      <c r="P42" s="310"/>
      <c r="Q42" s="310"/>
    </row>
    <row r="43" spans="2:17" ht="12.75">
      <c r="B43" s="161"/>
      <c r="C43" s="306" t="s">
        <v>186</v>
      </c>
      <c r="D43" s="306"/>
      <c r="E43" s="307"/>
      <c r="F43" s="305" t="s">
        <v>187</v>
      </c>
      <c r="G43" s="306"/>
      <c r="H43" s="307"/>
      <c r="I43" s="305" t="s">
        <v>188</v>
      </c>
      <c r="J43" s="306"/>
      <c r="K43" s="307"/>
      <c r="L43" s="305" t="s">
        <v>290</v>
      </c>
      <c r="M43" s="306"/>
      <c r="N43" s="307"/>
      <c r="O43" s="88" t="s">
        <v>190</v>
      </c>
      <c r="P43" s="82" t="s">
        <v>191</v>
      </c>
      <c r="Q43" s="88" t="s">
        <v>192</v>
      </c>
    </row>
    <row r="44" spans="2:17" s="92" customFormat="1" ht="51">
      <c r="B44" s="162"/>
      <c r="C44" s="91" t="s">
        <v>193</v>
      </c>
      <c r="D44" s="91" t="s">
        <v>43</v>
      </c>
      <c r="E44" s="90" t="s">
        <v>44</v>
      </c>
      <c r="F44" s="91" t="s">
        <v>196</v>
      </c>
      <c r="G44" s="91" t="s">
        <v>43</v>
      </c>
      <c r="H44" s="90" t="s">
        <v>44</v>
      </c>
      <c r="I44" s="91" t="s">
        <v>197</v>
      </c>
      <c r="J44" s="91" t="s">
        <v>43</v>
      </c>
      <c r="K44" s="90" t="s">
        <v>44</v>
      </c>
      <c r="L44" s="91" t="s">
        <v>196</v>
      </c>
      <c r="M44" s="91" t="s">
        <v>43</v>
      </c>
      <c r="N44" s="90" t="s">
        <v>44</v>
      </c>
      <c r="O44" s="91" t="s">
        <v>193</v>
      </c>
      <c r="P44" s="90" t="s">
        <v>193</v>
      </c>
      <c r="Q44" s="91" t="s">
        <v>197</v>
      </c>
    </row>
    <row r="45" spans="2:17" ht="12.75">
      <c r="B45" s="95" t="s">
        <v>291</v>
      </c>
      <c r="C45" s="96">
        <v>103775</v>
      </c>
      <c r="D45" s="96">
        <v>34084</v>
      </c>
      <c r="E45" s="97">
        <v>0.3284413394362804</v>
      </c>
      <c r="F45" s="96">
        <v>26107</v>
      </c>
      <c r="G45" s="96">
        <v>4297</v>
      </c>
      <c r="H45" s="97">
        <v>0.16459187191174782</v>
      </c>
      <c r="I45" s="96">
        <v>2831</v>
      </c>
      <c r="J45" s="96">
        <v>986</v>
      </c>
      <c r="K45" s="97">
        <v>0.3482868244436595</v>
      </c>
      <c r="L45" s="96">
        <v>6221</v>
      </c>
      <c r="M45" s="96">
        <v>2988</v>
      </c>
      <c r="N45" s="97">
        <v>0.4803086320527246</v>
      </c>
      <c r="O45" s="96">
        <v>214</v>
      </c>
      <c r="P45" s="96">
        <v>48</v>
      </c>
      <c r="Q45" s="215">
        <v>42980</v>
      </c>
    </row>
    <row r="46" spans="2:17" ht="12.75">
      <c r="B46" s="98" t="s">
        <v>231</v>
      </c>
      <c r="C46" s="99">
        <v>9167</v>
      </c>
      <c r="D46" s="99">
        <v>3363</v>
      </c>
      <c r="E46" s="100">
        <v>0.3668593869313843</v>
      </c>
      <c r="F46" s="99">
        <v>2740</v>
      </c>
      <c r="G46" s="99">
        <v>760</v>
      </c>
      <c r="H46" s="100">
        <v>0.2773722627737226</v>
      </c>
      <c r="I46" s="99">
        <v>422</v>
      </c>
      <c r="J46" s="99">
        <v>206</v>
      </c>
      <c r="K46" s="100">
        <v>0.4881516587677725</v>
      </c>
      <c r="L46" s="99">
        <v>438</v>
      </c>
      <c r="M46" s="99">
        <v>274</v>
      </c>
      <c r="N46" s="100">
        <v>0.6255707762557078</v>
      </c>
      <c r="O46" s="99">
        <v>0</v>
      </c>
      <c r="P46" s="218">
        <v>0</v>
      </c>
      <c r="Q46" s="216">
        <v>5621</v>
      </c>
    </row>
    <row r="47" spans="2:17" ht="12.75">
      <c r="B47" s="98" t="s">
        <v>278</v>
      </c>
      <c r="C47" s="99">
        <v>3413</v>
      </c>
      <c r="D47" s="99">
        <v>1285</v>
      </c>
      <c r="E47" s="100">
        <v>0.37650161148549666</v>
      </c>
      <c r="F47" s="99">
        <v>1065</v>
      </c>
      <c r="G47" s="99">
        <v>93</v>
      </c>
      <c r="H47" s="100">
        <v>0.08732394366197183</v>
      </c>
      <c r="I47" s="99">
        <v>101</v>
      </c>
      <c r="J47" s="99">
        <v>35</v>
      </c>
      <c r="K47" s="100">
        <v>0.3465346534653465</v>
      </c>
      <c r="L47" s="99">
        <v>228</v>
      </c>
      <c r="M47" s="99">
        <v>122</v>
      </c>
      <c r="N47" s="100">
        <v>0.5350877192982456</v>
      </c>
      <c r="O47" s="99">
        <v>3</v>
      </c>
      <c r="P47" s="218">
        <v>3</v>
      </c>
      <c r="Q47" s="216">
        <v>1360</v>
      </c>
    </row>
    <row r="48" spans="2:17" ht="12.75">
      <c r="B48" s="98" t="s">
        <v>279</v>
      </c>
      <c r="C48" s="99">
        <v>1073</v>
      </c>
      <c r="D48" s="99">
        <v>214</v>
      </c>
      <c r="E48" s="100">
        <v>0.19944082013047532</v>
      </c>
      <c r="F48" s="99">
        <v>273</v>
      </c>
      <c r="G48" s="99">
        <v>15</v>
      </c>
      <c r="H48" s="100">
        <v>0.054945054945054944</v>
      </c>
      <c r="I48" s="99">
        <v>74</v>
      </c>
      <c r="J48" s="99">
        <v>2</v>
      </c>
      <c r="K48" s="100">
        <v>0.02702702702702703</v>
      </c>
      <c r="L48" s="99">
        <v>22</v>
      </c>
      <c r="M48" s="99">
        <v>12</v>
      </c>
      <c r="N48" s="100">
        <v>0.5454545454545454</v>
      </c>
      <c r="O48" s="99">
        <v>0</v>
      </c>
      <c r="P48" s="218">
        <v>0</v>
      </c>
      <c r="Q48" s="216">
        <v>262</v>
      </c>
    </row>
    <row r="49" spans="2:17" ht="12.75">
      <c r="B49" s="98" t="s">
        <v>280</v>
      </c>
      <c r="C49" s="99">
        <v>19712</v>
      </c>
      <c r="D49" s="99">
        <v>8184</v>
      </c>
      <c r="E49" s="100">
        <v>0.41517857142857145</v>
      </c>
      <c r="F49" s="99">
        <v>7844</v>
      </c>
      <c r="G49" s="99">
        <v>1909</v>
      </c>
      <c r="H49" s="100">
        <v>0.24337072921978584</v>
      </c>
      <c r="I49" s="99">
        <v>396</v>
      </c>
      <c r="J49" s="99">
        <v>211</v>
      </c>
      <c r="K49" s="100">
        <v>0.5328282828282829</v>
      </c>
      <c r="L49" s="99">
        <v>1624</v>
      </c>
      <c r="M49" s="99">
        <v>848</v>
      </c>
      <c r="N49" s="100">
        <v>0.5221674876847291</v>
      </c>
      <c r="O49" s="99">
        <v>5</v>
      </c>
      <c r="P49" s="218">
        <v>1</v>
      </c>
      <c r="Q49" s="216">
        <v>11075</v>
      </c>
    </row>
    <row r="50" spans="2:17" ht="12.75">
      <c r="B50" s="98" t="s">
        <v>281</v>
      </c>
      <c r="C50" s="99">
        <v>2345</v>
      </c>
      <c r="D50" s="99">
        <v>343</v>
      </c>
      <c r="E50" s="100">
        <v>0.14626865671641792</v>
      </c>
      <c r="F50" s="99">
        <v>577</v>
      </c>
      <c r="G50" s="99">
        <v>11</v>
      </c>
      <c r="H50" s="100">
        <v>0.019064124783362217</v>
      </c>
      <c r="I50" s="99">
        <v>142</v>
      </c>
      <c r="J50" s="99">
        <v>4</v>
      </c>
      <c r="K50" s="100">
        <v>0.028169014084507043</v>
      </c>
      <c r="L50" s="99">
        <v>153</v>
      </c>
      <c r="M50" s="99">
        <v>19</v>
      </c>
      <c r="N50" s="100">
        <v>0.12418300653594772</v>
      </c>
      <c r="O50" s="99">
        <v>3</v>
      </c>
      <c r="P50" s="218">
        <v>0</v>
      </c>
      <c r="Q50" s="216">
        <v>1203</v>
      </c>
    </row>
    <row r="51" spans="2:17" ht="12.75">
      <c r="B51" s="98" t="s">
        <v>282</v>
      </c>
      <c r="C51" s="99">
        <v>5322</v>
      </c>
      <c r="D51" s="99">
        <v>1945</v>
      </c>
      <c r="E51" s="100">
        <v>0.3654641112363773</v>
      </c>
      <c r="F51" s="99">
        <v>1799</v>
      </c>
      <c r="G51" s="99">
        <v>378</v>
      </c>
      <c r="H51" s="100">
        <v>0.21011673151750973</v>
      </c>
      <c r="I51" s="99">
        <v>88</v>
      </c>
      <c r="J51" s="99">
        <v>74</v>
      </c>
      <c r="K51" s="100">
        <v>0.8409090909090909</v>
      </c>
      <c r="L51" s="99">
        <v>633</v>
      </c>
      <c r="M51" s="99">
        <v>458</v>
      </c>
      <c r="N51" s="100">
        <v>0.7235387045813586</v>
      </c>
      <c r="O51" s="99">
        <v>68</v>
      </c>
      <c r="P51" s="218">
        <v>8</v>
      </c>
      <c r="Q51" s="216">
        <v>2285</v>
      </c>
    </row>
    <row r="52" spans="2:17" ht="12.75">
      <c r="B52" s="98" t="s">
        <v>310</v>
      </c>
      <c r="C52" s="99">
        <v>9213</v>
      </c>
      <c r="D52" s="99">
        <v>2445</v>
      </c>
      <c r="E52" s="100">
        <v>0.2653858677955063</v>
      </c>
      <c r="F52" s="99">
        <v>1401</v>
      </c>
      <c r="G52" s="99">
        <v>94</v>
      </c>
      <c r="H52" s="100">
        <v>0.06709493219129194</v>
      </c>
      <c r="I52" s="99">
        <v>219</v>
      </c>
      <c r="J52" s="99">
        <v>24</v>
      </c>
      <c r="K52" s="100">
        <v>0.1095890410958904</v>
      </c>
      <c r="L52" s="99">
        <v>456</v>
      </c>
      <c r="M52" s="99">
        <v>70</v>
      </c>
      <c r="N52" s="100">
        <v>0.15350877192982457</v>
      </c>
      <c r="O52" s="99">
        <v>72</v>
      </c>
      <c r="P52" s="218">
        <v>0</v>
      </c>
      <c r="Q52" s="216">
        <v>1823</v>
      </c>
    </row>
    <row r="53" spans="2:17" ht="12.75">
      <c r="B53" s="98" t="s">
        <v>311</v>
      </c>
      <c r="C53" s="99">
        <v>7099</v>
      </c>
      <c r="D53" s="99">
        <v>1678</v>
      </c>
      <c r="E53" s="100">
        <v>0.23637131990421187</v>
      </c>
      <c r="F53" s="99">
        <v>1872</v>
      </c>
      <c r="G53" s="99">
        <v>69</v>
      </c>
      <c r="H53" s="100">
        <v>0.03685897435897436</v>
      </c>
      <c r="I53" s="99">
        <v>202</v>
      </c>
      <c r="J53" s="99">
        <v>89</v>
      </c>
      <c r="K53" s="100">
        <v>0.4405940594059406</v>
      </c>
      <c r="L53" s="99">
        <v>322</v>
      </c>
      <c r="M53" s="99">
        <v>130</v>
      </c>
      <c r="N53" s="100">
        <v>0.40372670807453415</v>
      </c>
      <c r="O53" s="99">
        <v>10</v>
      </c>
      <c r="P53" s="218">
        <v>2</v>
      </c>
      <c r="Q53" s="216">
        <v>2904</v>
      </c>
    </row>
    <row r="54" spans="2:17" ht="12.75">
      <c r="B54" s="98" t="s">
        <v>312</v>
      </c>
      <c r="C54" s="99">
        <v>5846</v>
      </c>
      <c r="D54" s="99">
        <v>2016</v>
      </c>
      <c r="E54" s="100">
        <v>0.3448511802942183</v>
      </c>
      <c r="F54" s="99">
        <v>921</v>
      </c>
      <c r="G54" s="99">
        <v>111</v>
      </c>
      <c r="H54" s="100">
        <v>0.12052117263843648</v>
      </c>
      <c r="I54" s="99">
        <v>75</v>
      </c>
      <c r="J54" s="99">
        <v>6</v>
      </c>
      <c r="K54" s="100">
        <v>0.08</v>
      </c>
      <c r="L54" s="99">
        <v>251</v>
      </c>
      <c r="M54" s="99">
        <v>140</v>
      </c>
      <c r="N54" s="100">
        <v>0.5577689243027888</v>
      </c>
      <c r="O54" s="99">
        <v>0</v>
      </c>
      <c r="P54" s="218">
        <v>0</v>
      </c>
      <c r="Q54" s="216">
        <v>2717</v>
      </c>
    </row>
    <row r="55" spans="2:17" ht="12.75">
      <c r="B55" s="98" t="s">
        <v>313</v>
      </c>
      <c r="C55" s="99">
        <v>911</v>
      </c>
      <c r="D55" s="99">
        <v>184</v>
      </c>
      <c r="E55" s="100">
        <v>0.20197585071350166</v>
      </c>
      <c r="F55" s="99">
        <v>441</v>
      </c>
      <c r="G55" s="99">
        <v>11</v>
      </c>
      <c r="H55" s="100">
        <v>0.024943310657596373</v>
      </c>
      <c r="I55" s="99">
        <v>110</v>
      </c>
      <c r="J55" s="99">
        <v>5</v>
      </c>
      <c r="K55" s="100">
        <v>0.045454545454545456</v>
      </c>
      <c r="L55" s="99">
        <v>36</v>
      </c>
      <c r="M55" s="99">
        <v>6</v>
      </c>
      <c r="N55" s="100">
        <v>0.16666666666666666</v>
      </c>
      <c r="O55" s="99">
        <v>3</v>
      </c>
      <c r="P55" s="218">
        <v>4</v>
      </c>
      <c r="Q55" s="216">
        <v>199</v>
      </c>
    </row>
    <row r="56" spans="2:17" ht="12.75">
      <c r="B56" s="98" t="s">
        <v>314</v>
      </c>
      <c r="C56" s="99">
        <v>8493</v>
      </c>
      <c r="D56" s="99">
        <v>3004</v>
      </c>
      <c r="E56" s="100">
        <v>0.3537030495702343</v>
      </c>
      <c r="F56" s="99">
        <v>1809</v>
      </c>
      <c r="G56" s="99">
        <v>338</v>
      </c>
      <c r="H56" s="100">
        <v>0.18684355997788835</v>
      </c>
      <c r="I56" s="99">
        <v>191</v>
      </c>
      <c r="J56" s="99">
        <v>88</v>
      </c>
      <c r="K56" s="100">
        <v>0.4607329842931937</v>
      </c>
      <c r="L56" s="99">
        <v>667</v>
      </c>
      <c r="M56" s="99">
        <v>297</v>
      </c>
      <c r="N56" s="100">
        <v>0.4452773613193403</v>
      </c>
      <c r="O56" s="99">
        <v>15</v>
      </c>
      <c r="P56" s="218">
        <v>9</v>
      </c>
      <c r="Q56" s="216">
        <v>3528</v>
      </c>
    </row>
    <row r="57" spans="2:17" ht="12.75">
      <c r="B57" s="98" t="s">
        <v>315</v>
      </c>
      <c r="C57" s="99">
        <v>9331</v>
      </c>
      <c r="D57" s="99">
        <v>1612</v>
      </c>
      <c r="E57" s="100">
        <v>0.17275747508305647</v>
      </c>
      <c r="F57" s="99">
        <v>979</v>
      </c>
      <c r="G57" s="99">
        <v>62</v>
      </c>
      <c r="H57" s="100">
        <v>0.06332992849846783</v>
      </c>
      <c r="I57" s="99">
        <v>205</v>
      </c>
      <c r="J57" s="99">
        <v>83</v>
      </c>
      <c r="K57" s="100">
        <v>0.40487804878048783</v>
      </c>
      <c r="L57" s="99">
        <v>379</v>
      </c>
      <c r="M57" s="99">
        <v>163</v>
      </c>
      <c r="N57" s="100">
        <v>0.43007915567282323</v>
      </c>
      <c r="O57" s="99">
        <v>10</v>
      </c>
      <c r="P57" s="218">
        <v>0</v>
      </c>
      <c r="Q57" s="216">
        <v>1513</v>
      </c>
    </row>
    <row r="58" spans="2:17" ht="12.75">
      <c r="B58" s="98" t="s">
        <v>316</v>
      </c>
      <c r="C58" s="99">
        <v>19097</v>
      </c>
      <c r="D58" s="99">
        <v>7040</v>
      </c>
      <c r="E58" s="100">
        <v>0.3686442896790072</v>
      </c>
      <c r="F58" s="99">
        <v>3553</v>
      </c>
      <c r="G58" s="99">
        <v>283</v>
      </c>
      <c r="H58" s="100">
        <v>0.07965099915564312</v>
      </c>
      <c r="I58" s="99">
        <v>576</v>
      </c>
      <c r="J58" s="99">
        <v>150</v>
      </c>
      <c r="K58" s="100">
        <v>0.2604166666666667</v>
      </c>
      <c r="L58" s="99">
        <v>909</v>
      </c>
      <c r="M58" s="99">
        <v>393</v>
      </c>
      <c r="N58" s="100">
        <v>0.43234323432343236</v>
      </c>
      <c r="O58" s="99">
        <v>7</v>
      </c>
      <c r="P58" s="218">
        <v>16</v>
      </c>
      <c r="Q58" s="216">
        <v>7353</v>
      </c>
    </row>
    <row r="59" spans="2:17" ht="12.75">
      <c r="B59" s="102" t="s">
        <v>317</v>
      </c>
      <c r="C59" s="101">
        <v>2753</v>
      </c>
      <c r="D59" s="101">
        <v>771</v>
      </c>
      <c r="E59" s="94">
        <v>0.28005811841627315</v>
      </c>
      <c r="F59" s="101">
        <v>833</v>
      </c>
      <c r="G59" s="101">
        <v>163</v>
      </c>
      <c r="H59" s="94">
        <v>0.19567827130852342</v>
      </c>
      <c r="I59" s="101">
        <v>30</v>
      </c>
      <c r="J59" s="101">
        <v>9</v>
      </c>
      <c r="K59" s="94">
        <v>0.3</v>
      </c>
      <c r="L59" s="101">
        <v>103</v>
      </c>
      <c r="M59" s="101">
        <v>56</v>
      </c>
      <c r="N59" s="94">
        <v>0.5436893203883495</v>
      </c>
      <c r="O59" s="101">
        <v>18</v>
      </c>
      <c r="P59" s="219">
        <v>5</v>
      </c>
      <c r="Q59" s="217">
        <v>1137</v>
      </c>
    </row>
    <row r="60" spans="2:17" ht="12.75">
      <c r="B60" s="95" t="s">
        <v>292</v>
      </c>
      <c r="C60" s="96">
        <v>84352</v>
      </c>
      <c r="D60" s="96">
        <v>30707</v>
      </c>
      <c r="E60" s="97">
        <v>0.3640340477996965</v>
      </c>
      <c r="F60" s="96">
        <v>53102</v>
      </c>
      <c r="G60" s="96">
        <v>25679</v>
      </c>
      <c r="H60" s="97">
        <v>0.48357877292757334</v>
      </c>
      <c r="I60" s="96">
        <v>6956</v>
      </c>
      <c r="J60" s="96">
        <v>2359</v>
      </c>
      <c r="K60" s="97">
        <v>0.33913168487636575</v>
      </c>
      <c r="L60" s="96">
        <v>5414</v>
      </c>
      <c r="M60" s="96">
        <v>2368</v>
      </c>
      <c r="N60" s="97">
        <v>0.4373845585519025</v>
      </c>
      <c r="O60" s="96">
        <v>625</v>
      </c>
      <c r="P60" s="220">
        <v>127</v>
      </c>
      <c r="Q60" s="215">
        <v>31854</v>
      </c>
    </row>
    <row r="61" spans="2:17" ht="12.75">
      <c r="B61" s="98" t="s">
        <v>318</v>
      </c>
      <c r="C61" s="99">
        <v>2955</v>
      </c>
      <c r="D61" s="99">
        <v>987</v>
      </c>
      <c r="E61" s="100">
        <v>0.33401015228426395</v>
      </c>
      <c r="F61" s="99">
        <v>549</v>
      </c>
      <c r="G61" s="99">
        <v>51</v>
      </c>
      <c r="H61" s="100">
        <v>0.09289617486338798</v>
      </c>
      <c r="I61" s="99">
        <v>132</v>
      </c>
      <c r="J61" s="99">
        <v>12</v>
      </c>
      <c r="K61" s="100">
        <v>0.09090909090909091</v>
      </c>
      <c r="L61" s="99">
        <v>208</v>
      </c>
      <c r="M61" s="99">
        <v>101</v>
      </c>
      <c r="N61" s="100">
        <v>0.4855769230769231</v>
      </c>
      <c r="O61" s="99">
        <v>35</v>
      </c>
      <c r="P61" s="218">
        <v>0</v>
      </c>
      <c r="Q61" s="216">
        <v>1904</v>
      </c>
    </row>
    <row r="62" spans="2:17" ht="12.75">
      <c r="B62" s="98" t="s">
        <v>319</v>
      </c>
      <c r="C62" s="99">
        <v>1406</v>
      </c>
      <c r="D62" s="99">
        <v>669</v>
      </c>
      <c r="E62" s="100">
        <v>0.47581792318634425</v>
      </c>
      <c r="F62" s="99">
        <v>760</v>
      </c>
      <c r="G62" s="99">
        <v>296</v>
      </c>
      <c r="H62" s="100">
        <v>0.3894736842105263</v>
      </c>
      <c r="I62" s="99">
        <v>279</v>
      </c>
      <c r="J62" s="99">
        <v>134</v>
      </c>
      <c r="K62" s="100">
        <v>0.48028673835125446</v>
      </c>
      <c r="L62" s="99">
        <v>86</v>
      </c>
      <c r="M62" s="99">
        <v>56</v>
      </c>
      <c r="N62" s="100">
        <v>0.6511627906976745</v>
      </c>
      <c r="O62" s="99">
        <v>15</v>
      </c>
      <c r="P62" s="218">
        <v>4</v>
      </c>
      <c r="Q62" s="216">
        <v>190</v>
      </c>
    </row>
    <row r="63" spans="2:17" ht="12.75">
      <c r="B63" s="98" t="s">
        <v>320</v>
      </c>
      <c r="C63" s="99">
        <v>1338</v>
      </c>
      <c r="D63" s="99">
        <v>246</v>
      </c>
      <c r="E63" s="100">
        <v>0.18385650224215247</v>
      </c>
      <c r="F63" s="99">
        <v>701</v>
      </c>
      <c r="G63" s="99">
        <v>58</v>
      </c>
      <c r="H63" s="100">
        <v>0.08273894436519258</v>
      </c>
      <c r="I63" s="99">
        <v>105</v>
      </c>
      <c r="J63" s="99">
        <v>13</v>
      </c>
      <c r="K63" s="100">
        <v>0.12380952380952381</v>
      </c>
      <c r="L63" s="99">
        <v>66</v>
      </c>
      <c r="M63" s="99">
        <v>13</v>
      </c>
      <c r="N63" s="100">
        <v>0.19696969696969696</v>
      </c>
      <c r="O63" s="99">
        <v>12</v>
      </c>
      <c r="P63" s="218">
        <v>0</v>
      </c>
      <c r="Q63" s="216">
        <v>523</v>
      </c>
    </row>
    <row r="64" spans="2:17" ht="12.75">
      <c r="B64" s="98" t="s">
        <v>321</v>
      </c>
      <c r="C64" s="99">
        <v>6524</v>
      </c>
      <c r="D64" s="99">
        <v>2041</v>
      </c>
      <c r="E64" s="100">
        <v>0.312844880441447</v>
      </c>
      <c r="F64" s="99">
        <v>2259</v>
      </c>
      <c r="G64" s="99">
        <v>447</v>
      </c>
      <c r="H64" s="100">
        <v>0.19787516600265603</v>
      </c>
      <c r="I64" s="99">
        <v>1107</v>
      </c>
      <c r="J64" s="99">
        <v>121</v>
      </c>
      <c r="K64" s="100">
        <v>0.1093044263775971</v>
      </c>
      <c r="L64" s="99">
        <v>196</v>
      </c>
      <c r="M64" s="99">
        <v>97</v>
      </c>
      <c r="N64" s="100">
        <v>0.49489795918367346</v>
      </c>
      <c r="O64" s="99">
        <v>9</v>
      </c>
      <c r="P64" s="218">
        <v>9</v>
      </c>
      <c r="Q64" s="216">
        <v>3595</v>
      </c>
    </row>
    <row r="65" spans="2:17" ht="12.75">
      <c r="B65" s="98" t="s">
        <v>322</v>
      </c>
      <c r="C65" s="99">
        <v>1638</v>
      </c>
      <c r="D65" s="99">
        <v>426</v>
      </c>
      <c r="E65" s="100">
        <v>0.2600732600732601</v>
      </c>
      <c r="F65" s="99">
        <v>682</v>
      </c>
      <c r="G65" s="99">
        <v>10</v>
      </c>
      <c r="H65" s="100">
        <v>0.01466275659824047</v>
      </c>
      <c r="I65" s="99">
        <v>37</v>
      </c>
      <c r="J65" s="99">
        <v>2</v>
      </c>
      <c r="K65" s="100">
        <v>0.05405405405405406</v>
      </c>
      <c r="L65" s="99">
        <v>237</v>
      </c>
      <c r="M65" s="99">
        <v>19</v>
      </c>
      <c r="N65" s="100">
        <v>0.08016877637130802</v>
      </c>
      <c r="O65" s="99">
        <v>16</v>
      </c>
      <c r="P65" s="218">
        <v>2</v>
      </c>
      <c r="Q65" s="216">
        <v>246</v>
      </c>
    </row>
    <row r="66" spans="2:17" ht="12.75">
      <c r="B66" s="98" t="s">
        <v>323</v>
      </c>
      <c r="C66" s="99">
        <v>2582</v>
      </c>
      <c r="D66" s="99">
        <v>1010</v>
      </c>
      <c r="E66" s="100">
        <v>0.3911696359411309</v>
      </c>
      <c r="F66" s="99">
        <v>446</v>
      </c>
      <c r="G66" s="99">
        <v>74</v>
      </c>
      <c r="H66" s="100">
        <v>0.16591928251121077</v>
      </c>
      <c r="I66" s="99">
        <v>181</v>
      </c>
      <c r="J66" s="99">
        <v>28</v>
      </c>
      <c r="K66" s="100">
        <v>0.15469613259668508</v>
      </c>
      <c r="L66" s="99">
        <v>188</v>
      </c>
      <c r="M66" s="99">
        <v>136</v>
      </c>
      <c r="N66" s="100">
        <v>0.723404255319149</v>
      </c>
      <c r="O66" s="99">
        <v>1</v>
      </c>
      <c r="P66" s="218">
        <v>0</v>
      </c>
      <c r="Q66" s="216">
        <v>726</v>
      </c>
    </row>
    <row r="67" spans="2:17" ht="12.75">
      <c r="B67" s="98" t="s">
        <v>324</v>
      </c>
      <c r="C67" s="99">
        <v>8199</v>
      </c>
      <c r="D67" s="99">
        <v>2885</v>
      </c>
      <c r="E67" s="100">
        <v>0.3518721795340895</v>
      </c>
      <c r="F67" s="99">
        <v>3204</v>
      </c>
      <c r="G67" s="99">
        <v>474</v>
      </c>
      <c r="H67" s="100">
        <v>0.14794007490636704</v>
      </c>
      <c r="I67" s="99">
        <v>74</v>
      </c>
      <c r="J67" s="99">
        <v>39</v>
      </c>
      <c r="K67" s="100">
        <v>0.527027027027027</v>
      </c>
      <c r="L67" s="99">
        <v>767</v>
      </c>
      <c r="M67" s="99">
        <v>466</v>
      </c>
      <c r="N67" s="100">
        <v>0.6075619295958279</v>
      </c>
      <c r="O67" s="99">
        <v>12</v>
      </c>
      <c r="P67" s="218">
        <v>0</v>
      </c>
      <c r="Q67" s="216">
        <v>4815</v>
      </c>
    </row>
    <row r="68" spans="2:17" ht="12.75">
      <c r="B68" s="106" t="s">
        <v>325</v>
      </c>
      <c r="C68" s="99">
        <v>1464</v>
      </c>
      <c r="D68" s="99">
        <v>359</v>
      </c>
      <c r="E68" s="100">
        <v>0.24521857923497267</v>
      </c>
      <c r="F68" s="99">
        <v>22426</v>
      </c>
      <c r="G68" s="99">
        <v>19020</v>
      </c>
      <c r="H68" s="100">
        <v>0.8481227147061446</v>
      </c>
      <c r="I68" s="99">
        <v>94</v>
      </c>
      <c r="J68" s="99">
        <v>13</v>
      </c>
      <c r="K68" s="100">
        <v>0.13829787234042554</v>
      </c>
      <c r="L68" s="99">
        <v>501</v>
      </c>
      <c r="M68" s="99">
        <v>136</v>
      </c>
      <c r="N68" s="100">
        <v>0.2714570858283433</v>
      </c>
      <c r="O68" s="99">
        <v>294</v>
      </c>
      <c r="P68" s="218">
        <v>50</v>
      </c>
      <c r="Q68" s="216">
        <v>971</v>
      </c>
    </row>
    <row r="69" spans="2:17" ht="12.75">
      <c r="B69" s="98" t="s">
        <v>326</v>
      </c>
      <c r="C69" s="99">
        <v>15031</v>
      </c>
      <c r="D69" s="99">
        <v>7166</v>
      </c>
      <c r="E69" s="100">
        <v>0.4767480540216885</v>
      </c>
      <c r="F69" s="99">
        <v>5462</v>
      </c>
      <c r="G69" s="99">
        <v>1868</v>
      </c>
      <c r="H69" s="100">
        <v>0.34199926766752103</v>
      </c>
      <c r="I69" s="99">
        <v>1489</v>
      </c>
      <c r="J69" s="99">
        <v>683</v>
      </c>
      <c r="K69" s="100">
        <v>0.4586971121558093</v>
      </c>
      <c r="L69" s="99">
        <v>697</v>
      </c>
      <c r="M69" s="99">
        <v>441</v>
      </c>
      <c r="N69" s="100">
        <v>0.6327116212338594</v>
      </c>
      <c r="O69" s="99">
        <v>37</v>
      </c>
      <c r="P69" s="218">
        <v>18</v>
      </c>
      <c r="Q69" s="216">
        <v>4019</v>
      </c>
    </row>
    <row r="70" spans="2:17" ht="12.75">
      <c r="B70" s="98" t="s">
        <v>327</v>
      </c>
      <c r="C70" s="99">
        <v>8080</v>
      </c>
      <c r="D70" s="99">
        <v>2699</v>
      </c>
      <c r="E70" s="100">
        <v>0.33403465346534655</v>
      </c>
      <c r="F70" s="99">
        <v>2188</v>
      </c>
      <c r="G70" s="99">
        <v>117</v>
      </c>
      <c r="H70" s="100">
        <v>0.05347349177330896</v>
      </c>
      <c r="I70" s="99">
        <v>220</v>
      </c>
      <c r="J70" s="99">
        <v>38</v>
      </c>
      <c r="K70" s="100">
        <v>0.17272727272727273</v>
      </c>
      <c r="L70" s="99">
        <v>476</v>
      </c>
      <c r="M70" s="99">
        <v>164</v>
      </c>
      <c r="N70" s="100">
        <v>0.3445378151260504</v>
      </c>
      <c r="O70" s="99">
        <v>13</v>
      </c>
      <c r="P70" s="218">
        <v>4</v>
      </c>
      <c r="Q70" s="216">
        <v>2880</v>
      </c>
    </row>
    <row r="71" spans="2:17" ht="12.75">
      <c r="B71" s="98" t="s">
        <v>328</v>
      </c>
      <c r="C71" s="99">
        <v>6088</v>
      </c>
      <c r="D71" s="99">
        <v>2267</v>
      </c>
      <c r="E71" s="100">
        <v>0.3723718791064389</v>
      </c>
      <c r="F71" s="99">
        <v>3385</v>
      </c>
      <c r="G71" s="99">
        <v>1279</v>
      </c>
      <c r="H71" s="100">
        <v>0.37784342688330874</v>
      </c>
      <c r="I71" s="99">
        <v>459</v>
      </c>
      <c r="J71" s="99">
        <v>155</v>
      </c>
      <c r="K71" s="100">
        <v>0.33769063180827885</v>
      </c>
      <c r="L71" s="99">
        <v>458</v>
      </c>
      <c r="M71" s="99">
        <v>226</v>
      </c>
      <c r="N71" s="100">
        <v>0.49344978165938863</v>
      </c>
      <c r="O71" s="99">
        <v>29</v>
      </c>
      <c r="P71" s="218">
        <v>38</v>
      </c>
      <c r="Q71" s="216">
        <v>3777</v>
      </c>
    </row>
    <row r="72" spans="2:17" ht="12.75">
      <c r="B72" s="98" t="s">
        <v>329</v>
      </c>
      <c r="C72" s="99">
        <v>4326</v>
      </c>
      <c r="D72" s="99">
        <v>1877</v>
      </c>
      <c r="E72" s="100">
        <v>0.43388811835413776</v>
      </c>
      <c r="F72" s="99">
        <v>781</v>
      </c>
      <c r="G72" s="99">
        <v>103</v>
      </c>
      <c r="H72" s="100">
        <v>0.13188220230473752</v>
      </c>
      <c r="I72" s="99">
        <v>119</v>
      </c>
      <c r="J72" s="99">
        <v>9</v>
      </c>
      <c r="K72" s="100">
        <v>0.07563025210084033</v>
      </c>
      <c r="L72" s="99">
        <v>186</v>
      </c>
      <c r="M72" s="99">
        <v>62</v>
      </c>
      <c r="N72" s="100">
        <v>0.3333333333333333</v>
      </c>
      <c r="O72" s="99">
        <v>2</v>
      </c>
      <c r="P72" s="218">
        <v>0</v>
      </c>
      <c r="Q72" s="216">
        <v>1028</v>
      </c>
    </row>
    <row r="73" spans="2:17" ht="13.5" customHeight="1">
      <c r="B73" s="98" t="s">
        <v>330</v>
      </c>
      <c r="C73" s="99">
        <v>4983</v>
      </c>
      <c r="D73" s="99">
        <v>1572</v>
      </c>
      <c r="E73" s="100">
        <v>0.31547260686333534</v>
      </c>
      <c r="F73" s="99">
        <v>2145</v>
      </c>
      <c r="G73" s="99">
        <v>393</v>
      </c>
      <c r="H73" s="100">
        <v>0.18321678321678322</v>
      </c>
      <c r="I73" s="99">
        <v>89</v>
      </c>
      <c r="J73" s="99">
        <v>1</v>
      </c>
      <c r="K73" s="100">
        <v>0.011235955056179775</v>
      </c>
      <c r="L73" s="99">
        <v>473</v>
      </c>
      <c r="M73" s="99">
        <v>116</v>
      </c>
      <c r="N73" s="100">
        <v>0.2452431289640592</v>
      </c>
      <c r="O73" s="99">
        <v>0</v>
      </c>
      <c r="P73" s="218">
        <v>1</v>
      </c>
      <c r="Q73" s="216">
        <v>1071</v>
      </c>
    </row>
    <row r="74" spans="2:17" ht="12.75">
      <c r="B74" s="98" t="s">
        <v>331</v>
      </c>
      <c r="C74" s="99">
        <v>9933</v>
      </c>
      <c r="D74" s="99">
        <v>3162</v>
      </c>
      <c r="E74" s="100">
        <v>0.3183328299607369</v>
      </c>
      <c r="F74" s="99">
        <v>2380</v>
      </c>
      <c r="G74" s="99">
        <v>85</v>
      </c>
      <c r="H74" s="100">
        <v>0.03571428571428571</v>
      </c>
      <c r="I74" s="99">
        <v>790</v>
      </c>
      <c r="J74" s="99">
        <v>69</v>
      </c>
      <c r="K74" s="100">
        <v>0.08734177215189873</v>
      </c>
      <c r="L74" s="99">
        <v>492</v>
      </c>
      <c r="M74" s="99">
        <v>162</v>
      </c>
      <c r="N74" s="100">
        <v>0.32926829268292684</v>
      </c>
      <c r="O74" s="99">
        <v>4</v>
      </c>
      <c r="P74" s="218">
        <v>0</v>
      </c>
      <c r="Q74" s="216">
        <v>2594</v>
      </c>
    </row>
    <row r="75" spans="2:17" ht="12.75">
      <c r="B75" s="102" t="s">
        <v>332</v>
      </c>
      <c r="C75" s="101">
        <v>9805</v>
      </c>
      <c r="D75" s="101">
        <v>3341</v>
      </c>
      <c r="E75" s="94">
        <v>0.34074451810300865</v>
      </c>
      <c r="F75" s="101">
        <v>5734</v>
      </c>
      <c r="G75" s="101">
        <v>1404</v>
      </c>
      <c r="H75" s="94">
        <v>0.24485524938960587</v>
      </c>
      <c r="I75" s="101">
        <v>1781</v>
      </c>
      <c r="J75" s="101">
        <v>1042</v>
      </c>
      <c r="K75" s="94">
        <v>0.5850645704660303</v>
      </c>
      <c r="L75" s="101">
        <v>383</v>
      </c>
      <c r="M75" s="101">
        <v>173</v>
      </c>
      <c r="N75" s="94">
        <v>0.4516971279373368</v>
      </c>
      <c r="O75" s="101">
        <v>146</v>
      </c>
      <c r="P75" s="219">
        <v>1</v>
      </c>
      <c r="Q75" s="217">
        <v>3515</v>
      </c>
    </row>
    <row r="76" spans="2:17" ht="12.75">
      <c r="B76" s="102" t="s">
        <v>189</v>
      </c>
      <c r="C76" s="101">
        <v>2</v>
      </c>
      <c r="D76" s="101">
        <v>1</v>
      </c>
      <c r="E76" s="94">
        <v>0.5</v>
      </c>
      <c r="F76" s="101">
        <v>10</v>
      </c>
      <c r="G76" s="101">
        <v>3</v>
      </c>
      <c r="H76" s="94">
        <v>0.3</v>
      </c>
      <c r="I76" s="101">
        <v>28</v>
      </c>
      <c r="J76" s="101">
        <v>27</v>
      </c>
      <c r="K76" s="94">
        <v>0.9642857142857143</v>
      </c>
      <c r="L76" s="101">
        <v>55</v>
      </c>
      <c r="M76" s="101">
        <v>42</v>
      </c>
      <c r="N76" s="94">
        <v>0.7636363636363637</v>
      </c>
      <c r="O76" s="101">
        <v>4</v>
      </c>
      <c r="P76" s="101">
        <v>1</v>
      </c>
      <c r="Q76" s="217">
        <v>21171</v>
      </c>
    </row>
    <row r="77" spans="2:17" ht="17.25" customHeight="1">
      <c r="B77" s="103"/>
      <c r="C77" s="104"/>
      <c r="D77" s="104"/>
      <c r="E77" s="104"/>
      <c r="F77" s="104"/>
      <c r="G77" s="104"/>
      <c r="H77" s="104"/>
      <c r="I77" s="104"/>
      <c r="J77" s="104"/>
      <c r="K77" s="104"/>
      <c r="L77" s="104"/>
      <c r="M77" s="104"/>
      <c r="N77" s="104"/>
      <c r="O77" s="104"/>
      <c r="P77" s="104"/>
      <c r="Q77" s="104"/>
    </row>
    <row r="78" spans="2:17" ht="39" customHeight="1">
      <c r="B78" s="107"/>
      <c r="C78" s="310" t="s">
        <v>293</v>
      </c>
      <c r="D78" s="310"/>
      <c r="E78" s="310"/>
      <c r="F78" s="310"/>
      <c r="G78" s="310"/>
      <c r="H78" s="310"/>
      <c r="I78" s="310"/>
      <c r="J78" s="310"/>
      <c r="K78" s="310"/>
      <c r="L78" s="310"/>
      <c r="M78" s="310"/>
      <c r="N78" s="310"/>
      <c r="O78" s="310"/>
      <c r="P78" s="310"/>
      <c r="Q78" s="310"/>
    </row>
    <row r="79" spans="2:17" ht="12.75">
      <c r="B79" s="163"/>
      <c r="C79" s="305" t="s">
        <v>186</v>
      </c>
      <c r="D79" s="306"/>
      <c r="E79" s="307"/>
      <c r="F79" s="305" t="s">
        <v>187</v>
      </c>
      <c r="G79" s="306"/>
      <c r="H79" s="307"/>
      <c r="I79" s="305" t="s">
        <v>188</v>
      </c>
      <c r="J79" s="306"/>
      <c r="K79" s="307"/>
      <c r="L79" s="305" t="s">
        <v>189</v>
      </c>
      <c r="M79" s="306"/>
      <c r="N79" s="307"/>
      <c r="O79" s="88" t="s">
        <v>190</v>
      </c>
      <c r="P79" s="81" t="s">
        <v>191</v>
      </c>
      <c r="Q79" s="88" t="s">
        <v>192</v>
      </c>
    </row>
    <row r="80" spans="2:17" s="92" customFormat="1" ht="53.25" customHeight="1">
      <c r="B80" s="162"/>
      <c r="C80" s="210" t="s">
        <v>193</v>
      </c>
      <c r="D80" s="91" t="s">
        <v>43</v>
      </c>
      <c r="E80" s="90" t="s">
        <v>44</v>
      </c>
      <c r="F80" s="210" t="s">
        <v>196</v>
      </c>
      <c r="G80" s="91" t="s">
        <v>43</v>
      </c>
      <c r="H80" s="90" t="s">
        <v>44</v>
      </c>
      <c r="I80" s="210" t="s">
        <v>197</v>
      </c>
      <c r="J80" s="91" t="s">
        <v>43</v>
      </c>
      <c r="K80" s="90" t="s">
        <v>44</v>
      </c>
      <c r="L80" s="210" t="s">
        <v>196</v>
      </c>
      <c r="M80" s="91" t="s">
        <v>43</v>
      </c>
      <c r="N80" s="90" t="s">
        <v>44</v>
      </c>
      <c r="O80" s="210" t="s">
        <v>193</v>
      </c>
      <c r="P80" s="210" t="s">
        <v>193</v>
      </c>
      <c r="Q80" s="108" t="s">
        <v>197</v>
      </c>
    </row>
    <row r="81" spans="2:17" s="92" customFormat="1" ht="25.5" hidden="1">
      <c r="B81" s="164"/>
      <c r="C81" s="313" t="s">
        <v>262</v>
      </c>
      <c r="D81" s="314"/>
      <c r="E81" s="315"/>
      <c r="F81" s="313" t="s">
        <v>333</v>
      </c>
      <c r="G81" s="314"/>
      <c r="H81" s="315"/>
      <c r="I81" s="320" t="s">
        <v>46</v>
      </c>
      <c r="J81" s="314"/>
      <c r="K81" s="315"/>
      <c r="L81" s="313" t="s">
        <v>45</v>
      </c>
      <c r="M81" s="314"/>
      <c r="N81" s="315"/>
      <c r="O81" s="109" t="s">
        <v>260</v>
      </c>
      <c r="P81" s="109" t="s">
        <v>47</v>
      </c>
      <c r="Q81" s="110" t="s">
        <v>48</v>
      </c>
    </row>
    <row r="82" spans="2:17" ht="12.75">
      <c r="B82" s="93" t="s">
        <v>283</v>
      </c>
      <c r="C82" s="256">
        <v>57775</v>
      </c>
      <c r="D82" s="256">
        <v>16368</v>
      </c>
      <c r="E82" s="252">
        <v>0.2833059281696235</v>
      </c>
      <c r="F82" s="256">
        <v>67775</v>
      </c>
      <c r="G82" s="256">
        <v>29308</v>
      </c>
      <c r="H82" s="252">
        <v>0.43243083732939874</v>
      </c>
      <c r="I82" s="256">
        <v>25058</v>
      </c>
      <c r="J82" s="256">
        <v>8453</v>
      </c>
      <c r="K82" s="252">
        <v>0.3373373772846995</v>
      </c>
      <c r="L82" s="256">
        <v>4592</v>
      </c>
      <c r="M82" s="256">
        <v>1420</v>
      </c>
      <c r="N82" s="252">
        <v>0.30923344947735193</v>
      </c>
      <c r="O82" s="256">
        <v>19353</v>
      </c>
      <c r="P82" s="256">
        <v>2120</v>
      </c>
      <c r="Q82" s="256">
        <v>830</v>
      </c>
    </row>
    <row r="83" spans="2:17" ht="12.75">
      <c r="B83" s="113" t="s">
        <v>213</v>
      </c>
      <c r="C83" s="111">
        <v>26195</v>
      </c>
      <c r="D83" s="111">
        <v>8634</v>
      </c>
      <c r="E83" s="112">
        <v>0.3296048864287078</v>
      </c>
      <c r="F83" s="111">
        <v>34256</v>
      </c>
      <c r="G83" s="111">
        <v>16984</v>
      </c>
      <c r="H83" s="112">
        <v>0.49579635684259693</v>
      </c>
      <c r="I83" s="111">
        <v>11243</v>
      </c>
      <c r="J83" s="111">
        <v>3307</v>
      </c>
      <c r="K83" s="112">
        <v>0.2941385751134039</v>
      </c>
      <c r="L83" s="111">
        <v>1439</v>
      </c>
      <c r="M83" s="111">
        <v>684</v>
      </c>
      <c r="N83" s="112">
        <v>0.47533009034051427</v>
      </c>
      <c r="O83" s="111">
        <v>9214</v>
      </c>
      <c r="P83" s="111">
        <v>1167</v>
      </c>
      <c r="Q83" s="111">
        <v>221</v>
      </c>
    </row>
    <row r="84" spans="1:17" ht="12.75">
      <c r="A84" s="114"/>
      <c r="B84" s="113" t="s">
        <v>310</v>
      </c>
      <c r="C84" s="111">
        <v>13089</v>
      </c>
      <c r="D84" s="111">
        <v>3069</v>
      </c>
      <c r="E84" s="112">
        <v>0.23447169378867752</v>
      </c>
      <c r="F84" s="111">
        <v>16870</v>
      </c>
      <c r="G84" s="111">
        <v>6454</v>
      </c>
      <c r="H84" s="112">
        <v>0.3825726141078838</v>
      </c>
      <c r="I84" s="111">
        <v>5387</v>
      </c>
      <c r="J84" s="111">
        <v>2123</v>
      </c>
      <c r="K84" s="112">
        <v>0.39409689994431035</v>
      </c>
      <c r="L84" s="111">
        <v>359</v>
      </c>
      <c r="M84" s="111">
        <v>182</v>
      </c>
      <c r="N84" s="112">
        <v>0.5069637883008357</v>
      </c>
      <c r="O84" s="111">
        <v>5640</v>
      </c>
      <c r="P84" s="111">
        <v>399</v>
      </c>
      <c r="Q84" s="111">
        <v>284</v>
      </c>
    </row>
    <row r="85" spans="2:17" ht="12.75">
      <c r="B85" s="116" t="s">
        <v>315</v>
      </c>
      <c r="C85" s="111">
        <v>18238</v>
      </c>
      <c r="D85" s="111">
        <v>4572</v>
      </c>
      <c r="E85" s="112">
        <v>0.25068538216909747</v>
      </c>
      <c r="F85" s="111">
        <v>16264</v>
      </c>
      <c r="G85" s="111">
        <v>5639</v>
      </c>
      <c r="H85" s="112">
        <v>0.3467166748647319</v>
      </c>
      <c r="I85" s="111">
        <v>8374</v>
      </c>
      <c r="J85" s="111">
        <v>2987</v>
      </c>
      <c r="K85" s="112">
        <v>0.3566993073799857</v>
      </c>
      <c r="L85" s="111">
        <v>2753</v>
      </c>
      <c r="M85" s="111">
        <v>532</v>
      </c>
      <c r="N85" s="112">
        <v>0.19324373410824555</v>
      </c>
      <c r="O85" s="111">
        <v>4450</v>
      </c>
      <c r="P85" s="111">
        <v>554</v>
      </c>
      <c r="Q85" s="111">
        <v>325</v>
      </c>
    </row>
    <row r="86" spans="2:17" ht="12.75">
      <c r="B86" s="116" t="s">
        <v>349</v>
      </c>
      <c r="C86" s="111">
        <v>253</v>
      </c>
      <c r="D86" s="111">
        <v>93</v>
      </c>
      <c r="E86" s="112">
        <v>0.3675889328063241</v>
      </c>
      <c r="F86" s="111">
        <v>385</v>
      </c>
      <c r="G86" s="111">
        <v>231</v>
      </c>
      <c r="H86" s="112">
        <v>0.6</v>
      </c>
      <c r="I86" s="111">
        <v>54</v>
      </c>
      <c r="J86" s="111">
        <v>36</v>
      </c>
      <c r="K86" s="112">
        <v>0.6666666666666666</v>
      </c>
      <c r="L86" s="111">
        <v>41</v>
      </c>
      <c r="M86" s="111">
        <v>22</v>
      </c>
      <c r="N86" s="112">
        <v>0.5365853658536586</v>
      </c>
      <c r="O86" s="111">
        <v>49</v>
      </c>
      <c r="P86" s="117" t="s">
        <v>364</v>
      </c>
      <c r="Q86" s="117" t="s">
        <v>364</v>
      </c>
    </row>
    <row r="87" spans="2:17" ht="51.75" customHeight="1">
      <c r="B87" s="115"/>
      <c r="C87" s="115"/>
      <c r="D87" s="115"/>
      <c r="E87" s="115"/>
      <c r="F87" s="115"/>
      <c r="G87" s="115"/>
      <c r="H87" s="115"/>
      <c r="I87" s="115"/>
      <c r="J87" s="115"/>
      <c r="K87" s="115"/>
      <c r="L87" s="115"/>
      <c r="M87" s="115"/>
      <c r="N87" s="115"/>
      <c r="O87" s="118"/>
      <c r="P87" s="115"/>
      <c r="Q87" s="115"/>
    </row>
    <row r="88" spans="2:10" ht="26.25">
      <c r="B88"/>
      <c r="C88" s="324" t="s">
        <v>377</v>
      </c>
      <c r="D88" s="324"/>
      <c r="E88" s="324"/>
      <c r="F88" s="324"/>
      <c r="G88" s="324"/>
      <c r="H88" s="324"/>
      <c r="I88" s="324"/>
      <c r="J88" s="324"/>
    </row>
    <row r="89" spans="2:10" ht="15">
      <c r="B89"/>
      <c r="C89" s="321" t="s">
        <v>368</v>
      </c>
      <c r="D89" s="322"/>
      <c r="E89" s="322"/>
      <c r="F89" s="322"/>
      <c r="G89" s="321" t="s">
        <v>384</v>
      </c>
      <c r="H89" s="322"/>
      <c r="I89" s="322"/>
      <c r="J89" s="323"/>
    </row>
    <row r="90" spans="2:10" ht="45" customHeight="1">
      <c r="B90"/>
      <c r="C90" s="250" t="s">
        <v>373</v>
      </c>
      <c r="D90" s="250" t="s">
        <v>374</v>
      </c>
      <c r="E90" s="250" t="s">
        <v>376</v>
      </c>
      <c r="F90" s="250" t="s">
        <v>379</v>
      </c>
      <c r="G90" s="22" t="s">
        <v>373</v>
      </c>
      <c r="H90" s="250" t="s">
        <v>374</v>
      </c>
      <c r="I90" s="250" t="s">
        <v>376</v>
      </c>
      <c r="J90" s="250" t="s">
        <v>379</v>
      </c>
    </row>
    <row r="91" spans="2:10" ht="15">
      <c r="B91" s="247" t="s">
        <v>378</v>
      </c>
      <c r="C91" s="251">
        <v>63661</v>
      </c>
      <c r="D91" s="251">
        <v>62046</v>
      </c>
      <c r="E91" s="251">
        <v>1615</v>
      </c>
      <c r="F91" s="252">
        <v>0.026029075202269283</v>
      </c>
      <c r="G91" s="251">
        <v>240855</v>
      </c>
      <c r="H91" s="251">
        <v>232897</v>
      </c>
      <c r="I91" s="251">
        <v>7958</v>
      </c>
      <c r="J91" s="252">
        <v>0.034169611459142886</v>
      </c>
    </row>
    <row r="92" spans="2:10" ht="13.5">
      <c r="B92" s="248" t="s">
        <v>369</v>
      </c>
      <c r="C92" s="258">
        <v>15397</v>
      </c>
      <c r="D92" s="258">
        <v>14385</v>
      </c>
      <c r="E92" s="258">
        <v>1012</v>
      </c>
      <c r="F92" s="112">
        <v>0.07035106013208203</v>
      </c>
      <c r="G92" s="258">
        <v>62001</v>
      </c>
      <c r="H92" s="258">
        <v>65847</v>
      </c>
      <c r="I92" s="258">
        <v>-3846</v>
      </c>
      <c r="J92" s="112">
        <v>-0.05840812793293544</v>
      </c>
    </row>
    <row r="93" spans="2:10" ht="12.75">
      <c r="B93" s="167" t="s">
        <v>370</v>
      </c>
      <c r="C93" s="258">
        <v>18464</v>
      </c>
      <c r="D93" s="258">
        <v>17076</v>
      </c>
      <c r="E93" s="258">
        <v>1388</v>
      </c>
      <c r="F93" s="112">
        <v>0.08128367299133286</v>
      </c>
      <c r="G93" s="258">
        <v>62639</v>
      </c>
      <c r="H93" s="258">
        <v>57090</v>
      </c>
      <c r="I93" s="258">
        <v>5549</v>
      </c>
      <c r="J93" s="112">
        <v>0.09719740760203188</v>
      </c>
    </row>
    <row r="94" spans="2:10" ht="13.5">
      <c r="B94" s="248" t="s">
        <v>371</v>
      </c>
      <c r="C94" s="258">
        <v>13990</v>
      </c>
      <c r="D94" s="258">
        <v>14558</v>
      </c>
      <c r="E94" s="258">
        <v>-568</v>
      </c>
      <c r="F94" s="112">
        <v>-0.03901634839950543</v>
      </c>
      <c r="G94" s="258">
        <v>43651</v>
      </c>
      <c r="H94" s="258">
        <v>45112</v>
      </c>
      <c r="I94" s="258">
        <v>-1461</v>
      </c>
      <c r="J94" s="112">
        <v>-0.03238606135839688</v>
      </c>
    </row>
    <row r="95" spans="2:10" ht="13.5">
      <c r="B95" s="249" t="s">
        <v>372</v>
      </c>
      <c r="C95" s="258">
        <v>15810</v>
      </c>
      <c r="D95" s="258">
        <v>16027</v>
      </c>
      <c r="E95" s="258">
        <v>-217</v>
      </c>
      <c r="F95" s="112">
        <v>-0.013539651837524178</v>
      </c>
      <c r="G95" s="258">
        <v>72564</v>
      </c>
      <c r="H95" s="258">
        <v>64848</v>
      </c>
      <c r="I95" s="258">
        <v>7716</v>
      </c>
      <c r="J95" s="112">
        <v>0.1189859363434493</v>
      </c>
    </row>
    <row r="96" spans="2:10" ht="31.5" customHeight="1">
      <c r="B96" s="316" t="s">
        <v>388</v>
      </c>
      <c r="C96" s="317"/>
      <c r="D96" s="317"/>
      <c r="E96" s="318"/>
      <c r="F96" s="318"/>
      <c r="G96" s="318"/>
      <c r="H96" s="318"/>
      <c r="I96" s="318"/>
      <c r="J96" s="319"/>
    </row>
  </sheetData>
  <mergeCells count="27">
    <mergeCell ref="B96:J96"/>
    <mergeCell ref="C81:E81"/>
    <mergeCell ref="F81:H81"/>
    <mergeCell ref="I81:K81"/>
    <mergeCell ref="C89:F89"/>
    <mergeCell ref="G89:J89"/>
    <mergeCell ref="C88:J88"/>
    <mergeCell ref="L81:N81"/>
    <mergeCell ref="C78:Q78"/>
    <mergeCell ref="C79:E79"/>
    <mergeCell ref="F79:H79"/>
    <mergeCell ref="I79:K79"/>
    <mergeCell ref="L79:N79"/>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1:K81 I77:I81 D81:E81 G41:H43 L77:L81 G81:H81 J41:K43 F77:F81 D77:E79 M41:N43 D10:N40 G77:H79 J77:K79 M77:N79 D82:Q86 D41:E43 L41:L44 I41:I44 F41:F44 B10:C86 M81:N81 D45:N76 O10:Q81">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1" max="255" man="1"/>
    <brk id="77" max="255" man="1"/>
  </rowBreaks>
</worksheet>
</file>

<file path=xl/worksheets/sheet3.xml><?xml version="1.0" encoding="utf-8"?>
<worksheet xmlns="http://schemas.openxmlformats.org/spreadsheetml/2006/main" xmlns:r="http://schemas.openxmlformats.org/officeDocument/2006/relationships">
  <dimension ref="A1:R89"/>
  <sheetViews>
    <sheetView zoomScale="90" zoomScaleNormal="90" zoomScaleSheetLayoutView="90" workbookViewId="0" topLeftCell="A1">
      <selection activeCell="B85" sqref="B85"/>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46" t="s">
        <v>366</v>
      </c>
      <c r="D1" s="246"/>
      <c r="E1" s="246"/>
      <c r="F1" s="246"/>
      <c r="G1" s="246"/>
      <c r="H1" s="246"/>
      <c r="I1" s="246"/>
      <c r="J1" s="246"/>
      <c r="K1" s="246"/>
      <c r="L1" s="246"/>
      <c r="M1" s="246"/>
      <c r="N1" s="246"/>
      <c r="O1" s="246"/>
      <c r="P1" s="246"/>
      <c r="Q1" s="246"/>
    </row>
    <row r="2" spans="2:17" s="3" customFormat="1" ht="15">
      <c r="B2" s="4"/>
      <c r="C2" s="321" t="s">
        <v>186</v>
      </c>
      <c r="D2" s="322"/>
      <c r="E2" s="323"/>
      <c r="F2" s="46"/>
      <c r="G2" s="46"/>
      <c r="H2" s="46"/>
      <c r="I2" s="46"/>
      <c r="J2" s="46"/>
      <c r="K2" s="46"/>
      <c r="L2" s="46"/>
      <c r="M2" s="46"/>
      <c r="N2" s="46"/>
      <c r="O2" s="46"/>
      <c r="P2" s="46"/>
      <c r="Q2" s="46"/>
    </row>
    <row r="3" spans="2:17" s="3" customFormat="1" ht="54" customHeight="1">
      <c r="B3" s="4"/>
      <c r="C3" s="47" t="s">
        <v>193</v>
      </c>
      <c r="D3" s="48" t="s">
        <v>194</v>
      </c>
      <c r="E3" s="49" t="s">
        <v>195</v>
      </c>
      <c r="F3" s="329" t="s">
        <v>286</v>
      </c>
      <c r="G3" s="330"/>
      <c r="H3" s="330"/>
      <c r="I3" s="330"/>
      <c r="J3" s="330"/>
      <c r="K3" s="330"/>
      <c r="L3" s="330"/>
      <c r="M3" s="330"/>
      <c r="N3" s="330"/>
      <c r="O3" s="330"/>
      <c r="P3" s="330"/>
      <c r="Q3" s="54"/>
    </row>
    <row r="4" spans="2:17" s="3" customFormat="1" ht="15">
      <c r="B4" s="50" t="s">
        <v>81</v>
      </c>
      <c r="C4" s="51">
        <f>B11+B75</f>
        <v>457608</v>
      </c>
      <c r="D4" s="52">
        <f>C11+C75</f>
        <v>163684</v>
      </c>
      <c r="E4" s="53">
        <f>D4/C4</f>
        <v>0.3576947955455324</v>
      </c>
      <c r="F4" s="46"/>
      <c r="G4" s="46"/>
      <c r="H4" s="46"/>
      <c r="I4" s="46"/>
      <c r="J4" s="46"/>
      <c r="K4" s="46"/>
      <c r="L4" s="46"/>
      <c r="M4" s="46"/>
      <c r="N4" s="46"/>
      <c r="O4" s="46"/>
      <c r="P4" s="46"/>
      <c r="Q4" s="46"/>
    </row>
    <row r="6" spans="2:16" ht="20.25" customHeight="1">
      <c r="B6" s="332" t="s">
        <v>199</v>
      </c>
      <c r="C6" s="332"/>
      <c r="D6" s="332"/>
      <c r="E6" s="332"/>
      <c r="F6" s="332"/>
      <c r="G6" s="332"/>
      <c r="H6" s="332"/>
      <c r="I6" s="332"/>
      <c r="J6" s="332"/>
      <c r="K6" s="332"/>
      <c r="L6" s="332"/>
      <c r="M6" s="332"/>
      <c r="N6" s="332"/>
      <c r="O6" s="332"/>
      <c r="P6" s="332"/>
    </row>
    <row r="7" spans="1:16" s="3" customFormat="1" ht="15">
      <c r="A7" s="4"/>
      <c r="B7" s="321" t="s">
        <v>186</v>
      </c>
      <c r="C7" s="322"/>
      <c r="D7" s="323"/>
      <c r="E7" s="321" t="s">
        <v>187</v>
      </c>
      <c r="F7" s="322"/>
      <c r="G7" s="323"/>
      <c r="H7" s="321" t="s">
        <v>188</v>
      </c>
      <c r="I7" s="322"/>
      <c r="J7" s="323"/>
      <c r="K7" s="321" t="s">
        <v>189</v>
      </c>
      <c r="L7" s="322"/>
      <c r="M7" s="323"/>
      <c r="N7" s="13" t="s">
        <v>190</v>
      </c>
      <c r="O7" s="11" t="s">
        <v>191</v>
      </c>
      <c r="P7" s="13" t="s">
        <v>192</v>
      </c>
    </row>
    <row r="8" spans="1:16" s="5" customFormat="1" ht="67.5" customHeight="1">
      <c r="A8" s="6"/>
      <c r="B8" s="7" t="s">
        <v>193</v>
      </c>
      <c r="C8" s="8" t="s">
        <v>43</v>
      </c>
      <c r="D8" s="9" t="s">
        <v>44</v>
      </c>
      <c r="E8" s="7" t="s">
        <v>196</v>
      </c>
      <c r="F8" s="8" t="s">
        <v>43</v>
      </c>
      <c r="G8" s="9" t="s">
        <v>44</v>
      </c>
      <c r="H8" s="7" t="s">
        <v>197</v>
      </c>
      <c r="I8" s="8" t="s">
        <v>43</v>
      </c>
      <c r="J8" s="9" t="s">
        <v>44</v>
      </c>
      <c r="K8" s="7" t="s">
        <v>196</v>
      </c>
      <c r="L8" s="8" t="s">
        <v>43</v>
      </c>
      <c r="M8" s="9" t="s">
        <v>44</v>
      </c>
      <c r="N8" s="7" t="s">
        <v>193</v>
      </c>
      <c r="O8" s="8" t="s">
        <v>193</v>
      </c>
      <c r="P8" s="10" t="s">
        <v>197</v>
      </c>
    </row>
    <row r="9" spans="2:16" s="2" customFormat="1" ht="41.25" customHeight="1">
      <c r="B9" s="333" t="s">
        <v>200</v>
      </c>
      <c r="C9" s="334"/>
      <c r="D9" s="335"/>
      <c r="E9" s="333" t="s">
        <v>348</v>
      </c>
      <c r="F9" s="334"/>
      <c r="G9" s="335"/>
      <c r="H9" s="336" t="s">
        <v>357</v>
      </c>
      <c r="I9" s="334"/>
      <c r="J9" s="335"/>
      <c r="K9" s="333" t="s">
        <v>201</v>
      </c>
      <c r="L9" s="334"/>
      <c r="M9" s="335"/>
      <c r="N9" s="12" t="s">
        <v>32</v>
      </c>
      <c r="O9" s="12" t="s">
        <v>284</v>
      </c>
      <c r="P9" s="17" t="s">
        <v>285</v>
      </c>
    </row>
    <row r="10" ht="12.75">
      <c r="K10" s="1"/>
    </row>
    <row r="11" spans="1:18" ht="15">
      <c r="A11" s="55" t="s">
        <v>81</v>
      </c>
      <c r="B11" s="57">
        <f>SUM('VOR Summary'!B6:G6)+'SB Calculation'!B6+'SB Calculation'!B7</f>
        <v>399833</v>
      </c>
      <c r="C11" s="57">
        <f>SUM('VOR Summary'!AT6:AY6)+'SB Calculation'!E6+'SB Calculation'!E7</f>
        <v>147316</v>
      </c>
      <c r="D11" s="56">
        <f>C11/B11</f>
        <v>0.36844382529706154</v>
      </c>
      <c r="E11" s="57">
        <f>SUM('VOR Summary'!H6:L6)+'VOR Summary'!AD6-'VOR Summary'!AD17-'VOR Summary'!AD41-'VOR Summary'!AD46-'VOR Summary'!AE6-'VOR Summary'!AH6-'VOR Summary'!AI6+'SB Calculation'!B8</f>
        <v>145989</v>
      </c>
      <c r="F11" s="57">
        <f>SUM(F12:F69)</f>
        <v>46868</v>
      </c>
      <c r="G11" s="56">
        <f>F11/E11</f>
        <v>0.3210378864160998</v>
      </c>
      <c r="H11" s="57">
        <f>'VOR Summary'!M6+'VOR Summary'!N6+'VOR Summary'!O6+'VOR Summary'!Q6+'VOR Summary'!R6+'VOR Summary'!S6-'VOR Summary'!AL6+'VOR Summary'!P6</f>
        <v>23232</v>
      </c>
      <c r="I11" s="57">
        <f>'VOR Summary'!BE6+'VOR Summary'!BF6+'VOR Summary'!BG6+'VOR Summary'!BI6+'VOR Summary'!BJ6+'VOR Summary'!BK6-'VOR Summary'!CD6+'VOR Summary'!BH6</f>
        <v>9366</v>
      </c>
      <c r="J11" s="56">
        <f>I11/H11</f>
        <v>0.403150826446281</v>
      </c>
      <c r="K11" s="57">
        <f>'VOR Summary'!T6+'VOR Summary'!U6+'VOR Summary'!V6+'VOR Summary'!W6+'VOR Summary'!X6+'VOR Summary'!Y6-'VOR Summary'!AM6-'VOR Summary'!AN6-'VOR Summary'!AO6-'VOR Summary'!AP6</f>
        <v>29113</v>
      </c>
      <c r="L11" s="57">
        <f>'VOR Summary'!BL6+'VOR Summary'!BM6+'VOR Summary'!BN6+'VOR Summary'!BO6+'VOR Summary'!BP6+'VOR Summary'!BQ6-'VOR Summary'!CE6-'VOR Summary'!CF6-'VOR Summary'!CG6-'VOR Summary'!CH6</f>
        <v>15436</v>
      </c>
      <c r="M11" s="56">
        <f>L11/K11</f>
        <v>0.5302098718785422</v>
      </c>
      <c r="N11" s="57">
        <f>SUM(N12:N69)</f>
        <v>2798</v>
      </c>
      <c r="O11" s="57">
        <f>SUM(O12:O69)</f>
        <v>404</v>
      </c>
      <c r="P11" s="57">
        <f>SUM(P12:P69)</f>
        <v>176258</v>
      </c>
      <c r="R11" s="1"/>
    </row>
    <row r="12" spans="1:16" ht="12" customHeight="1">
      <c r="A12" s="15" t="s">
        <v>203</v>
      </c>
      <c r="B12" s="1">
        <f>SUM('VOR Summary'!B7:G7)</f>
        <v>8735</v>
      </c>
      <c r="C12" s="1">
        <f>SUM('VOR Summary'!AT7:AY7)</f>
        <v>4523</v>
      </c>
      <c r="D12" s="27">
        <f aca="true" t="shared" si="0" ref="D12:D69">C12/B12</f>
        <v>0.5178019461934745</v>
      </c>
      <c r="E12" s="1">
        <f>'VOR Summary'!H7+'VOR Summary'!I7+'VOR Summary'!AD7+'VOR Summary'!J7+'VOR Summary'!K7+'VOR Summary'!L7-'VOR Summary'!AE7-'VOR Summary'!AH7-'VOR Summary'!AI7</f>
        <v>3523</v>
      </c>
      <c r="F12" s="1">
        <f>'VOR Summary'!AZ7+'VOR Summary'!BA7+'VOR Summary'!BV7+'VOR Summary'!BB7+'VOR Summary'!BC7+'VOR Summary'!BD7-'VOR Summary'!BW7-'VOR Summary'!BZ7-'VOR Summary'!CA7</f>
        <v>1927</v>
      </c>
      <c r="G12" s="27">
        <f aca="true" t="shared" si="1" ref="G12:G69">F12/E12</f>
        <v>0.5469770082316208</v>
      </c>
      <c r="H12" s="1">
        <f>'VOR Summary'!M7+'VOR Summary'!N7+'VOR Summary'!O7+'VOR Summary'!Q7+'VOR Summary'!R7+'VOR Summary'!S7-'VOR Summary'!AL7+'VOR Summary'!P7</f>
        <v>2101</v>
      </c>
      <c r="I12" s="1">
        <f>'VOR Summary'!BE7+'VOR Summary'!BF7+'VOR Summary'!BG7+'VOR Summary'!BI7+'VOR Summary'!BJ7+'VOR Summary'!BK7-'VOR Summary'!CD7+'VOR Summary'!BH7</f>
        <v>1295</v>
      </c>
      <c r="J12" s="27">
        <f aca="true" t="shared" si="2" ref="J12:J69">I12/H12</f>
        <v>0.6163731556401714</v>
      </c>
      <c r="K12" s="1">
        <f>'VOR Summary'!T7+'VOR Summary'!U7+'VOR Summary'!V7+'VOR Summary'!W7+'VOR Summary'!X7+'VOR Summary'!Y7-'VOR Summary'!AM7-'VOR Summary'!AN7-'VOR Summary'!AO7-'VOR Summary'!AP7</f>
        <v>468</v>
      </c>
      <c r="L12" s="1">
        <f>'VOR Summary'!BL7+'VOR Summary'!BM7+'VOR Summary'!BN7+'VOR Summary'!BO7+'VOR Summary'!BP7+'VOR Summary'!BQ7-'VOR Summary'!CE7-'VOR Summary'!CF7-'VOR Summary'!CG7-'VOR Summary'!CH7</f>
        <v>306</v>
      </c>
      <c r="M12" s="27">
        <f aca="true" t="shared" si="3" ref="M12:M69">L12/K12</f>
        <v>0.6538461538461539</v>
      </c>
      <c r="N12" s="1">
        <f>'VOR Summary'!AQ7-'VOR Summary'!AS7</f>
        <v>24</v>
      </c>
      <c r="O12" s="1">
        <f>'VOR Summary'!AR7</f>
        <v>13</v>
      </c>
      <c r="P12" s="1">
        <f>'[1]10-26-09'!$J9</f>
        <v>2142</v>
      </c>
    </row>
    <row r="13" spans="1:16" ht="12" customHeight="1">
      <c r="A13" s="15" t="s">
        <v>204</v>
      </c>
      <c r="B13" s="1">
        <f>SUM('VOR Summary'!B8:G8)</f>
        <v>4397</v>
      </c>
      <c r="C13" s="1">
        <f>SUM('VOR Summary'!AT8:AY8)</f>
        <v>1256</v>
      </c>
      <c r="D13" s="27">
        <f t="shared" si="0"/>
        <v>0.2856493063452354</v>
      </c>
      <c r="E13" s="1">
        <f>'VOR Summary'!H8+'VOR Summary'!I8+'VOR Summary'!AD8+'VOR Summary'!J8+'VOR Summary'!K8+'VOR Summary'!L8-'VOR Summary'!AE8-'VOR Summary'!AH8-'VOR Summary'!AI8</f>
        <v>885</v>
      </c>
      <c r="F13" s="1">
        <f>'VOR Summary'!AZ8+'VOR Summary'!BA8+'VOR Summary'!BV8+'VOR Summary'!BB8+'VOR Summary'!BC8+'VOR Summary'!BD8-'VOR Summary'!BW8-'VOR Summary'!BZ8-'VOR Summary'!CA8</f>
        <v>166</v>
      </c>
      <c r="G13" s="27">
        <f t="shared" si="1"/>
        <v>0.18757062146892656</v>
      </c>
      <c r="H13" s="1">
        <f>'VOR Summary'!M8+'VOR Summary'!N8+'VOR Summary'!O8+'VOR Summary'!Q8+'VOR Summary'!R8+'VOR Summary'!S8-'VOR Summary'!AL8+'VOR Summary'!P8</f>
        <v>464</v>
      </c>
      <c r="I13" s="1">
        <f>'VOR Summary'!BE8+'VOR Summary'!BF8+'VOR Summary'!BG8+'VOR Summary'!BI8+'VOR Summary'!BJ8+'VOR Summary'!BK8-'VOR Summary'!CD8+'VOR Summary'!BH8</f>
        <v>117</v>
      </c>
      <c r="J13" s="27">
        <f t="shared" si="2"/>
        <v>0.2521551724137931</v>
      </c>
      <c r="K13" s="1">
        <f>'VOR Summary'!T8+'VOR Summary'!U8+'VOR Summary'!V8+'VOR Summary'!W8+'VOR Summary'!X8+'VOR Summary'!Y8-'VOR Summary'!AM8-'VOR Summary'!AN8-'VOR Summary'!AO8-'VOR Summary'!AP8</f>
        <v>351</v>
      </c>
      <c r="L13" s="1">
        <f>'VOR Summary'!BL8+'VOR Summary'!BM8+'VOR Summary'!BN8+'VOR Summary'!BO8+'VOR Summary'!BP8+'VOR Summary'!BQ8-'VOR Summary'!CE8-'VOR Summary'!CF8-'VOR Summary'!CG8-'VOR Summary'!CH8</f>
        <v>198</v>
      </c>
      <c r="M13" s="27">
        <f t="shared" si="3"/>
        <v>0.5641025641025641</v>
      </c>
      <c r="N13" s="1">
        <f>'VOR Summary'!AQ8-'VOR Summary'!AS8</f>
        <v>47</v>
      </c>
      <c r="O13" s="1">
        <f>'VOR Summary'!AR8</f>
        <v>6</v>
      </c>
      <c r="P13" s="1">
        <f>'[1]10-26-09'!$J10</f>
        <v>2181</v>
      </c>
    </row>
    <row r="14" spans="1:16" ht="12" customHeight="1">
      <c r="A14" s="15" t="s">
        <v>205</v>
      </c>
      <c r="B14" s="1">
        <f>SUM('VOR Summary'!B9:G9)</f>
        <v>5201</v>
      </c>
      <c r="C14" s="1">
        <f>SUM('VOR Summary'!AT9:AY9)</f>
        <v>2322</v>
      </c>
      <c r="D14" s="27">
        <f t="shared" si="0"/>
        <v>0.4464526052682177</v>
      </c>
      <c r="E14" s="1">
        <f>'VOR Summary'!H9+'VOR Summary'!I9+'VOR Summary'!AD9+'VOR Summary'!J9+'VOR Summary'!K9+'VOR Summary'!L9-'VOR Summary'!AE9-'VOR Summary'!AH9-'VOR Summary'!AI9</f>
        <v>2008</v>
      </c>
      <c r="F14" s="1">
        <f>'VOR Summary'!AZ9+'VOR Summary'!BA9+'VOR Summary'!BV9+'VOR Summary'!BB9+'VOR Summary'!BC9+'VOR Summary'!BD9-'VOR Summary'!BW9-'VOR Summary'!BZ9-'VOR Summary'!CA9</f>
        <v>325</v>
      </c>
      <c r="G14" s="27">
        <f t="shared" si="1"/>
        <v>0.16185258964143426</v>
      </c>
      <c r="H14" s="1">
        <f>'VOR Summary'!M9+'VOR Summary'!N9+'VOR Summary'!O9+'VOR Summary'!Q9+'VOR Summary'!R9+'VOR Summary'!S9-'VOR Summary'!AL9+'VOR Summary'!P9</f>
        <v>233</v>
      </c>
      <c r="I14" s="1">
        <f>'VOR Summary'!BE9+'VOR Summary'!BF9+'VOR Summary'!BG9+'VOR Summary'!BI9+'VOR Summary'!BJ9+'VOR Summary'!BK9-'VOR Summary'!CD9+'VOR Summary'!BH9</f>
        <v>95</v>
      </c>
      <c r="J14" s="27">
        <f t="shared" si="2"/>
        <v>0.40772532188841204</v>
      </c>
      <c r="K14" s="1">
        <f>'VOR Summary'!T9+'VOR Summary'!U9+'VOR Summary'!V9+'VOR Summary'!W9+'VOR Summary'!X9+'VOR Summary'!Y9-'VOR Summary'!AM9-'VOR Summary'!AN9-'VOR Summary'!AO9-'VOR Summary'!AP9</f>
        <v>224</v>
      </c>
      <c r="L14" s="1">
        <f>'VOR Summary'!BL9+'VOR Summary'!BM9+'VOR Summary'!BN9+'VOR Summary'!BO9+'VOR Summary'!BP9+'VOR Summary'!BQ9-'VOR Summary'!CE9-'VOR Summary'!CF9-'VOR Summary'!CG9-'VOR Summary'!CH9</f>
        <v>107</v>
      </c>
      <c r="M14" s="27">
        <f t="shared" si="3"/>
        <v>0.47767857142857145</v>
      </c>
      <c r="N14" s="1">
        <f>'VOR Summary'!AQ9-'VOR Summary'!AS9</f>
        <v>48</v>
      </c>
      <c r="O14" s="1">
        <f>'VOR Summary'!AR9</f>
        <v>4</v>
      </c>
      <c r="P14" s="1">
        <f>'[1]10-26-09'!$J11</f>
        <v>750</v>
      </c>
    </row>
    <row r="15" spans="1:16" ht="12" customHeight="1">
      <c r="A15" s="15" t="s">
        <v>206</v>
      </c>
      <c r="B15" s="1">
        <f>SUM('VOR Summary'!B10:G10)</f>
        <v>10363</v>
      </c>
      <c r="C15" s="1">
        <f>SUM('VOR Summary'!AT10:AY10)</f>
        <v>4074</v>
      </c>
      <c r="D15" s="27">
        <f t="shared" si="0"/>
        <v>0.39312940268262087</v>
      </c>
      <c r="E15" s="1">
        <f>'VOR Summary'!H10+'VOR Summary'!I10+'VOR Summary'!AD10+'VOR Summary'!J10+'VOR Summary'!K10+'VOR Summary'!L10-'VOR Summary'!AE10-'VOR Summary'!AH10-'VOR Summary'!AI10</f>
        <v>2197</v>
      </c>
      <c r="F15" s="1">
        <f>'VOR Summary'!AZ10+'VOR Summary'!BA10+'VOR Summary'!BV10+'VOR Summary'!BB10+'VOR Summary'!BC10+'VOR Summary'!BD10-'VOR Summary'!BW10-'VOR Summary'!BZ10-'VOR Summary'!CA10</f>
        <v>286</v>
      </c>
      <c r="G15" s="27">
        <f t="shared" si="1"/>
        <v>0.1301775147928994</v>
      </c>
      <c r="H15" s="1">
        <f>'VOR Summary'!M10+'VOR Summary'!N10+'VOR Summary'!O10+'VOR Summary'!Q10+'VOR Summary'!R10+'VOR Summary'!S10-'VOR Summary'!AL10+'VOR Summary'!P10</f>
        <v>394</v>
      </c>
      <c r="I15" s="1">
        <f>'VOR Summary'!BE10+'VOR Summary'!BF10+'VOR Summary'!BG10+'VOR Summary'!BI10+'VOR Summary'!BJ10+'VOR Summary'!BK10-'VOR Summary'!CD10+'VOR Summary'!BH10</f>
        <v>88</v>
      </c>
      <c r="J15" s="27">
        <f t="shared" si="2"/>
        <v>0.2233502538071066</v>
      </c>
      <c r="K15" s="1">
        <f>'VOR Summary'!T10+'VOR Summary'!U10+'VOR Summary'!V10+'VOR Summary'!W10+'VOR Summary'!X10+'VOR Summary'!Y10-'VOR Summary'!AM10-'VOR Summary'!AN10-'VOR Summary'!AO10-'VOR Summary'!AP10</f>
        <v>512</v>
      </c>
      <c r="L15" s="1">
        <f>'VOR Summary'!BL10+'VOR Summary'!BM10+'VOR Summary'!BN10+'VOR Summary'!BO10+'VOR Summary'!BP10+'VOR Summary'!BQ10-'VOR Summary'!CE10-'VOR Summary'!CF10-'VOR Summary'!CG10-'VOR Summary'!CH10</f>
        <v>276</v>
      </c>
      <c r="M15" s="27">
        <f t="shared" si="3"/>
        <v>0.5390625</v>
      </c>
      <c r="N15" s="1">
        <f>'VOR Summary'!AQ10-'VOR Summary'!AS10</f>
        <v>1</v>
      </c>
      <c r="O15" s="1">
        <f>'VOR Summary'!AR10</f>
        <v>0</v>
      </c>
      <c r="P15" s="1">
        <f>'[1]10-26-09'!$J12</f>
        <v>6186</v>
      </c>
    </row>
    <row r="16" spans="1:16" ht="12" customHeight="1">
      <c r="A16" s="15" t="s">
        <v>207</v>
      </c>
      <c r="B16" s="1">
        <f>SUM('VOR Summary'!B11:G11)</f>
        <v>11738</v>
      </c>
      <c r="C16" s="1">
        <f>SUM('VOR Summary'!AT11:AY11)</f>
        <v>5636</v>
      </c>
      <c r="D16" s="27">
        <f t="shared" si="0"/>
        <v>0.4801499403646277</v>
      </c>
      <c r="E16" s="1">
        <f>'VOR Summary'!H11+'VOR Summary'!I11+'VOR Summary'!AD11+'VOR Summary'!J11+'VOR Summary'!K11+'VOR Summary'!L11-'VOR Summary'!AE11-'VOR Summary'!AH11-'VOR Summary'!AI11</f>
        <v>2466</v>
      </c>
      <c r="F16" s="1">
        <f>'VOR Summary'!AZ11+'VOR Summary'!BA11+'VOR Summary'!BV11+'VOR Summary'!BB11+'VOR Summary'!BC11+'VOR Summary'!BD11-'VOR Summary'!BW11-'VOR Summary'!BZ11-'VOR Summary'!CA11</f>
        <v>518</v>
      </c>
      <c r="G16" s="27">
        <f t="shared" si="1"/>
        <v>0.21005677210056772</v>
      </c>
      <c r="H16" s="1">
        <f>'VOR Summary'!M11+'VOR Summary'!N11+'VOR Summary'!O11+'VOR Summary'!Q11+'VOR Summary'!R11+'VOR Summary'!S11-'VOR Summary'!AL11+'VOR Summary'!P11</f>
        <v>332</v>
      </c>
      <c r="I16" s="1">
        <f>'VOR Summary'!BE11+'VOR Summary'!BF11+'VOR Summary'!BG11+'VOR Summary'!BI11+'VOR Summary'!BJ11+'VOR Summary'!BK11-'VOR Summary'!CD11+'VOR Summary'!BH11</f>
        <v>174</v>
      </c>
      <c r="J16" s="27">
        <f t="shared" si="2"/>
        <v>0.5240963855421686</v>
      </c>
      <c r="K16" s="1">
        <f>'VOR Summary'!T11+'VOR Summary'!U11+'VOR Summary'!V11+'VOR Summary'!W11+'VOR Summary'!X11+'VOR Summary'!Y11-'VOR Summary'!AM11-'VOR Summary'!AN11-'VOR Summary'!AO11-'VOR Summary'!AP11</f>
        <v>749</v>
      </c>
      <c r="L16" s="1">
        <f>'VOR Summary'!BL11+'VOR Summary'!BM11+'VOR Summary'!BN11+'VOR Summary'!BO11+'VOR Summary'!BP11+'VOR Summary'!BQ11-'VOR Summary'!CE11-'VOR Summary'!CF11-'VOR Summary'!CG11-'VOR Summary'!CH11</f>
        <v>584</v>
      </c>
      <c r="M16" s="27">
        <f t="shared" si="3"/>
        <v>0.7797062750333779</v>
      </c>
      <c r="N16" s="1">
        <f>'VOR Summary'!AQ11-'VOR Summary'!AS11</f>
        <v>6</v>
      </c>
      <c r="O16" s="1">
        <f>'VOR Summary'!AR11</f>
        <v>0</v>
      </c>
      <c r="P16" s="1">
        <f>'[1]10-26-09'!$J13</f>
        <v>4080</v>
      </c>
    </row>
    <row r="17" spans="1:16" ht="12" customHeight="1">
      <c r="A17" s="15" t="s">
        <v>208</v>
      </c>
      <c r="B17" s="1">
        <f>SUM('VOR Summary'!B12:G12)</f>
        <v>1682</v>
      </c>
      <c r="C17" s="1">
        <f>SUM('VOR Summary'!AT12:AY12)</f>
        <v>414</v>
      </c>
      <c r="D17" s="27">
        <f t="shared" si="0"/>
        <v>0.24613555291319858</v>
      </c>
      <c r="E17" s="267">
        <f>'VOR Summary'!H12+'VOR Summary'!I12+'VOR Summary'!AD12+'VOR Summary'!J12+'VOR Summary'!K12+'VOR Summary'!L12-'VOR Summary'!AE12-'VOR Summary'!AH12-'VOR Summary'!AI12</f>
        <v>858</v>
      </c>
      <c r="F17" s="1">
        <f>'VOR Summary'!AZ12+'VOR Summary'!BA12+'VOR Summary'!BV12+'VOR Summary'!BB12+'VOR Summary'!BC12+'VOR Summary'!BD12-'VOR Summary'!BW12-'VOR Summary'!BZ12-'VOR Summary'!CA12</f>
        <v>52</v>
      </c>
      <c r="G17" s="27">
        <f t="shared" si="1"/>
        <v>0.06060606060606061</v>
      </c>
      <c r="H17" s="1">
        <f>'VOR Summary'!M12+'VOR Summary'!N12+'VOR Summary'!O12+'VOR Summary'!Q12+'VOR Summary'!R12+'VOR Summary'!S12-'VOR Summary'!AL12+'VOR Summary'!P12</f>
        <v>95</v>
      </c>
      <c r="I17" s="1">
        <f>'VOR Summary'!BE12+'VOR Summary'!BF12+'VOR Summary'!BG12+'VOR Summary'!BI12+'VOR Summary'!BJ12+'VOR Summary'!BK12-'VOR Summary'!CD12+'VOR Summary'!BH12</f>
        <v>44</v>
      </c>
      <c r="J17" s="27">
        <f t="shared" si="2"/>
        <v>0.4631578947368421</v>
      </c>
      <c r="K17" s="1">
        <f>'VOR Summary'!T12+'VOR Summary'!U12+'VOR Summary'!V12+'VOR Summary'!W12+'VOR Summary'!X12+'VOR Summary'!Y12-'VOR Summary'!AM12-'VOR Summary'!AN12-'VOR Summary'!AO12-'VOR Summary'!AP12</f>
        <v>81</v>
      </c>
      <c r="L17" s="1">
        <f>'VOR Summary'!BL12+'VOR Summary'!BM12+'VOR Summary'!BN12+'VOR Summary'!BO12+'VOR Summary'!BP12+'VOR Summary'!BQ12-'VOR Summary'!CE12-'VOR Summary'!CF12-'VOR Summary'!CG12-'VOR Summary'!CH12</f>
        <v>39</v>
      </c>
      <c r="M17" s="27">
        <f t="shared" si="3"/>
        <v>0.48148148148148145</v>
      </c>
      <c r="N17" s="1">
        <f>'VOR Summary'!AQ12-'VOR Summary'!AS12</f>
        <v>2</v>
      </c>
      <c r="O17" s="1">
        <f>'VOR Summary'!AR12</f>
        <v>5</v>
      </c>
      <c r="P17" s="1">
        <f>'[1]10-26-09'!$J14</f>
        <v>1026</v>
      </c>
    </row>
    <row r="18" spans="1:16" ht="12" customHeight="1">
      <c r="A18" s="15" t="s">
        <v>209</v>
      </c>
      <c r="B18" s="1">
        <f>SUM('VOR Summary'!B13:G13)</f>
        <v>10475</v>
      </c>
      <c r="C18" s="1">
        <f>SUM('VOR Summary'!AT13:AY13)</f>
        <v>4648</v>
      </c>
      <c r="D18" s="27">
        <f t="shared" si="0"/>
        <v>0.4437231503579952</v>
      </c>
      <c r="E18" s="1">
        <f>'VOR Summary'!H13+'VOR Summary'!I13+'VOR Summary'!AD13+'VOR Summary'!J13+'VOR Summary'!K13+'VOR Summary'!L13-'VOR Summary'!AE13-'VOR Summary'!AH13-'VOR Summary'!AI13</f>
        <v>4417</v>
      </c>
      <c r="F18" s="1">
        <f>'VOR Summary'!AZ13+'VOR Summary'!BA13+'VOR Summary'!BV13+'VOR Summary'!BB13+'VOR Summary'!BC13+'VOR Summary'!BD13-'VOR Summary'!BW13-'VOR Summary'!BZ13-'VOR Summary'!CA13</f>
        <v>1708</v>
      </c>
      <c r="G18" s="27">
        <f t="shared" si="1"/>
        <v>0.3866877971473851</v>
      </c>
      <c r="H18" s="1">
        <f>'VOR Summary'!M13+'VOR Summary'!N13+'VOR Summary'!O13+'VOR Summary'!Q13+'VOR Summary'!R13+'VOR Summary'!S13-'VOR Summary'!AL13+'VOR Summary'!P13</f>
        <v>445</v>
      </c>
      <c r="I18" s="1">
        <f>'VOR Summary'!BE13+'VOR Summary'!BF13+'VOR Summary'!BG13+'VOR Summary'!BI13+'VOR Summary'!BJ13+'VOR Summary'!BK13-'VOR Summary'!CD13+'VOR Summary'!BH13</f>
        <v>264</v>
      </c>
      <c r="J18" s="27">
        <f t="shared" si="2"/>
        <v>0.5932584269662922</v>
      </c>
      <c r="K18" s="1">
        <f>'VOR Summary'!T13+'VOR Summary'!U13+'VOR Summary'!V13+'VOR Summary'!W13+'VOR Summary'!X13+'VOR Summary'!Y13-'VOR Summary'!AM13-'VOR Summary'!AN13-'VOR Summary'!AO13-'VOR Summary'!AP13</f>
        <v>610</v>
      </c>
      <c r="L18" s="1">
        <f>'VOR Summary'!BL13+'VOR Summary'!BM13+'VOR Summary'!BN13+'VOR Summary'!BO13+'VOR Summary'!BP13+'VOR Summary'!BQ13-'VOR Summary'!CE13-'VOR Summary'!CF13-'VOR Summary'!CG13-'VOR Summary'!CH13</f>
        <v>229</v>
      </c>
      <c r="M18" s="27">
        <f t="shared" si="3"/>
        <v>0.37540983606557377</v>
      </c>
      <c r="N18" s="1">
        <f>'VOR Summary'!AQ13-'VOR Summary'!AS13</f>
        <v>22</v>
      </c>
      <c r="O18" s="1">
        <f>'VOR Summary'!AR13</f>
        <v>12</v>
      </c>
      <c r="P18" s="1">
        <f>'[1]10-26-09'!$J15</f>
        <v>2949</v>
      </c>
    </row>
    <row r="19" spans="1:16" ht="12" customHeight="1">
      <c r="A19" s="15" t="s">
        <v>210</v>
      </c>
      <c r="B19" s="1">
        <f>SUM('VOR Summary'!B14:G14)</f>
        <v>1285</v>
      </c>
      <c r="C19" s="1">
        <f>SUM('VOR Summary'!AT14:AY14)</f>
        <v>432</v>
      </c>
      <c r="D19" s="27">
        <f t="shared" si="0"/>
        <v>0.3361867704280156</v>
      </c>
      <c r="E19" s="1">
        <f>'VOR Summary'!H14+'VOR Summary'!I14+'VOR Summary'!AD14+'VOR Summary'!J14+'VOR Summary'!K14+'VOR Summary'!L14-'VOR Summary'!AE14-'VOR Summary'!AH14-'VOR Summary'!AI14</f>
        <v>401</v>
      </c>
      <c r="F19" s="1">
        <f>'VOR Summary'!AZ14+'VOR Summary'!BA14+'VOR Summary'!BV14+'VOR Summary'!BB14+'VOR Summary'!BC14+'VOR Summary'!BD14-'VOR Summary'!BW14-'VOR Summary'!BZ14-'VOR Summary'!CA14</f>
        <v>40</v>
      </c>
      <c r="G19" s="27">
        <f t="shared" si="1"/>
        <v>0.09975062344139651</v>
      </c>
      <c r="H19" s="1">
        <f>'VOR Summary'!M14+'VOR Summary'!N14+'VOR Summary'!O14+'VOR Summary'!Q14+'VOR Summary'!R14+'VOR Summary'!S14-'VOR Summary'!AL14+'VOR Summary'!P14</f>
        <v>2</v>
      </c>
      <c r="I19" s="1">
        <f>'VOR Summary'!BE14+'VOR Summary'!BF14+'VOR Summary'!BG14+'VOR Summary'!BI14+'VOR Summary'!BJ14+'VOR Summary'!BK14-'VOR Summary'!CD14+'VOR Summary'!BH14</f>
        <v>0</v>
      </c>
      <c r="J19" s="27">
        <f t="shared" si="2"/>
        <v>0</v>
      </c>
      <c r="K19" s="1">
        <f>'VOR Summary'!T14+'VOR Summary'!U14+'VOR Summary'!V14+'VOR Summary'!W14+'VOR Summary'!X14+'VOR Summary'!Y14-'VOR Summary'!AM14-'VOR Summary'!AN14-'VOR Summary'!AO14-'VOR Summary'!AP14</f>
        <v>105</v>
      </c>
      <c r="L19" s="1">
        <f>'VOR Summary'!BL14+'VOR Summary'!BM14+'VOR Summary'!BN14+'VOR Summary'!BO14+'VOR Summary'!BP14+'VOR Summary'!BQ14-'VOR Summary'!CE14-'VOR Summary'!CF14-'VOR Summary'!CG14-'VOR Summary'!CH14</f>
        <v>41</v>
      </c>
      <c r="M19" s="27">
        <f t="shared" si="3"/>
        <v>0.3904761904761905</v>
      </c>
      <c r="N19" s="1">
        <f>'VOR Summary'!AQ14-'VOR Summary'!AS14</f>
        <v>55</v>
      </c>
      <c r="O19" s="1">
        <f>'VOR Summary'!AR14</f>
        <v>1</v>
      </c>
      <c r="P19" s="1">
        <f>'[1]10-26-09'!$J16</f>
        <v>674</v>
      </c>
    </row>
    <row r="20" spans="1:16" ht="12" customHeight="1">
      <c r="A20" s="15" t="s">
        <v>211</v>
      </c>
      <c r="B20" s="1">
        <f>SUM('VOR Summary'!B15:G15)</f>
        <v>7181</v>
      </c>
      <c r="C20" s="1">
        <f>SUM('VOR Summary'!AT15:AY15)</f>
        <v>3504</v>
      </c>
      <c r="D20" s="27">
        <f t="shared" si="0"/>
        <v>0.4879543239103189</v>
      </c>
      <c r="E20" s="1">
        <f>'VOR Summary'!H15+'VOR Summary'!I15+'VOR Summary'!AD15+'VOR Summary'!J15+'VOR Summary'!K15+'VOR Summary'!L15-'VOR Summary'!AE15-'VOR Summary'!AH15-'VOR Summary'!AI15</f>
        <v>2791</v>
      </c>
      <c r="F20" s="1">
        <f>'VOR Summary'!AZ15+'VOR Summary'!BA15+'VOR Summary'!BV15+'VOR Summary'!BB15+'VOR Summary'!BC15+'VOR Summary'!BD15-'VOR Summary'!BW15-'VOR Summary'!BZ15-'VOR Summary'!CA15</f>
        <v>953</v>
      </c>
      <c r="G20" s="27">
        <f t="shared" si="1"/>
        <v>0.3414546757434611</v>
      </c>
      <c r="H20" s="1">
        <f>'VOR Summary'!M15+'VOR Summary'!N15+'VOR Summary'!O15+'VOR Summary'!Q15+'VOR Summary'!R15+'VOR Summary'!S15-'VOR Summary'!AL15+'VOR Summary'!P15</f>
        <v>421</v>
      </c>
      <c r="I20" s="1">
        <f>'VOR Summary'!BE15+'VOR Summary'!BF15+'VOR Summary'!BG15+'VOR Summary'!BI15+'VOR Summary'!BJ15+'VOR Summary'!BK15-'VOR Summary'!CD15+'VOR Summary'!BH15</f>
        <v>319</v>
      </c>
      <c r="J20" s="27">
        <f t="shared" si="2"/>
        <v>0.7577197149643705</v>
      </c>
      <c r="K20" s="1">
        <f>'VOR Summary'!T15+'VOR Summary'!U15+'VOR Summary'!V15+'VOR Summary'!W15+'VOR Summary'!X15+'VOR Summary'!Y15-'VOR Summary'!AM15-'VOR Summary'!AN15-'VOR Summary'!AO15-'VOR Summary'!AP15</f>
        <v>426</v>
      </c>
      <c r="L20" s="1">
        <f>'VOR Summary'!BL15+'VOR Summary'!BM15+'VOR Summary'!BN15+'VOR Summary'!BO15+'VOR Summary'!BP15+'VOR Summary'!BQ15-'VOR Summary'!CE15-'VOR Summary'!CF15-'VOR Summary'!CG15-'VOR Summary'!CH15</f>
        <v>305</v>
      </c>
      <c r="M20" s="27">
        <f t="shared" si="3"/>
        <v>0.715962441314554</v>
      </c>
      <c r="N20" s="1">
        <f>'VOR Summary'!AQ15-'VOR Summary'!AS15</f>
        <v>16</v>
      </c>
      <c r="O20" s="1">
        <f>'VOR Summary'!AR15</f>
        <v>4</v>
      </c>
      <c r="P20" s="1">
        <f>'[1]10-26-09'!$J17</f>
        <v>2515</v>
      </c>
    </row>
    <row r="21" spans="1:16" ht="12" customHeight="1">
      <c r="A21" s="15" t="s">
        <v>212</v>
      </c>
      <c r="B21" s="1">
        <f>SUM('VOR Summary'!B16:G16)</f>
        <v>3396</v>
      </c>
      <c r="C21" s="1">
        <f>SUM('VOR Summary'!AT16:AY16)</f>
        <v>1209</v>
      </c>
      <c r="D21" s="27">
        <f t="shared" si="0"/>
        <v>0.35600706713780916</v>
      </c>
      <c r="E21" s="1">
        <f>'VOR Summary'!H16+'VOR Summary'!I16+'VOR Summary'!AD16+'VOR Summary'!J16+'VOR Summary'!K16+'VOR Summary'!L16-'VOR Summary'!AE16-'VOR Summary'!AH16-'VOR Summary'!AI16</f>
        <v>651</v>
      </c>
      <c r="F21" s="1">
        <f>'VOR Summary'!AZ16+'VOR Summary'!BA16+'VOR Summary'!BV16+'VOR Summary'!BB16+'VOR Summary'!BC16+'VOR Summary'!BD16-'VOR Summary'!BW16-'VOR Summary'!BZ16-'VOR Summary'!CA16</f>
        <v>176</v>
      </c>
      <c r="G21" s="27">
        <f t="shared" si="1"/>
        <v>0.27035330261136714</v>
      </c>
      <c r="H21" s="1">
        <f>'VOR Summary'!M16+'VOR Summary'!N16+'VOR Summary'!O16+'VOR Summary'!Q16+'VOR Summary'!R16+'VOR Summary'!S16-'VOR Summary'!AL16+'VOR Summary'!P16</f>
        <v>145</v>
      </c>
      <c r="I21" s="1">
        <f>'VOR Summary'!BE16+'VOR Summary'!BF16+'VOR Summary'!BG16+'VOR Summary'!BI16+'VOR Summary'!BJ16+'VOR Summary'!BK16-'VOR Summary'!CD16+'VOR Summary'!BH16</f>
        <v>42</v>
      </c>
      <c r="J21" s="27">
        <f t="shared" si="2"/>
        <v>0.2896551724137931</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113</v>
      </c>
      <c r="M21" s="27">
        <f t="shared" si="3"/>
        <v>0.5406698564593302</v>
      </c>
      <c r="N21" s="1">
        <f>'VOR Summary'!AQ16-'VOR Summary'!AS16</f>
        <v>11</v>
      </c>
      <c r="O21" s="1">
        <f>'VOR Summary'!AR16</f>
        <v>7</v>
      </c>
      <c r="P21" s="1">
        <f>'[1]10-26-09'!$J18</f>
        <v>1622</v>
      </c>
    </row>
    <row r="22" spans="1:16" ht="12" customHeight="1">
      <c r="A22" s="42" t="s">
        <v>347</v>
      </c>
      <c r="B22" s="44">
        <f>SUM('VOR Summary'!B17:G17)</f>
        <v>10775</v>
      </c>
      <c r="C22" s="44">
        <f>SUM('VOR Summary'!AT17:AY17)</f>
        <v>2924</v>
      </c>
      <c r="D22" s="43">
        <f t="shared" si="0"/>
        <v>0.27136890951276105</v>
      </c>
      <c r="E22" s="44">
        <f>'VOR Summary'!H17+'VOR Summary'!I17+'VOR Summary'!J17+'VOR Summary'!K17+'VOR Summary'!L17-'VOR Summary'!AE17-'VOR Summary'!AH17-'VOR Summary'!AI17</f>
        <v>2527</v>
      </c>
      <c r="F22" s="44">
        <f>'VOR Summary'!AZ17+'VOR Summary'!BA17+'VOR Summary'!BB17+'VOR Summary'!BC17+'VOR Summary'!BD17-'VOR Summary'!BW17-'VOR Summary'!BZ17-'VOR Summary'!CA17</f>
        <v>269</v>
      </c>
      <c r="G22" s="43">
        <f t="shared" si="1"/>
        <v>0.10645033636723387</v>
      </c>
      <c r="H22" s="44">
        <f>'VOR Summary'!M17+'VOR Summary'!N17+'VOR Summary'!O17+'VOR Summary'!Q17+'VOR Summary'!R17+'VOR Summary'!S17-'VOR Summary'!AL17+'VOR Summary'!P17</f>
        <v>487</v>
      </c>
      <c r="I22" s="44">
        <f>'VOR Summary'!BE17+'VOR Summary'!BF17+'VOR Summary'!BG17+'VOR Summary'!BI17+'VOR Summary'!BJ17+'VOR Summary'!BK17-'VOR Summary'!CD17+'VOR Summary'!BH17</f>
        <v>288</v>
      </c>
      <c r="J22" s="43">
        <f t="shared" si="2"/>
        <v>0.5913757700205339</v>
      </c>
      <c r="K22" s="44">
        <f>'VOR Summary'!T17+'VOR Summary'!U17+'VOR Summary'!V17+'VOR Summary'!W17+'VOR Summary'!X17+'VOR Summary'!Y17-'VOR Summary'!AM17-'VOR Summary'!AN17-'VOR Summary'!AO17-'VOR Summary'!AP17</f>
        <v>731</v>
      </c>
      <c r="L22" s="44">
        <f>'VOR Summary'!BL17+'VOR Summary'!BM17+'VOR Summary'!BN17+'VOR Summary'!BO17+'VOR Summary'!BP17+'VOR Summary'!BQ17-'VOR Summary'!CE17-'VOR Summary'!CF17-'VOR Summary'!CG17-'VOR Summary'!CH17</f>
        <v>437</v>
      </c>
      <c r="M22" s="43">
        <f t="shared" si="3"/>
        <v>0.5978112175102599</v>
      </c>
      <c r="N22" s="44">
        <f>'VOR Summary'!AQ17-'VOR Summary'!AS17</f>
        <v>92</v>
      </c>
      <c r="O22" s="202" t="s">
        <v>7</v>
      </c>
      <c r="P22" s="204">
        <f>'[1]10-26-09'!$J$20</f>
        <v>2869</v>
      </c>
    </row>
    <row r="23" spans="1:16" ht="12" customHeight="1">
      <c r="A23" s="15" t="s">
        <v>214</v>
      </c>
      <c r="B23" s="1">
        <f>SUM('VOR Summary'!B18:G18)</f>
        <v>4571</v>
      </c>
      <c r="C23" s="1">
        <f>SUM('VOR Summary'!AT18:AY18)</f>
        <v>2104</v>
      </c>
      <c r="D23" s="27">
        <f t="shared" si="0"/>
        <v>0.4602931524830453</v>
      </c>
      <c r="E23" s="1">
        <f>'VOR Summary'!H18+'VOR Summary'!I18+'VOR Summary'!AD18+'VOR Summary'!J18+'VOR Summary'!K18+'VOR Summary'!L18-'VOR Summary'!AE18-'VOR Summary'!AH18-'VOR Summary'!AI18</f>
        <v>2485</v>
      </c>
      <c r="F23" s="1">
        <f>'VOR Summary'!AZ18+'VOR Summary'!BA18+'VOR Summary'!BV18+'VOR Summary'!BB18+'VOR Summary'!BC18+'VOR Summary'!BD18-'VOR Summary'!BW18-'VOR Summary'!BZ18-'VOR Summary'!CA18</f>
        <v>1195</v>
      </c>
      <c r="G23" s="27">
        <f t="shared" si="1"/>
        <v>0.48088531187122735</v>
      </c>
      <c r="H23" s="1">
        <f>'VOR Summary'!M18+'VOR Summary'!N18+'VOR Summary'!O18+'VOR Summary'!Q18+'VOR Summary'!R18+'VOR Summary'!S18-'VOR Summary'!AL18+'VOR Summary'!P18</f>
        <v>267</v>
      </c>
      <c r="I23" s="1">
        <f>'VOR Summary'!BE18+'VOR Summary'!BF18+'VOR Summary'!BG18+'VOR Summary'!BI18+'VOR Summary'!BJ18+'VOR Summary'!BK18-'VOR Summary'!CD18+'VOR Summary'!BH18</f>
        <v>49</v>
      </c>
      <c r="J23" s="27">
        <f t="shared" si="2"/>
        <v>0.18352059925093633</v>
      </c>
      <c r="K23" s="1">
        <f>'VOR Summary'!T18+'VOR Summary'!U18+'VOR Summary'!V18+'VOR Summary'!W18+'VOR Summary'!X18+'VOR Summary'!Y18-'VOR Summary'!AM18-'VOR Summary'!AN18-'VOR Summary'!AO18-'VOR Summary'!AP18</f>
        <v>267</v>
      </c>
      <c r="L23" s="1">
        <f>'VOR Summary'!BL18+'VOR Summary'!BM18+'VOR Summary'!BN18+'VOR Summary'!BO18+'VOR Summary'!BP18+'VOR Summary'!BQ18-'VOR Summary'!CE18-'VOR Summary'!CF18-'VOR Summary'!CG18-'VOR Summary'!CH18</f>
        <v>159</v>
      </c>
      <c r="M23" s="27">
        <f t="shared" si="3"/>
        <v>0.5955056179775281</v>
      </c>
      <c r="N23" s="1">
        <f>'VOR Summary'!AQ18-'VOR Summary'!AS18</f>
        <v>68</v>
      </c>
      <c r="O23" s="1">
        <f>'VOR Summary'!AR18</f>
        <v>34</v>
      </c>
      <c r="P23" s="1">
        <f>'[1]10-26-09'!$J$22</f>
        <v>2196</v>
      </c>
    </row>
    <row r="24" spans="1:16" ht="12" customHeight="1">
      <c r="A24" s="15" t="s">
        <v>215</v>
      </c>
      <c r="B24" s="1">
        <f>SUM('VOR Summary'!B19:G19)</f>
        <v>1602</v>
      </c>
      <c r="C24" s="1">
        <f>SUM('VOR Summary'!AT19:AY19)</f>
        <v>412</v>
      </c>
      <c r="D24" s="27">
        <f t="shared" si="0"/>
        <v>0.2571785268414482</v>
      </c>
      <c r="E24" s="1">
        <f>'VOR Summary'!H19+'VOR Summary'!I19+'VOR Summary'!AD19+'VOR Summary'!J19+'VOR Summary'!K19+'VOR Summary'!L19-'VOR Summary'!AE19-'VOR Summary'!AH19-'VOR Summary'!AI19</f>
        <v>375</v>
      </c>
      <c r="F24" s="1">
        <f>'VOR Summary'!AZ19+'VOR Summary'!BA19+'VOR Summary'!BV19+'VOR Summary'!BB19+'VOR Summary'!BC19+'VOR Summary'!BD19-'VOR Summary'!BW19-'VOR Summary'!BZ19-'VOR Summary'!CA19</f>
        <v>34</v>
      </c>
      <c r="G24" s="27">
        <f t="shared" si="1"/>
        <v>0.09066666666666667</v>
      </c>
      <c r="H24" s="1">
        <f>'VOR Summary'!M19+'VOR Summary'!N19+'VOR Summary'!O19+'VOR Summary'!Q19+'VOR Summary'!R19+'VOR Summary'!S19-'VOR Summary'!AL19+'VOR Summary'!P19</f>
        <v>80</v>
      </c>
      <c r="I24" s="1">
        <f>'VOR Summary'!BE19+'VOR Summary'!BF19+'VOR Summary'!BG19+'VOR Summary'!BI19+'VOR Summary'!BJ19+'VOR Summary'!BK19-'VOR Summary'!CD19+'VOR Summary'!BH19</f>
        <v>36</v>
      </c>
      <c r="J24" s="27">
        <f t="shared" si="2"/>
        <v>0.45</v>
      </c>
      <c r="K24" s="1">
        <f>'VOR Summary'!T19+'VOR Summary'!U19+'VOR Summary'!V19+'VOR Summary'!W19+'VOR Summary'!X19+'VOR Summary'!Y19-'VOR Summary'!AM19-'VOR Summary'!AN19-'VOR Summary'!AO19-'VOR Summary'!AP19</f>
        <v>133</v>
      </c>
      <c r="L24" s="1">
        <f>'VOR Summary'!BL19+'VOR Summary'!BM19+'VOR Summary'!BN19+'VOR Summary'!BO19+'VOR Summary'!BP19+'VOR Summary'!BQ19-'VOR Summary'!CE19-'VOR Summary'!CF19-'VOR Summary'!CG19-'VOR Summary'!CH19</f>
        <v>42</v>
      </c>
      <c r="M24" s="27">
        <f t="shared" si="3"/>
        <v>0.3157894736842105</v>
      </c>
      <c r="N24" s="1">
        <f>'VOR Summary'!AQ19-'VOR Summary'!AS19</f>
        <v>84</v>
      </c>
      <c r="O24" s="1">
        <f>'VOR Summary'!AR19</f>
        <v>4</v>
      </c>
      <c r="P24" s="1">
        <f>'[1]10-26-09'!$J25</f>
        <v>1090</v>
      </c>
    </row>
    <row r="25" spans="1:16" ht="12" customHeight="1">
      <c r="A25" s="15" t="s">
        <v>216</v>
      </c>
      <c r="B25" s="1">
        <f>SUM('VOR Summary'!B20:G20)</f>
        <v>1793</v>
      </c>
      <c r="C25" s="1">
        <f>SUM('VOR Summary'!AT20:AY20)</f>
        <v>458</v>
      </c>
      <c r="D25" s="27">
        <f t="shared" si="0"/>
        <v>0.25543781372002233</v>
      </c>
      <c r="E25" s="1">
        <f>'VOR Summary'!H20+'VOR Summary'!I20+'VOR Summary'!AD20+'VOR Summary'!J20+'VOR Summary'!K20+'VOR Summary'!L20-'VOR Summary'!AE20-'VOR Summary'!AH20-'VOR Summary'!AI20</f>
        <v>710</v>
      </c>
      <c r="F25" s="1">
        <f>'VOR Summary'!AZ20+'VOR Summary'!BA20+'VOR Summary'!BV20+'VOR Summary'!BB20+'VOR Summary'!BC20+'VOR Summary'!BD20-'VOR Summary'!BW20-'VOR Summary'!BZ20-'VOR Summary'!CA20</f>
        <v>44</v>
      </c>
      <c r="G25" s="27">
        <f t="shared" si="1"/>
        <v>0.061971830985915494</v>
      </c>
      <c r="H25" s="1">
        <f>'VOR Summary'!M20+'VOR Summary'!N20+'VOR Summary'!O20+'VOR Summary'!Q20+'VOR Summary'!R20+'VOR Summary'!S20-'VOR Summary'!AL20+'VOR Summary'!P20</f>
        <v>207</v>
      </c>
      <c r="I25" s="1">
        <f>'VOR Summary'!BE20+'VOR Summary'!BF20+'VOR Summary'!BG20+'VOR Summary'!BI20+'VOR Summary'!BJ20+'VOR Summary'!BK20-'VOR Summary'!CD20+'VOR Summary'!BH20</f>
        <v>19</v>
      </c>
      <c r="J25" s="27">
        <f t="shared" si="2"/>
        <v>0.09178743961352658</v>
      </c>
      <c r="K25" s="1">
        <f>'VOR Summary'!T20+'VOR Summary'!U20+'VOR Summary'!V20+'VOR Summary'!W20+'VOR Summary'!X20+'VOR Summary'!Y20-'VOR Summary'!AM20-'VOR Summary'!AN20-'VOR Summary'!AO20-'VOR Summary'!AP20</f>
        <v>93</v>
      </c>
      <c r="L25" s="1">
        <f>'VOR Summary'!BL20+'VOR Summary'!BM20+'VOR Summary'!BN20+'VOR Summary'!BO20+'VOR Summary'!BP20+'VOR Summary'!BQ20-'VOR Summary'!CE20-'VOR Summary'!CF20-'VOR Summary'!CG20-'VOR Summary'!CH20</f>
        <v>50</v>
      </c>
      <c r="M25" s="27">
        <f t="shared" si="3"/>
        <v>0.5376344086021505</v>
      </c>
      <c r="N25" s="1">
        <f>'VOR Summary'!AQ20-'VOR Summary'!AS20</f>
        <v>10</v>
      </c>
      <c r="O25" s="1">
        <f>'VOR Summary'!AR20</f>
        <v>1</v>
      </c>
      <c r="P25" s="1">
        <f>'[1]10-26-09'!$J26</f>
        <v>614</v>
      </c>
    </row>
    <row r="26" spans="1:16" ht="12" customHeight="1">
      <c r="A26" s="15" t="s">
        <v>217</v>
      </c>
      <c r="B26" s="1">
        <f>SUM('VOR Summary'!B21:G21)</f>
        <v>754</v>
      </c>
      <c r="C26" s="1">
        <f>SUM('VOR Summary'!AT21:AY21)</f>
        <v>292</v>
      </c>
      <c r="D26" s="27">
        <f t="shared" si="0"/>
        <v>0.38726790450928383</v>
      </c>
      <c r="E26" s="1">
        <f>'VOR Summary'!H21+'VOR Summary'!I21+'VOR Summary'!AD21+'VOR Summary'!J21+'VOR Summary'!K21+'VOR Summary'!L21-'VOR Summary'!AE21-'VOR Summary'!AH21-'VOR Summary'!AI21</f>
        <v>138</v>
      </c>
      <c r="F26" s="1">
        <f>'VOR Summary'!AZ21+'VOR Summary'!BA21+'VOR Summary'!BV21+'VOR Summary'!BB21+'VOR Summary'!BC21+'VOR Summary'!BD21-'VOR Summary'!BW21-'VOR Summary'!BZ21-'VOR Summary'!CA21</f>
        <v>17</v>
      </c>
      <c r="G26" s="27">
        <f t="shared" si="1"/>
        <v>0.12318840579710146</v>
      </c>
      <c r="H26" s="1">
        <f>'VOR Summary'!M21+'VOR Summary'!N21+'VOR Summary'!O21+'VOR Summary'!Q21+'VOR Summary'!R21+'VOR Summary'!S21-'VOR Summary'!AL21+'VOR Summary'!P21</f>
        <v>3</v>
      </c>
      <c r="I26" s="1">
        <f>'VOR Summary'!BE21+'VOR Summary'!BF21+'VOR Summary'!BG21+'VOR Summary'!BI21+'VOR Summary'!BJ21+'VOR Summary'!BK21-'VOR Summary'!CD21+'VOR Summary'!BH21</f>
        <v>0</v>
      </c>
      <c r="J26" s="27">
        <f t="shared" si="2"/>
        <v>0</v>
      </c>
      <c r="K26" s="1">
        <f>'VOR Summary'!T21+'VOR Summary'!U21+'VOR Summary'!V21+'VOR Summary'!W21+'VOR Summary'!X21+'VOR Summary'!Y21-'VOR Summary'!AM21-'VOR Summary'!AN21-'VOR Summary'!AO21-'VOR Summary'!AP21</f>
        <v>28</v>
      </c>
      <c r="L26" s="1">
        <f>'VOR Summary'!BL21+'VOR Summary'!BM21+'VOR Summary'!BN21+'VOR Summary'!BO21+'VOR Summary'!BP21+'VOR Summary'!BQ21-'VOR Summary'!CE21-'VOR Summary'!CF21-'VOR Summary'!CG21-'VOR Summary'!CH21</f>
        <v>7</v>
      </c>
      <c r="M26" s="27">
        <f t="shared" si="3"/>
        <v>0.25</v>
      </c>
      <c r="N26" s="1">
        <f>'VOR Summary'!AQ21-'VOR Summary'!AS21</f>
        <v>20</v>
      </c>
      <c r="O26" s="1">
        <f>'VOR Summary'!AR21</f>
        <v>0</v>
      </c>
      <c r="P26" s="1">
        <f>'[1]10-26-09'!$J27</f>
        <v>349</v>
      </c>
    </row>
    <row r="27" spans="1:16" ht="12" customHeight="1">
      <c r="A27" s="209" t="s">
        <v>218</v>
      </c>
      <c r="B27" s="41">
        <f>SUM('VOR Summary'!B22:G22)</f>
        <v>553</v>
      </c>
      <c r="C27" s="41">
        <f>SUM('VOR Summary'!AT22:AY22)</f>
        <v>97</v>
      </c>
      <c r="D27" s="40">
        <f t="shared" si="0"/>
        <v>0.17540687160940324</v>
      </c>
      <c r="E27" s="41">
        <f>'VOR Summary'!H22+'VOR Summary'!I22+'VOR Summary'!AD22+'VOR Summary'!J22+'VOR Summary'!K22+'VOR Summary'!L22-'VOR Summary'!AE22-'VOR Summary'!AH22-'VOR Summary'!AI22</f>
        <v>258</v>
      </c>
      <c r="F27" s="41">
        <f>'VOR Summary'!AZ22+'VOR Summary'!BA22+'VOR Summary'!BV22+'VOR Summary'!BB22+'VOR Summary'!BC22+'VOR Summary'!BD22-'VOR Summary'!BW22-'VOR Summary'!BZ22-'VOR Summary'!CA22</f>
        <v>24</v>
      </c>
      <c r="G27" s="40">
        <f t="shared" si="1"/>
        <v>0.09302325581395349</v>
      </c>
      <c r="H27" s="41">
        <f>'VOR Summary'!M22+'VOR Summary'!N22+'VOR Summary'!O22+'VOR Summary'!Q22+'VOR Summary'!R22+'VOR Summary'!S22-'VOR Summary'!AL22+'VOR Summary'!P22</f>
        <v>13</v>
      </c>
      <c r="I27" s="41">
        <f>'VOR Summary'!BE22+'VOR Summary'!BF22+'VOR Summary'!BG22+'VOR Summary'!BI22+'VOR Summary'!BJ22+'VOR Summary'!BK22-'VOR Summary'!CD22+'VOR Summary'!BH22</f>
        <v>0</v>
      </c>
      <c r="J27" s="40">
        <f t="shared" si="2"/>
        <v>0</v>
      </c>
      <c r="K27" s="41">
        <f>'VOR Summary'!T22+'VOR Summary'!U22+'VOR Summary'!V22+'VOR Summary'!W22+'VOR Summary'!X22+'VOR Summary'!Y22-'VOR Summary'!AM22-'VOR Summary'!AN22-'VOR Summary'!AO22-'VOR Summary'!AP22</f>
        <v>37</v>
      </c>
      <c r="L27" s="41">
        <f>'VOR Summary'!BL22+'VOR Summary'!BM22+'VOR Summary'!BN22+'VOR Summary'!BO22+'VOR Summary'!BP22+'VOR Summary'!BQ22-'VOR Summary'!CE22-'VOR Summary'!CF22-'VOR Summary'!CG22-'VOR Summary'!CH22</f>
        <v>11</v>
      </c>
      <c r="M27" s="40">
        <f t="shared" si="3"/>
        <v>0.2972972972972973</v>
      </c>
      <c r="N27" s="41">
        <f>'VOR Summary'!AQ22-'VOR Summary'!AS22</f>
        <v>0</v>
      </c>
      <c r="O27" s="41">
        <f>'VOR Summary'!AR22</f>
        <v>1</v>
      </c>
      <c r="P27" s="41">
        <f>'[1]10-26-09'!$J$30</f>
        <v>394</v>
      </c>
    </row>
    <row r="28" spans="1:16" ht="12" customHeight="1">
      <c r="A28" s="15" t="s">
        <v>219</v>
      </c>
      <c r="B28" s="1">
        <f>SUM('VOR Summary'!B23:G23)</f>
        <v>18361</v>
      </c>
      <c r="C28" s="1">
        <f>SUM('VOR Summary'!AT23:AY23)</f>
        <v>7592</v>
      </c>
      <c r="D28" s="27">
        <f t="shared" si="0"/>
        <v>0.4134851042971516</v>
      </c>
      <c r="E28" s="1">
        <f>'VOR Summary'!H23+'VOR Summary'!I23+'VOR Summary'!AD23+'VOR Summary'!J23+'VOR Summary'!K23+'VOR Summary'!L23-'VOR Summary'!AE23-'VOR Summary'!AH23-'VOR Summary'!AI23</f>
        <v>5208</v>
      </c>
      <c r="F28" s="1">
        <f>'VOR Summary'!AZ23+'VOR Summary'!BA23+'VOR Summary'!BV23+'VOR Summary'!BB23+'VOR Summary'!BC23+'VOR Summary'!BD23-'VOR Summary'!BW23-'VOR Summary'!BZ23-'VOR Summary'!CA23</f>
        <v>1754</v>
      </c>
      <c r="G28" s="27">
        <f t="shared" si="1"/>
        <v>0.33678955453149</v>
      </c>
      <c r="H28" s="1">
        <f>'VOR Summary'!M23+'VOR Summary'!N23+'VOR Summary'!O23+'VOR Summary'!Q23+'VOR Summary'!R23+'VOR Summary'!S23-'VOR Summary'!AL23+'VOR Summary'!P23</f>
        <v>1073</v>
      </c>
      <c r="I28" s="1">
        <f>'VOR Summary'!BE23+'VOR Summary'!BF23+'VOR Summary'!BG23+'VOR Summary'!BI23+'VOR Summary'!BJ23+'VOR Summary'!BK23-'VOR Summary'!CD23+'VOR Summary'!BH23</f>
        <v>334</v>
      </c>
      <c r="J28" s="27">
        <f t="shared" si="2"/>
        <v>0.31127679403541475</v>
      </c>
      <c r="K28" s="1">
        <f>'VOR Summary'!T23+'VOR Summary'!U23+'VOR Summary'!V23+'VOR Summary'!W23+'VOR Summary'!X23+'VOR Summary'!Y23-'VOR Summary'!AM23-'VOR Summary'!AN23-'VOR Summary'!AO23-'VOR Summary'!AP23</f>
        <v>1756</v>
      </c>
      <c r="L28" s="1">
        <f>'VOR Summary'!BL23+'VOR Summary'!BM23+'VOR Summary'!BN23+'VOR Summary'!BO23+'VOR Summary'!BP23+'VOR Summary'!BQ23-'VOR Summary'!CE23-'VOR Summary'!CF23-'VOR Summary'!CG23-'VOR Summary'!CH23</f>
        <v>1575</v>
      </c>
      <c r="M28" s="27">
        <f t="shared" si="3"/>
        <v>0.8969248291571754</v>
      </c>
      <c r="N28" s="1">
        <f>'VOR Summary'!AQ23-'VOR Summary'!AS23</f>
        <v>2</v>
      </c>
      <c r="O28" s="1">
        <f>'VOR Summary'!AR23</f>
        <v>1</v>
      </c>
      <c r="P28" s="1">
        <f>'[1]10-26-09'!$J32</f>
        <v>6412</v>
      </c>
    </row>
    <row r="29" spans="1:16" ht="12" customHeight="1">
      <c r="A29" s="15" t="s">
        <v>220</v>
      </c>
      <c r="B29" s="1">
        <f>SUM('VOR Summary'!B24:G24)</f>
        <v>9349</v>
      </c>
      <c r="C29" s="1">
        <f>SUM('VOR Summary'!AT24:AY24)</f>
        <v>3101</v>
      </c>
      <c r="D29" s="27">
        <f t="shared" si="0"/>
        <v>0.3316932292223767</v>
      </c>
      <c r="E29" s="1">
        <f>'VOR Summary'!H24+'VOR Summary'!I24+'VOR Summary'!AD24+'VOR Summary'!J24+'VOR Summary'!K24+'VOR Summary'!L24-'VOR Summary'!AE24-'VOR Summary'!AH24-'VOR Summary'!AI24</f>
        <v>2487</v>
      </c>
      <c r="F29" s="1">
        <f>'VOR Summary'!AZ24+'VOR Summary'!BA24+'VOR Summary'!BV24+'VOR Summary'!BB24+'VOR Summary'!BC24+'VOR Summary'!BD24-'VOR Summary'!BW24-'VOR Summary'!BZ24-'VOR Summary'!CA24</f>
        <v>295</v>
      </c>
      <c r="G29" s="27">
        <f t="shared" si="1"/>
        <v>0.11861680739847205</v>
      </c>
      <c r="H29" s="1">
        <f>'VOR Summary'!M24+'VOR Summary'!N24+'VOR Summary'!O24+'VOR Summary'!Q24+'VOR Summary'!R24+'VOR Summary'!S24-'VOR Summary'!AL24+'VOR Summary'!P24</f>
        <v>254</v>
      </c>
      <c r="I29" s="1">
        <f>'VOR Summary'!BE24+'VOR Summary'!BF24+'VOR Summary'!BG24+'VOR Summary'!BI24+'VOR Summary'!BJ24+'VOR Summary'!BK24-'VOR Summary'!CD24+'VOR Summary'!BH24</f>
        <v>109</v>
      </c>
      <c r="J29" s="27">
        <f t="shared" si="2"/>
        <v>0.42913385826771655</v>
      </c>
      <c r="K29" s="1">
        <f>'VOR Summary'!T24+'VOR Summary'!U24+'VOR Summary'!V24+'VOR Summary'!W24+'VOR Summary'!X24+'VOR Summary'!Y24-'VOR Summary'!AM24-'VOR Summary'!AN24-'VOR Summary'!AO24-'VOR Summary'!AP24</f>
        <v>1031</v>
      </c>
      <c r="L29" s="1">
        <f>'VOR Summary'!BL24+'VOR Summary'!BM24+'VOR Summary'!BN24+'VOR Summary'!BO24+'VOR Summary'!BP24+'VOR Summary'!BQ24-'VOR Summary'!CE24-'VOR Summary'!CF24-'VOR Summary'!CG24-'VOR Summary'!CH24</f>
        <v>491</v>
      </c>
      <c r="M29" s="27">
        <f t="shared" si="3"/>
        <v>0.47623666343355964</v>
      </c>
      <c r="N29" s="1">
        <f>'VOR Summary'!AQ24-'VOR Summary'!AS24</f>
        <v>368</v>
      </c>
      <c r="O29" s="1">
        <f>'VOR Summary'!AR24</f>
        <v>43</v>
      </c>
      <c r="P29" s="1">
        <f>'[1]10-26-09'!$J33</f>
        <v>3186</v>
      </c>
    </row>
    <row r="30" spans="1:16" ht="12" customHeight="1">
      <c r="A30" s="15" t="s">
        <v>221</v>
      </c>
      <c r="B30" s="1">
        <f>SUM('VOR Summary'!B25:G25)</f>
        <v>2128</v>
      </c>
      <c r="C30" s="1">
        <f>SUM('VOR Summary'!AT25:AY25)</f>
        <v>393</v>
      </c>
      <c r="D30" s="27">
        <f t="shared" si="0"/>
        <v>0.18468045112781956</v>
      </c>
      <c r="E30" s="1">
        <f>'VOR Summary'!H25+'VOR Summary'!I25+'VOR Summary'!AD25+'VOR Summary'!J25+'VOR Summary'!K25+'VOR Summary'!L25-'VOR Summary'!AE25-'VOR Summary'!AH25-'VOR Summary'!AI25</f>
        <v>738</v>
      </c>
      <c r="F30" s="1">
        <f>'VOR Summary'!AZ25+'VOR Summary'!BA25+'VOR Summary'!BV25+'VOR Summary'!BB25+'VOR Summary'!BC25+'VOR Summary'!BD25-'VOR Summary'!BW25-'VOR Summary'!BZ25-'VOR Summary'!CA25</f>
        <v>108</v>
      </c>
      <c r="G30" s="27">
        <f t="shared" si="1"/>
        <v>0.14634146341463414</v>
      </c>
      <c r="H30" s="1">
        <f>'VOR Summary'!M25+'VOR Summary'!N25+'VOR Summary'!O25+'VOR Summary'!Q25+'VOR Summary'!R25+'VOR Summary'!S25-'VOR Summary'!AL25+'VOR Summary'!P25</f>
        <v>125</v>
      </c>
      <c r="I30" s="1">
        <f>'VOR Summary'!BE25+'VOR Summary'!BF25+'VOR Summary'!BG25+'VOR Summary'!BI25+'VOR Summary'!BJ25+'VOR Summary'!BK25-'VOR Summary'!CD25+'VOR Summary'!BH25</f>
        <v>70</v>
      </c>
      <c r="J30" s="27">
        <f t="shared" si="2"/>
        <v>0.56</v>
      </c>
      <c r="K30" s="1">
        <f>'VOR Summary'!T25+'VOR Summary'!U25+'VOR Summary'!V25+'VOR Summary'!W25+'VOR Summary'!X25+'VOR Summary'!Y25-'VOR Summary'!AM25-'VOR Summary'!AN25-'VOR Summary'!AO25-'VOR Summary'!AP25</f>
        <v>264</v>
      </c>
      <c r="L30" s="1">
        <f>'VOR Summary'!BL25+'VOR Summary'!BM25+'VOR Summary'!BN25+'VOR Summary'!BO25+'VOR Summary'!BP25+'VOR Summary'!BQ25-'VOR Summary'!CE25-'VOR Summary'!CF25-'VOR Summary'!CG25-'VOR Summary'!CH25</f>
        <v>215</v>
      </c>
      <c r="M30" s="27">
        <f t="shared" si="3"/>
        <v>0.8143939393939394</v>
      </c>
      <c r="N30" s="1">
        <f>'VOR Summary'!AQ25-'VOR Summary'!AS25</f>
        <v>5</v>
      </c>
      <c r="O30" s="1">
        <f>'VOR Summary'!AR25</f>
        <v>2</v>
      </c>
      <c r="P30" s="1">
        <f>'[1]10-26-09'!$J34</f>
        <v>2150</v>
      </c>
    </row>
    <row r="31" spans="1:16" ht="12" customHeight="1">
      <c r="A31" s="15" t="s">
        <v>222</v>
      </c>
      <c r="B31" s="1">
        <f>SUM('VOR Summary'!B26:G26)</f>
        <v>6115</v>
      </c>
      <c r="C31" s="1">
        <f>SUM('VOR Summary'!AT26:AY26)</f>
        <v>3055</v>
      </c>
      <c r="D31" s="27">
        <f t="shared" si="0"/>
        <v>0.49959116925592806</v>
      </c>
      <c r="E31" s="1">
        <f>'VOR Summary'!H26+'VOR Summary'!I26+'VOR Summary'!AD26+'VOR Summary'!J26+'VOR Summary'!K26+'VOR Summary'!L26-'VOR Summary'!AE26-'VOR Summary'!AH26-'VOR Summary'!AI26</f>
        <v>1595</v>
      </c>
      <c r="F31" s="1">
        <f>'VOR Summary'!AZ26+'VOR Summary'!BA26+'VOR Summary'!BV26+'VOR Summary'!BB26+'VOR Summary'!BC26+'VOR Summary'!BD26-'VOR Summary'!BW26-'VOR Summary'!BZ26-'VOR Summary'!CA26</f>
        <v>286</v>
      </c>
      <c r="G31" s="27">
        <f t="shared" si="1"/>
        <v>0.1793103448275862</v>
      </c>
      <c r="H31" s="1">
        <f>'VOR Summary'!M26+'VOR Summary'!N26+'VOR Summary'!O26+'VOR Summary'!Q26+'VOR Summary'!R26+'VOR Summary'!S26-'VOR Summary'!AL26+'VOR Summary'!P26</f>
        <v>782</v>
      </c>
      <c r="I31" s="1">
        <f>'VOR Summary'!BE26+'VOR Summary'!BF26+'VOR Summary'!BG26+'VOR Summary'!BI26+'VOR Summary'!BJ26+'VOR Summary'!BK26-'VOR Summary'!CD26+'VOR Summary'!BH26</f>
        <v>634</v>
      </c>
      <c r="J31" s="27">
        <f t="shared" si="2"/>
        <v>0.8107416879795396</v>
      </c>
      <c r="K31" s="1">
        <f>'VOR Summary'!T26+'VOR Summary'!U26+'VOR Summary'!V26+'VOR Summary'!W26+'VOR Summary'!X26+'VOR Summary'!Y26-'VOR Summary'!AM26-'VOR Summary'!AN26-'VOR Summary'!AO26-'VOR Summary'!AP26</f>
        <v>495</v>
      </c>
      <c r="L31" s="1">
        <f>'VOR Summary'!BL26+'VOR Summary'!BM26+'VOR Summary'!BN26+'VOR Summary'!BO26+'VOR Summary'!BP26+'VOR Summary'!BQ26-'VOR Summary'!CE26-'VOR Summary'!CF26-'VOR Summary'!CG26-'VOR Summary'!CH26</f>
        <v>224</v>
      </c>
      <c r="M31" s="27">
        <f t="shared" si="3"/>
        <v>0.45252525252525255</v>
      </c>
      <c r="N31" s="1">
        <f>'VOR Summary'!AQ26-'VOR Summary'!AS26</f>
        <v>87</v>
      </c>
      <c r="O31" s="1">
        <f>'VOR Summary'!AR26</f>
        <v>11</v>
      </c>
      <c r="P31" s="1">
        <f>'[1]10-26-09'!$J35</f>
        <v>2515</v>
      </c>
    </row>
    <row r="32" spans="1:16" ht="12" customHeight="1">
      <c r="A32" s="15" t="s">
        <v>223</v>
      </c>
      <c r="B32" s="1">
        <f>SUM('VOR Summary'!B27:G27)</f>
        <v>4835</v>
      </c>
      <c r="C32" s="1">
        <f>SUM('VOR Summary'!AT27:AY27)</f>
        <v>1346</v>
      </c>
      <c r="D32" s="27">
        <f t="shared" si="0"/>
        <v>0.2783867631851086</v>
      </c>
      <c r="E32" s="1">
        <f>'VOR Summary'!H27+'VOR Summary'!I27+'VOR Summary'!AD27+'VOR Summary'!J27+'VOR Summary'!K27+'VOR Summary'!L27-'VOR Summary'!AE27-'VOR Summary'!AH27-'VOR Summary'!AI27</f>
        <v>2047</v>
      </c>
      <c r="F32" s="1">
        <f>'VOR Summary'!AZ27+'VOR Summary'!BA27+'VOR Summary'!BV27+'VOR Summary'!BB27+'VOR Summary'!BC27+'VOR Summary'!BD27-'VOR Summary'!BW27-'VOR Summary'!BZ27-'VOR Summary'!CA27</f>
        <v>285</v>
      </c>
      <c r="G32" s="27">
        <f t="shared" si="1"/>
        <v>0.13922813873961895</v>
      </c>
      <c r="H32" s="1">
        <f>'VOR Summary'!M27+'VOR Summary'!N27+'VOR Summary'!O27+'VOR Summary'!Q27+'VOR Summary'!R27+'VOR Summary'!S27-'VOR Summary'!AL27+'VOR Summary'!P27</f>
        <v>453</v>
      </c>
      <c r="I32" s="1">
        <f>'VOR Summary'!BE27+'VOR Summary'!BF27+'VOR Summary'!BG27+'VOR Summary'!BI27+'VOR Summary'!BJ27+'VOR Summary'!BK27-'VOR Summary'!CD27+'VOR Summary'!BH27</f>
        <v>138</v>
      </c>
      <c r="J32" s="27">
        <f t="shared" si="2"/>
        <v>0.304635761589404</v>
      </c>
      <c r="K32" s="1">
        <f>'VOR Summary'!T27+'VOR Summary'!U27+'VOR Summary'!V27+'VOR Summary'!W27+'VOR Summary'!X27+'VOR Summary'!Y27-'VOR Summary'!AM27-'VOR Summary'!AN27-'VOR Summary'!AO27-'VOR Summary'!AP27</f>
        <v>285</v>
      </c>
      <c r="L32" s="1">
        <f>'VOR Summary'!BL27+'VOR Summary'!BM27+'VOR Summary'!BN27+'VOR Summary'!BO27+'VOR Summary'!BP27+'VOR Summary'!BQ27-'VOR Summary'!CE27-'VOR Summary'!CF27-'VOR Summary'!CG27-'VOR Summary'!CH27</f>
        <v>192</v>
      </c>
      <c r="M32" s="27">
        <f t="shared" si="3"/>
        <v>0.6736842105263158</v>
      </c>
      <c r="N32" s="1">
        <f>'VOR Summary'!AQ27-'VOR Summary'!AS27</f>
        <v>33</v>
      </c>
      <c r="O32" s="1">
        <f>'VOR Summary'!AR27</f>
        <v>14</v>
      </c>
      <c r="P32" s="1">
        <f>'[1]10-26-09'!$J36</f>
        <v>1607</v>
      </c>
    </row>
    <row r="33" spans="1:16" ht="12" customHeight="1">
      <c r="A33" s="15" t="s">
        <v>224</v>
      </c>
      <c r="B33" s="1">
        <f>SUM('VOR Summary'!B28:G28)</f>
        <v>11569</v>
      </c>
      <c r="C33" s="1">
        <f>SUM('VOR Summary'!AT28:AY28)</f>
        <v>5760</v>
      </c>
      <c r="D33" s="27">
        <f t="shared" si="0"/>
        <v>0.49788227158786413</v>
      </c>
      <c r="E33" s="1">
        <f>'VOR Summary'!H28+'VOR Summary'!I28+'VOR Summary'!AD28+'VOR Summary'!J28+'VOR Summary'!K28+'VOR Summary'!L28-'VOR Summary'!AE28-'VOR Summary'!AH28-'VOR Summary'!AI28</f>
        <v>5361</v>
      </c>
      <c r="F33" s="1">
        <f>'VOR Summary'!AZ28+'VOR Summary'!BA28+'VOR Summary'!BV28+'VOR Summary'!BB28+'VOR Summary'!BC28+'VOR Summary'!BD28-'VOR Summary'!BW28-'VOR Summary'!BZ28-'VOR Summary'!CA28</f>
        <v>2765</v>
      </c>
      <c r="G33" s="27">
        <f t="shared" si="1"/>
        <v>0.5157619847043462</v>
      </c>
      <c r="H33" s="1">
        <f>'VOR Summary'!M28+'VOR Summary'!N28+'VOR Summary'!O28+'VOR Summary'!Q28+'VOR Summary'!R28+'VOR Summary'!S28-'VOR Summary'!AL28+'VOR Summary'!P28</f>
        <v>1219</v>
      </c>
      <c r="I33" s="1">
        <f>'VOR Summary'!BE28+'VOR Summary'!BF28+'VOR Summary'!BG28+'VOR Summary'!BI28+'VOR Summary'!BJ28+'VOR Summary'!BK28-'VOR Summary'!CD28+'VOR Summary'!BH28</f>
        <v>867</v>
      </c>
      <c r="J33" s="27">
        <f t="shared" si="2"/>
        <v>0.7112387202625102</v>
      </c>
      <c r="K33" s="1">
        <f>'VOR Summary'!T28+'VOR Summary'!U28+'VOR Summary'!V28+'VOR Summary'!W28+'VOR Summary'!X28+'VOR Summary'!Y28-'VOR Summary'!AM28-'VOR Summary'!AN28-'VOR Summary'!AO28-'VOR Summary'!AP28</f>
        <v>1650</v>
      </c>
      <c r="L33" s="1">
        <f>'VOR Summary'!BL28+'VOR Summary'!BM28+'VOR Summary'!BN28+'VOR Summary'!BO28+'VOR Summary'!BP28+'VOR Summary'!BQ28-'VOR Summary'!CE28-'VOR Summary'!CF28-'VOR Summary'!CG28-'VOR Summary'!CH28</f>
        <v>929</v>
      </c>
      <c r="M33" s="27">
        <f t="shared" si="3"/>
        <v>0.563030303030303</v>
      </c>
      <c r="N33" s="1">
        <f>'VOR Summary'!AQ28-'VOR Summary'!AS28</f>
        <v>2</v>
      </c>
      <c r="O33" s="1">
        <f>'VOR Summary'!AR28</f>
        <v>1</v>
      </c>
      <c r="P33" s="1">
        <f>'[1]10-26-09'!$J37</f>
        <v>7574</v>
      </c>
    </row>
    <row r="34" spans="1:16" ht="12" customHeight="1">
      <c r="A34" s="15" t="s">
        <v>225</v>
      </c>
      <c r="B34" s="1">
        <f>SUM('VOR Summary'!B29:G29)</f>
        <v>7438</v>
      </c>
      <c r="C34" s="1">
        <f>SUM('VOR Summary'!AT29:AY29)</f>
        <v>1791</v>
      </c>
      <c r="D34" s="27">
        <f t="shared" si="0"/>
        <v>0.24079053509007797</v>
      </c>
      <c r="E34" s="1">
        <f>'VOR Summary'!H29+'VOR Summary'!I29+'VOR Summary'!AD29+'VOR Summary'!J29+'VOR Summary'!K29+'VOR Summary'!L29-'VOR Summary'!AE29-'VOR Summary'!AH29-'VOR Summary'!AI29</f>
        <v>1956</v>
      </c>
      <c r="F34" s="1">
        <f>'VOR Summary'!AZ29+'VOR Summary'!BA29+'VOR Summary'!BV29+'VOR Summary'!BB29+'VOR Summary'!BC29+'VOR Summary'!BD29-'VOR Summary'!BW29-'VOR Summary'!BZ29-'VOR Summary'!CA29</f>
        <v>83</v>
      </c>
      <c r="G34" s="27">
        <f t="shared" si="1"/>
        <v>0.04243353783231084</v>
      </c>
      <c r="H34" s="1">
        <f>'VOR Summary'!M29+'VOR Summary'!N29+'VOR Summary'!O29+'VOR Summary'!Q29+'VOR Summary'!R29+'VOR Summary'!S29-'VOR Summary'!AL29+'VOR Summary'!P29</f>
        <v>270</v>
      </c>
      <c r="I34" s="1">
        <f>'VOR Summary'!BE29+'VOR Summary'!BF29+'VOR Summary'!BG29+'VOR Summary'!BI29+'VOR Summary'!BJ29+'VOR Summary'!BK29-'VOR Summary'!CD29+'VOR Summary'!BH29</f>
        <v>10</v>
      </c>
      <c r="J34" s="27">
        <f t="shared" si="2"/>
        <v>0.037037037037037035</v>
      </c>
      <c r="K34" s="1">
        <f>'VOR Summary'!T29+'VOR Summary'!U29+'VOR Summary'!V29+'VOR Summary'!W29+'VOR Summary'!X29+'VOR Summary'!Y29-'VOR Summary'!AM29-'VOR Summary'!AN29-'VOR Summary'!AO29-'VOR Summary'!AP29</f>
        <v>470</v>
      </c>
      <c r="L34" s="1">
        <f>'VOR Summary'!BL29+'VOR Summary'!BM29+'VOR Summary'!BN29+'VOR Summary'!BO29+'VOR Summary'!BP29+'VOR Summary'!BQ29-'VOR Summary'!CE29-'VOR Summary'!CF29-'VOR Summary'!CG29-'VOR Summary'!CH29</f>
        <v>223</v>
      </c>
      <c r="M34" s="27">
        <f t="shared" si="3"/>
        <v>0.474468085106383</v>
      </c>
      <c r="N34" s="1">
        <f>'VOR Summary'!AQ29-'VOR Summary'!AS29</f>
        <v>23</v>
      </c>
      <c r="O34" s="1">
        <f>'VOR Summary'!AR29</f>
        <v>3</v>
      </c>
      <c r="P34" s="1">
        <f>'[1]10-26-09'!$J38</f>
        <v>3769</v>
      </c>
    </row>
    <row r="35" spans="1:16" ht="12" customHeight="1">
      <c r="A35" s="15" t="s">
        <v>226</v>
      </c>
      <c r="B35" s="1">
        <f>SUM('VOR Summary'!B30:G30)</f>
        <v>13169</v>
      </c>
      <c r="C35" s="1">
        <f>SUM('VOR Summary'!AT30:AY30)</f>
        <v>4948</v>
      </c>
      <c r="D35" s="27">
        <f t="shared" si="0"/>
        <v>0.3757308831346344</v>
      </c>
      <c r="E35" s="1">
        <f>'VOR Summary'!H30+'VOR Summary'!I30+'VOR Summary'!AD30+'VOR Summary'!J30+'VOR Summary'!K30+'VOR Summary'!L30-'VOR Summary'!AE30-'VOR Summary'!AH30-'VOR Summary'!AI30</f>
        <v>2869</v>
      </c>
      <c r="F35" s="1">
        <f>'VOR Summary'!AZ30+'VOR Summary'!BA30+'VOR Summary'!BV30+'VOR Summary'!BB30+'VOR Summary'!BC30+'VOR Summary'!BD30-'VOR Summary'!BW30-'VOR Summary'!BZ30-'VOR Summary'!CA30</f>
        <v>210</v>
      </c>
      <c r="G35" s="27">
        <f t="shared" si="1"/>
        <v>0.073196235622168</v>
      </c>
      <c r="H35" s="1">
        <f>'VOR Summary'!M30+'VOR Summary'!N30+'VOR Summary'!O30+'VOR Summary'!Q30+'VOR Summary'!R30+'VOR Summary'!S30-'VOR Summary'!AL30+'VOR Summary'!P30</f>
        <v>1358</v>
      </c>
      <c r="I35" s="1">
        <f>'VOR Summary'!BE30+'VOR Summary'!BF30+'VOR Summary'!BG30+'VOR Summary'!BI30+'VOR Summary'!BJ30+'VOR Summary'!BK30-'VOR Summary'!CD30+'VOR Summary'!BH30</f>
        <v>79</v>
      </c>
      <c r="J35" s="27">
        <f t="shared" si="2"/>
        <v>0.05817378497790869</v>
      </c>
      <c r="K35" s="1">
        <f>'VOR Summary'!T30+'VOR Summary'!U30+'VOR Summary'!V30+'VOR Summary'!W30+'VOR Summary'!X30+'VOR Summary'!Y30-'VOR Summary'!AM30-'VOR Summary'!AN30-'VOR Summary'!AO30-'VOR Summary'!AP30</f>
        <v>708</v>
      </c>
      <c r="L35" s="1">
        <f>'VOR Summary'!BL30+'VOR Summary'!BM30+'VOR Summary'!BN30+'VOR Summary'!BO30+'VOR Summary'!BP30+'VOR Summary'!BQ30-'VOR Summary'!CE30-'VOR Summary'!CF30-'VOR Summary'!CG30-'VOR Summary'!CH30</f>
        <v>462</v>
      </c>
      <c r="M35" s="27">
        <f t="shared" si="3"/>
        <v>0.652542372881356</v>
      </c>
      <c r="N35" s="1">
        <f>'VOR Summary'!AQ30-'VOR Summary'!AS30</f>
        <v>3</v>
      </c>
      <c r="O35" s="1">
        <f>'VOR Summary'!AR30</f>
        <v>3</v>
      </c>
      <c r="P35" s="1">
        <f>'[1]10-26-09'!$J39</f>
        <v>4412</v>
      </c>
    </row>
    <row r="36" spans="1:16" ht="12" customHeight="1">
      <c r="A36" s="15" t="s">
        <v>227</v>
      </c>
      <c r="B36" s="1">
        <f>SUM('VOR Summary'!B31:G31)</f>
        <v>3645</v>
      </c>
      <c r="C36" s="1">
        <f>SUM('VOR Summary'!AT31:AY31)</f>
        <v>1503</v>
      </c>
      <c r="D36" s="27">
        <f t="shared" si="0"/>
        <v>0.4123456790123457</v>
      </c>
      <c r="E36" s="1">
        <f>'VOR Summary'!H31+'VOR Summary'!I31+'VOR Summary'!AD31+'VOR Summary'!J31+'VOR Summary'!K31+'VOR Summary'!L31-'VOR Summary'!AE31-'VOR Summary'!AH31-'VOR Summary'!AI31</f>
        <v>1530</v>
      </c>
      <c r="F36" s="1">
        <f>'VOR Summary'!AZ31+'VOR Summary'!BA31+'VOR Summary'!BV31+'VOR Summary'!BB31+'VOR Summary'!BC31+'VOR Summary'!BD31-'VOR Summary'!BW31-'VOR Summary'!BZ31-'VOR Summary'!CA31</f>
        <v>119</v>
      </c>
      <c r="G36" s="27">
        <f t="shared" si="1"/>
        <v>0.07777777777777778</v>
      </c>
      <c r="H36" s="1">
        <f>'VOR Summary'!M31+'VOR Summary'!N31+'VOR Summary'!O31+'VOR Summary'!Q31+'VOR Summary'!R31+'VOR Summary'!S31-'VOR Summary'!AL31+'VOR Summary'!P31</f>
        <v>126</v>
      </c>
      <c r="I36" s="1">
        <f>'VOR Summary'!BE31+'VOR Summary'!BF31+'VOR Summary'!BG31+'VOR Summary'!BI31+'VOR Summary'!BJ31+'VOR Summary'!BK31-'VOR Summary'!CD31+'VOR Summary'!BH31</f>
        <v>55</v>
      </c>
      <c r="J36" s="27">
        <f t="shared" si="2"/>
        <v>0.4365079365079365</v>
      </c>
      <c r="K36" s="1">
        <f>'VOR Summary'!T31+'VOR Summary'!U31+'VOR Summary'!V31+'VOR Summary'!W31+'VOR Summary'!X31+'VOR Summary'!Y31-'VOR Summary'!AM31-'VOR Summary'!AN31-'VOR Summary'!AO31-'VOR Summary'!AP31</f>
        <v>326</v>
      </c>
      <c r="L36" s="1">
        <f>'VOR Summary'!BL31+'VOR Summary'!BM31+'VOR Summary'!BN31+'VOR Summary'!BO31+'VOR Summary'!BP31+'VOR Summary'!BQ31-'VOR Summary'!CE31-'VOR Summary'!CF31-'VOR Summary'!CG31-'VOR Summary'!CH31</f>
        <v>218</v>
      </c>
      <c r="M36" s="27">
        <f t="shared" si="3"/>
        <v>0.6687116564417178</v>
      </c>
      <c r="N36" s="1">
        <f>'VOR Summary'!AQ31-'VOR Summary'!AS31</f>
        <v>15</v>
      </c>
      <c r="O36" s="1">
        <f>'VOR Summary'!AR31</f>
        <v>0</v>
      </c>
      <c r="P36" s="1">
        <f>'[1]10-26-09'!$J40</f>
        <v>3342</v>
      </c>
    </row>
    <row r="37" spans="1:16" ht="12" customHeight="1">
      <c r="A37" s="15" t="s">
        <v>228</v>
      </c>
      <c r="B37" s="1">
        <f>SUM('VOR Summary'!B32:G32)</f>
        <v>28084</v>
      </c>
      <c r="C37" s="1">
        <f>SUM('VOR Summary'!AT32:AY32)</f>
        <v>11328</v>
      </c>
      <c r="D37" s="27">
        <f t="shared" si="0"/>
        <v>0.40336134453781514</v>
      </c>
      <c r="E37" s="1">
        <f>'VOR Summary'!H32+'VOR Summary'!I32+'VOR Summary'!AD32+'VOR Summary'!J32+'VOR Summary'!K32+'VOR Summary'!L32-'VOR Summary'!AE32-'VOR Summary'!AH32-'VOR Summary'!AI32</f>
        <v>7702</v>
      </c>
      <c r="F37" s="1">
        <f>'VOR Summary'!AZ32+'VOR Summary'!BA32+'VOR Summary'!BV32+'VOR Summary'!BB32+'VOR Summary'!BC32+'VOR Summary'!BD32-'VOR Summary'!BW32-'VOR Summary'!BZ32-'VOR Summary'!CA32</f>
        <v>1951</v>
      </c>
      <c r="G37" s="27">
        <f t="shared" si="1"/>
        <v>0.2533108283562711</v>
      </c>
      <c r="H37" s="1">
        <f>'VOR Summary'!M32+'VOR Summary'!N32+'VOR Summary'!O32+'VOR Summary'!Q32+'VOR Summary'!R32+'VOR Summary'!S32-'VOR Summary'!AL32+'VOR Summary'!P32</f>
        <v>1232</v>
      </c>
      <c r="I37" s="1">
        <f>'VOR Summary'!BE32+'VOR Summary'!BF32+'VOR Summary'!BG32+'VOR Summary'!BI32+'VOR Summary'!BJ32+'VOR Summary'!BK32-'VOR Summary'!CD32+'VOR Summary'!BH32</f>
        <v>794</v>
      </c>
      <c r="J37" s="27">
        <f t="shared" si="2"/>
        <v>0.6444805194805194</v>
      </c>
      <c r="K37" s="1">
        <f>'VOR Summary'!T32+'VOR Summary'!U32+'VOR Summary'!V32+'VOR Summary'!W32+'VOR Summary'!X32+'VOR Summary'!Y32-'VOR Summary'!AM32-'VOR Summary'!AN32-'VOR Summary'!AO32-'VOR Summary'!AP32</f>
        <v>4789</v>
      </c>
      <c r="L37" s="1">
        <f>'VOR Summary'!BL32+'VOR Summary'!BM32+'VOR Summary'!BN32+'VOR Summary'!BO32+'VOR Summary'!BP32+'VOR Summary'!BQ32-'VOR Summary'!CE32-'VOR Summary'!CF32-'VOR Summary'!CG32-'VOR Summary'!CH32</f>
        <v>2367</v>
      </c>
      <c r="M37" s="27">
        <f t="shared" si="3"/>
        <v>0.4942576738358739</v>
      </c>
      <c r="N37" s="1">
        <f>'VOR Summary'!AQ32-'VOR Summary'!AS32</f>
        <v>832</v>
      </c>
      <c r="O37" s="1">
        <f>'VOR Summary'!AR32</f>
        <v>48</v>
      </c>
      <c r="P37" s="1">
        <f>'[1]10-26-09'!$J41</f>
        <v>7681</v>
      </c>
    </row>
    <row r="38" spans="1:16" ht="12" customHeight="1">
      <c r="A38" s="15" t="s">
        <v>229</v>
      </c>
      <c r="B38" s="1">
        <f>SUM('VOR Summary'!B33:G33)</f>
        <v>22</v>
      </c>
      <c r="C38" s="1">
        <f>SUM('VOR Summary'!AT33:AY33)</f>
        <v>8</v>
      </c>
      <c r="D38" s="27">
        <f t="shared" si="0"/>
        <v>0.36363636363636365</v>
      </c>
      <c r="E38" s="1">
        <f>'VOR Summary'!H33+'VOR Summary'!I33+'VOR Summary'!AD33+'VOR Summary'!J33+'VOR Summary'!K33+'VOR Summary'!L33-'VOR Summary'!AE33-'VOR Summary'!AH33-'VOR Summary'!AI33</f>
        <v>13</v>
      </c>
      <c r="F38" s="1">
        <f>'VOR Summary'!AZ33+'VOR Summary'!BA33+'VOR Summary'!BV33+'VOR Summary'!BB33+'VOR Summary'!BC33+'VOR Summary'!BD33-'VOR Summary'!BW33-'VOR Summary'!BZ33-'VOR Summary'!CA33</f>
        <v>11</v>
      </c>
      <c r="G38" s="27">
        <f t="shared" si="1"/>
        <v>0.8461538461538461</v>
      </c>
      <c r="H38" s="1">
        <f>'VOR Summary'!M33+'VOR Summary'!N33+'VOR Summary'!O33+'VOR Summary'!Q33+'VOR Summary'!R33+'VOR Summary'!S33-'VOR Summary'!AL33+'VOR Summary'!P33</f>
        <v>199</v>
      </c>
      <c r="I38" s="1">
        <f>'VOR Summary'!BE33+'VOR Summary'!BF33+'VOR Summary'!BG33+'VOR Summary'!BI33+'VOR Summary'!BJ33+'VOR Summary'!BK33-'VOR Summary'!CD33+'VOR Summary'!BH33</f>
        <v>37</v>
      </c>
      <c r="J38" s="27">
        <f t="shared" si="2"/>
        <v>0.18592964824120603</v>
      </c>
      <c r="K38" s="1">
        <f>'VOR Summary'!T33+'VOR Summary'!U33+'VOR Summary'!V33+'VOR Summary'!W33+'VOR Summary'!X33+'VOR Summary'!Y33-'VOR Summary'!AM33-'VOR Summary'!AN33-'VOR Summary'!AO33-'VOR Summary'!AP33</f>
        <v>6</v>
      </c>
      <c r="L38" s="1">
        <f>'VOR Summary'!BL33+'VOR Summary'!BM33+'VOR Summary'!BN33+'VOR Summary'!BO33+'VOR Summary'!BP33+'VOR Summary'!BQ33-'VOR Summary'!CE33-'VOR Summary'!CF33-'VOR Summary'!CG33-'VOR Summary'!CH33</f>
        <v>6</v>
      </c>
      <c r="M38" s="27">
        <f t="shared" si="3"/>
        <v>1</v>
      </c>
      <c r="N38" s="1">
        <f>'VOR Summary'!AQ33-'VOR Summary'!AS33</f>
        <v>20</v>
      </c>
      <c r="O38" s="1">
        <f>'VOR Summary'!AR33</f>
        <v>0</v>
      </c>
      <c r="P38" s="1">
        <f>'[1]10-26-09'!$J42</f>
        <v>7</v>
      </c>
    </row>
    <row r="39" spans="1:16" ht="12" customHeight="1">
      <c r="A39" s="60" t="s">
        <v>230</v>
      </c>
      <c r="B39" s="41">
        <f>SUM('VOR Summary'!B34:G34)</f>
        <v>22488</v>
      </c>
      <c r="C39" s="41">
        <f>SUM('VOR Summary'!AT34:AY34)</f>
        <v>7394</v>
      </c>
      <c r="D39" s="40">
        <f t="shared" si="0"/>
        <v>0.32879758093205264</v>
      </c>
      <c r="E39" s="41">
        <f>'VOR Summary'!H34+'VOR Summary'!I34+'VOR Summary'!AD34+'VOR Summary'!J34+'VOR Summary'!K34+'VOR Summary'!L34-'VOR Summary'!AE34-'VOR Summary'!AH34-'VOR Summary'!AI34</f>
        <v>8574</v>
      </c>
      <c r="F39" s="41">
        <f>'VOR Summary'!AZ34+'VOR Summary'!BA34+'VOR Summary'!BV34+'VOR Summary'!BB34+'VOR Summary'!BC34+'VOR Summary'!BD34-'VOR Summary'!BW34-'VOR Summary'!BZ34-'VOR Summary'!CA34</f>
        <v>1288</v>
      </c>
      <c r="G39" s="40">
        <f t="shared" si="1"/>
        <v>0.15022160018661068</v>
      </c>
      <c r="H39" s="41">
        <f>'VOR Summary'!M34+'VOR Summary'!N34+'VOR Summary'!O34+'VOR Summary'!Q34+'VOR Summary'!R34+'VOR Summary'!S34-'VOR Summary'!AL34+'VOR Summary'!P34</f>
        <v>637</v>
      </c>
      <c r="I39" s="41">
        <f>'VOR Summary'!BE34+'VOR Summary'!BF34+'VOR Summary'!BG34+'VOR Summary'!BI34+'VOR Summary'!BJ34+'VOR Summary'!BK34-'VOR Summary'!CD34+'VOR Summary'!BH34</f>
        <v>37</v>
      </c>
      <c r="J39" s="40">
        <f t="shared" si="2"/>
        <v>0.058084772370486655</v>
      </c>
      <c r="K39" s="41">
        <f>'VOR Summary'!T34+'VOR Summary'!U34+'VOR Summary'!V34+'VOR Summary'!W34+'VOR Summary'!X34+'VOR Summary'!Y34-'VOR Summary'!AM34-'VOR Summary'!AN34-'VOR Summary'!AO34-'VOR Summary'!AP34</f>
        <v>619</v>
      </c>
      <c r="L39" s="41">
        <f>'VOR Summary'!BL34+'VOR Summary'!BM34+'VOR Summary'!BN34+'VOR Summary'!BO34+'VOR Summary'!BP34+'VOR Summary'!BQ34-'VOR Summary'!CE34-'VOR Summary'!CF34-'VOR Summary'!CG34-'VOR Summary'!CH34</f>
        <v>232</v>
      </c>
      <c r="M39" s="40">
        <f t="shared" si="3"/>
        <v>0.37479806138933763</v>
      </c>
      <c r="N39" s="41">
        <f>'VOR Summary'!AQ34-'VOR Summary'!AS34</f>
        <v>59</v>
      </c>
      <c r="O39" s="41">
        <f>'VOR Summary'!AR34</f>
        <v>10</v>
      </c>
      <c r="P39" s="41">
        <f>'[1]10-26-09'!$J43</f>
        <v>5961</v>
      </c>
    </row>
    <row r="40" spans="1:16" ht="12" customHeight="1">
      <c r="A40" s="15" t="s">
        <v>231</v>
      </c>
      <c r="B40" s="1">
        <f>SUM('VOR Summary'!B35:G35)</f>
        <v>9167</v>
      </c>
      <c r="C40" s="1">
        <f>SUM('VOR Summary'!AT35:AY35)</f>
        <v>3363</v>
      </c>
      <c r="D40" s="27">
        <f t="shared" si="0"/>
        <v>0.3668593869313843</v>
      </c>
      <c r="E40" s="1">
        <f>'VOR Summary'!H35+'VOR Summary'!I35+'VOR Summary'!AD35+'VOR Summary'!J35+'VOR Summary'!K35+'VOR Summary'!L35-'VOR Summary'!AE35-'VOR Summary'!AH35-'VOR Summary'!AI35</f>
        <v>2740</v>
      </c>
      <c r="F40" s="1">
        <f>'VOR Summary'!AZ35+'VOR Summary'!BA35+'VOR Summary'!BV35+'VOR Summary'!BB35+'VOR Summary'!BC35+'VOR Summary'!BD35-'VOR Summary'!BW35-'VOR Summary'!BZ35-'VOR Summary'!CA35</f>
        <v>760</v>
      </c>
      <c r="G40" s="27">
        <f t="shared" si="1"/>
        <v>0.2773722627737226</v>
      </c>
      <c r="H40" s="1">
        <f>'VOR Summary'!M35+'VOR Summary'!N35+'VOR Summary'!O35+'VOR Summary'!Q35+'VOR Summary'!R35+'VOR Summary'!S35-'VOR Summary'!AL35+'VOR Summary'!P35</f>
        <v>422</v>
      </c>
      <c r="I40" s="1">
        <f>'VOR Summary'!BE35+'VOR Summary'!BF35+'VOR Summary'!BG35+'VOR Summary'!BI35+'VOR Summary'!BJ35+'VOR Summary'!BK35-'VOR Summary'!CD35+'VOR Summary'!BH35</f>
        <v>206</v>
      </c>
      <c r="J40" s="27">
        <f t="shared" si="2"/>
        <v>0.4881516587677725</v>
      </c>
      <c r="K40" s="1">
        <f>'VOR Summary'!T35+'VOR Summary'!U35+'VOR Summary'!V35+'VOR Summary'!W35+'VOR Summary'!X35+'VOR Summary'!Y35-'VOR Summary'!AM35-'VOR Summary'!AN35-'VOR Summary'!AO35-'VOR Summary'!AP35</f>
        <v>438</v>
      </c>
      <c r="L40" s="1">
        <f>'VOR Summary'!BL35+'VOR Summary'!BM35+'VOR Summary'!BN35+'VOR Summary'!BO35+'VOR Summary'!BP35+'VOR Summary'!BQ35-'VOR Summary'!CE35-'VOR Summary'!CF35-'VOR Summary'!CG35-'VOR Summary'!CH35</f>
        <v>274</v>
      </c>
      <c r="M40" s="27">
        <f t="shared" si="3"/>
        <v>0.6255707762557078</v>
      </c>
      <c r="N40" s="1">
        <f>'VOR Summary'!AQ35-'VOR Summary'!AS35</f>
        <v>0</v>
      </c>
      <c r="O40" s="1">
        <f>'VOR Summary'!AR35</f>
        <v>0</v>
      </c>
      <c r="P40" s="1">
        <f>'[1]10-26-09'!$J45</f>
        <v>5621</v>
      </c>
    </row>
    <row r="41" spans="1:16" ht="12" customHeight="1">
      <c r="A41" s="15" t="s">
        <v>278</v>
      </c>
      <c r="B41" s="1">
        <f>SUM('VOR Summary'!B36:G36)</f>
        <v>3413</v>
      </c>
      <c r="C41" s="1">
        <f>SUM('VOR Summary'!AT36:AY36)</f>
        <v>1285</v>
      </c>
      <c r="D41" s="27">
        <f t="shared" si="0"/>
        <v>0.37650161148549666</v>
      </c>
      <c r="E41" s="1">
        <f>'VOR Summary'!H36+'VOR Summary'!I36+'VOR Summary'!AD36+'VOR Summary'!J36+'VOR Summary'!K36+'VOR Summary'!L36-'VOR Summary'!AE36-'VOR Summary'!AH36-'VOR Summary'!AI36</f>
        <v>1065</v>
      </c>
      <c r="F41" s="1">
        <f>'VOR Summary'!AZ36+'VOR Summary'!BA36+'VOR Summary'!BV36+'VOR Summary'!BB36+'VOR Summary'!BC36+'VOR Summary'!BD36-'VOR Summary'!BW36-'VOR Summary'!BZ36-'VOR Summary'!CA36</f>
        <v>93</v>
      </c>
      <c r="G41" s="27">
        <f t="shared" si="1"/>
        <v>0.08732394366197183</v>
      </c>
      <c r="H41" s="1">
        <f>'VOR Summary'!M36+'VOR Summary'!N36+'VOR Summary'!O36+'VOR Summary'!Q36+'VOR Summary'!R36+'VOR Summary'!S36-'VOR Summary'!AL36+'VOR Summary'!P36</f>
        <v>101</v>
      </c>
      <c r="I41" s="1">
        <f>'VOR Summary'!BE36+'VOR Summary'!BF36+'VOR Summary'!BG36+'VOR Summary'!BI36+'VOR Summary'!BJ36+'VOR Summary'!BK36-'VOR Summary'!CD36+'VOR Summary'!BH36</f>
        <v>35</v>
      </c>
      <c r="J41" s="27">
        <f t="shared" si="2"/>
        <v>0.3465346534653465</v>
      </c>
      <c r="K41" s="1">
        <f>'VOR Summary'!T36+'VOR Summary'!U36+'VOR Summary'!V36+'VOR Summary'!W36+'VOR Summary'!X36+'VOR Summary'!Y36-'VOR Summary'!AM36-'VOR Summary'!AN36-'VOR Summary'!AO36-'VOR Summary'!AP36</f>
        <v>228</v>
      </c>
      <c r="L41" s="1">
        <f>'VOR Summary'!BL36+'VOR Summary'!BM36+'VOR Summary'!BN36+'VOR Summary'!BO36+'VOR Summary'!BP36+'VOR Summary'!BQ36-'VOR Summary'!CE36-'VOR Summary'!CF36-'VOR Summary'!CG36-'VOR Summary'!CH36</f>
        <v>122</v>
      </c>
      <c r="M41" s="27">
        <f t="shared" si="3"/>
        <v>0.5350877192982456</v>
      </c>
      <c r="N41" s="1">
        <f>'VOR Summary'!AQ36-'VOR Summary'!AS36</f>
        <v>3</v>
      </c>
      <c r="O41" s="1">
        <f>'VOR Summary'!AR36</f>
        <v>3</v>
      </c>
      <c r="P41" s="1">
        <f>'[1]10-26-09'!$J46</f>
        <v>1360</v>
      </c>
    </row>
    <row r="42" spans="1:16" ht="12" customHeight="1">
      <c r="A42" s="15" t="s">
        <v>279</v>
      </c>
      <c r="B42" s="1">
        <f>SUM('VOR Summary'!B37:G37)</f>
        <v>1073</v>
      </c>
      <c r="C42" s="1">
        <f>SUM('VOR Summary'!AT37:AY37)</f>
        <v>214</v>
      </c>
      <c r="D42" s="27">
        <f t="shared" si="0"/>
        <v>0.19944082013047532</v>
      </c>
      <c r="E42" s="1">
        <f>'VOR Summary'!H37+'VOR Summary'!I37+'VOR Summary'!AD37+'VOR Summary'!J37+'VOR Summary'!K37+'VOR Summary'!L37-'VOR Summary'!AE37-'VOR Summary'!AH37-'VOR Summary'!AI37</f>
        <v>273</v>
      </c>
      <c r="F42" s="1">
        <f>'VOR Summary'!AZ37+'VOR Summary'!BA37+'VOR Summary'!BV37+'VOR Summary'!BB37+'VOR Summary'!BC37+'VOR Summary'!BD37-'VOR Summary'!BW37-'VOR Summary'!BZ37-'VOR Summary'!CA37</f>
        <v>15</v>
      </c>
      <c r="G42" s="27">
        <f t="shared" si="1"/>
        <v>0.054945054945054944</v>
      </c>
      <c r="H42" s="1">
        <f>'VOR Summary'!M37+'VOR Summary'!N37+'VOR Summary'!O37+'VOR Summary'!Q37+'VOR Summary'!R37+'VOR Summary'!S37-'VOR Summary'!AL37+'VOR Summary'!P37</f>
        <v>74</v>
      </c>
      <c r="I42" s="1">
        <f>'VOR Summary'!BE37+'VOR Summary'!BF37+'VOR Summary'!BG37+'VOR Summary'!BI37+'VOR Summary'!BJ37+'VOR Summary'!BK37-'VOR Summary'!CD37+'VOR Summary'!BH37</f>
        <v>2</v>
      </c>
      <c r="J42" s="27">
        <f t="shared" si="2"/>
        <v>0.02702702702702703</v>
      </c>
      <c r="K42" s="1">
        <f>'VOR Summary'!T37+'VOR Summary'!U37+'VOR Summary'!V37+'VOR Summary'!W37+'VOR Summary'!X37+'VOR Summary'!Y37-'VOR Summary'!AM37-'VOR Summary'!AN37-'VOR Summary'!AO37-'VOR Summary'!AP37</f>
        <v>22</v>
      </c>
      <c r="L42" s="1">
        <f>'VOR Summary'!BL37+'VOR Summary'!BM37+'VOR Summary'!BN37+'VOR Summary'!BO37+'VOR Summary'!BP37+'VOR Summary'!BQ37-'VOR Summary'!CE37-'VOR Summary'!CF37-'VOR Summary'!CG37-'VOR Summary'!CH37</f>
        <v>12</v>
      </c>
      <c r="M42" s="27">
        <f t="shared" si="3"/>
        <v>0.5454545454545454</v>
      </c>
      <c r="N42" s="1">
        <f>'VOR Summary'!AQ37-'VOR Summary'!AS37</f>
        <v>0</v>
      </c>
      <c r="O42" s="1">
        <f>'VOR Summary'!AR37</f>
        <v>0</v>
      </c>
      <c r="P42" s="1">
        <f>'[1]10-26-09'!$J47</f>
        <v>262</v>
      </c>
    </row>
    <row r="43" spans="1:16" ht="12" customHeight="1">
      <c r="A43" s="15" t="s">
        <v>280</v>
      </c>
      <c r="B43" s="1">
        <f>SUM('VOR Summary'!B38:G38)</f>
        <v>19712</v>
      </c>
      <c r="C43" s="1">
        <f>SUM('VOR Summary'!AT38:AY38)</f>
        <v>8184</v>
      </c>
      <c r="D43" s="27">
        <f t="shared" si="0"/>
        <v>0.41517857142857145</v>
      </c>
      <c r="E43" s="1">
        <f>'VOR Summary'!H38+'VOR Summary'!I38+'VOR Summary'!AD38+'VOR Summary'!J38+'VOR Summary'!K38+'VOR Summary'!L38-'VOR Summary'!AE38-'VOR Summary'!AH38-'VOR Summary'!AI38</f>
        <v>7844</v>
      </c>
      <c r="F43" s="1">
        <f>'VOR Summary'!AZ38+'VOR Summary'!BA38+'VOR Summary'!BV38+'VOR Summary'!BB38+'VOR Summary'!BC38+'VOR Summary'!BD38-'VOR Summary'!BW38-'VOR Summary'!BZ38-'VOR Summary'!CA38</f>
        <v>1909</v>
      </c>
      <c r="G43" s="27">
        <f t="shared" si="1"/>
        <v>0.24337072921978584</v>
      </c>
      <c r="H43" s="1">
        <f>'VOR Summary'!M38+'VOR Summary'!N38+'VOR Summary'!O38+'VOR Summary'!Q38+'VOR Summary'!R38+'VOR Summary'!S38-'VOR Summary'!AL38+'VOR Summary'!P38</f>
        <v>396</v>
      </c>
      <c r="I43" s="1">
        <f>'VOR Summary'!BE38+'VOR Summary'!BF38+'VOR Summary'!BG38+'VOR Summary'!BI38+'VOR Summary'!BJ38+'VOR Summary'!BK38-'VOR Summary'!CD38+'VOR Summary'!BH38</f>
        <v>211</v>
      </c>
      <c r="J43" s="27">
        <f t="shared" si="2"/>
        <v>0.5328282828282829</v>
      </c>
      <c r="K43" s="1">
        <f>'VOR Summary'!T38+'VOR Summary'!U38+'VOR Summary'!V38+'VOR Summary'!W38+'VOR Summary'!X38+'VOR Summary'!Y38-'VOR Summary'!AM38-'VOR Summary'!AN38-'VOR Summary'!AO38-'VOR Summary'!AP38</f>
        <v>1624</v>
      </c>
      <c r="L43" s="1">
        <f>'VOR Summary'!BL38+'VOR Summary'!BM38+'VOR Summary'!BN38+'VOR Summary'!BO38+'VOR Summary'!BP38+'VOR Summary'!BQ38-'VOR Summary'!CE38-'VOR Summary'!CF38-'VOR Summary'!CG38-'VOR Summary'!CH38</f>
        <v>848</v>
      </c>
      <c r="M43" s="27">
        <f t="shared" si="3"/>
        <v>0.5221674876847291</v>
      </c>
      <c r="N43" s="1">
        <f>'VOR Summary'!AQ38-'VOR Summary'!AS38</f>
        <v>5</v>
      </c>
      <c r="O43" s="1">
        <f>'VOR Summary'!AR38</f>
        <v>1</v>
      </c>
      <c r="P43" s="1">
        <f>'[1]10-26-09'!$J48</f>
        <v>11075</v>
      </c>
    </row>
    <row r="44" spans="1:16" ht="12" customHeight="1">
      <c r="A44" s="15" t="s">
        <v>281</v>
      </c>
      <c r="B44" s="1">
        <f>SUM('VOR Summary'!B39:G39)</f>
        <v>2345</v>
      </c>
      <c r="C44" s="1">
        <f>SUM('VOR Summary'!AT39:AY39)</f>
        <v>343</v>
      </c>
      <c r="D44" s="27">
        <f t="shared" si="0"/>
        <v>0.14626865671641792</v>
      </c>
      <c r="E44" s="1">
        <f>'VOR Summary'!H39+'VOR Summary'!I39+'VOR Summary'!AD39+'VOR Summary'!J39+'VOR Summary'!K39+'VOR Summary'!L39-'VOR Summary'!AE39-'VOR Summary'!AH39-'VOR Summary'!AI39</f>
        <v>577</v>
      </c>
      <c r="F44" s="1">
        <f>'VOR Summary'!AZ39+'VOR Summary'!BA39+'VOR Summary'!BV39+'VOR Summary'!BB39+'VOR Summary'!BC39+'VOR Summary'!BD39-'VOR Summary'!BW39-'VOR Summary'!BZ39-'VOR Summary'!CA39</f>
        <v>11</v>
      </c>
      <c r="G44" s="27">
        <f t="shared" si="1"/>
        <v>0.019064124783362217</v>
      </c>
      <c r="H44" s="1">
        <f>'VOR Summary'!M39+'VOR Summary'!N39+'VOR Summary'!O39+'VOR Summary'!Q39+'VOR Summary'!R39+'VOR Summary'!S39-'VOR Summary'!AL39+'VOR Summary'!P39</f>
        <v>142</v>
      </c>
      <c r="I44" s="1">
        <f>'VOR Summary'!BE39+'VOR Summary'!BF39+'VOR Summary'!BG39+'VOR Summary'!BI39+'VOR Summary'!BJ39+'VOR Summary'!BK39-'VOR Summary'!CD39+'VOR Summary'!BH39</f>
        <v>4</v>
      </c>
      <c r="J44" s="27">
        <f t="shared" si="2"/>
        <v>0.028169014084507043</v>
      </c>
      <c r="K44" s="1">
        <f>'VOR Summary'!T39+'VOR Summary'!U39+'VOR Summary'!V39+'VOR Summary'!W39+'VOR Summary'!X39+'VOR Summary'!Y39-'VOR Summary'!AM39-'VOR Summary'!AN39-'VOR Summary'!AO39-'VOR Summary'!AP39</f>
        <v>153</v>
      </c>
      <c r="L44" s="1">
        <f>'VOR Summary'!BL39+'VOR Summary'!BM39+'VOR Summary'!BN39+'VOR Summary'!BO39+'VOR Summary'!BP39+'VOR Summary'!BQ39-'VOR Summary'!CE39-'VOR Summary'!CF39-'VOR Summary'!CG39-'VOR Summary'!CH39</f>
        <v>19</v>
      </c>
      <c r="M44" s="27">
        <f t="shared" si="3"/>
        <v>0.12418300653594772</v>
      </c>
      <c r="N44" s="1">
        <f>'VOR Summary'!AQ39-'VOR Summary'!AS39</f>
        <v>3</v>
      </c>
      <c r="O44" s="1">
        <f>'VOR Summary'!AR39</f>
        <v>0</v>
      </c>
      <c r="P44" s="1">
        <f>'[1]10-26-09'!$J51</f>
        <v>1203</v>
      </c>
    </row>
    <row r="45" spans="1:16" ht="12" customHeight="1">
      <c r="A45" s="15" t="s">
        <v>282</v>
      </c>
      <c r="B45" s="1">
        <f>SUM('VOR Summary'!B40:G40)</f>
        <v>5322</v>
      </c>
      <c r="C45" s="1">
        <f>SUM('VOR Summary'!AT40:AY40)</f>
        <v>1945</v>
      </c>
      <c r="D45" s="27">
        <f t="shared" si="0"/>
        <v>0.3654641112363773</v>
      </c>
      <c r="E45" s="1">
        <f>'VOR Summary'!H40+'VOR Summary'!I40+'VOR Summary'!AD40+'VOR Summary'!J40+'VOR Summary'!K40+'VOR Summary'!L40-'VOR Summary'!AE40-'VOR Summary'!AH40-'VOR Summary'!AI40</f>
        <v>1799</v>
      </c>
      <c r="F45" s="1">
        <f>'VOR Summary'!AZ40+'VOR Summary'!BA40+'VOR Summary'!BV40+'VOR Summary'!BB40+'VOR Summary'!BC40+'VOR Summary'!BD40-'VOR Summary'!BW40-'VOR Summary'!BZ40-'VOR Summary'!CA40</f>
        <v>378</v>
      </c>
      <c r="G45" s="27">
        <f t="shared" si="1"/>
        <v>0.21011673151750973</v>
      </c>
      <c r="H45" s="1">
        <f>'VOR Summary'!M40+'VOR Summary'!N40+'VOR Summary'!O40+'VOR Summary'!Q40+'VOR Summary'!R40+'VOR Summary'!S40-'VOR Summary'!AL40+'VOR Summary'!P40</f>
        <v>88</v>
      </c>
      <c r="I45" s="1">
        <f>'VOR Summary'!BE40+'VOR Summary'!BF40+'VOR Summary'!BG40+'VOR Summary'!BI40+'VOR Summary'!BJ40+'VOR Summary'!BK40-'VOR Summary'!CD40+'VOR Summary'!BH40</f>
        <v>74</v>
      </c>
      <c r="J45" s="27">
        <f t="shared" si="2"/>
        <v>0.8409090909090909</v>
      </c>
      <c r="K45" s="1">
        <f>'VOR Summary'!T40+'VOR Summary'!U40+'VOR Summary'!V40+'VOR Summary'!W40+'VOR Summary'!X40+'VOR Summary'!Y40-'VOR Summary'!AM40-'VOR Summary'!AN40-'VOR Summary'!AO40-'VOR Summary'!AP40</f>
        <v>633</v>
      </c>
      <c r="L45" s="1">
        <f>'VOR Summary'!BL40+'VOR Summary'!BM40+'VOR Summary'!BN40+'VOR Summary'!BO40+'VOR Summary'!BP40+'VOR Summary'!BQ40-'VOR Summary'!CE40-'VOR Summary'!CF40-'VOR Summary'!CG40-'VOR Summary'!CH40</f>
        <v>458</v>
      </c>
      <c r="M45" s="27">
        <f t="shared" si="3"/>
        <v>0.7235387045813586</v>
      </c>
      <c r="N45" s="1">
        <f>'VOR Summary'!AQ40-'VOR Summary'!AS40</f>
        <v>68</v>
      </c>
      <c r="O45" s="1">
        <f>'VOR Summary'!AR40</f>
        <v>8</v>
      </c>
      <c r="P45" s="1">
        <f>'[1]10-26-09'!$J52</f>
        <v>2285</v>
      </c>
    </row>
    <row r="46" spans="1:16" ht="13.5">
      <c r="A46" s="42" t="s">
        <v>346</v>
      </c>
      <c r="B46" s="44">
        <f>SUM('VOR Summary'!B41:G41)</f>
        <v>9213</v>
      </c>
      <c r="C46" s="44">
        <f>SUM('VOR Summary'!AT41:AY41)</f>
        <v>2445</v>
      </c>
      <c r="D46" s="43">
        <f t="shared" si="0"/>
        <v>0.2653858677955063</v>
      </c>
      <c r="E46" s="44">
        <f>'VOR Summary'!H41+'VOR Summary'!I41+'VOR Summary'!J41+'VOR Summary'!K41+'VOR Summary'!L41-'VOR Summary'!AE41-'VOR Summary'!AH41-'VOR Summary'!AI41</f>
        <v>1401</v>
      </c>
      <c r="F46" s="44">
        <f>'VOR Summary'!AZ41+'VOR Summary'!BA41+'VOR Summary'!BB41+'VOR Summary'!BC41+'VOR Summary'!BD41-'VOR Summary'!BW41-'VOR Summary'!BZ41-'VOR Summary'!CA41</f>
        <v>94</v>
      </c>
      <c r="G46" s="43">
        <f t="shared" si="1"/>
        <v>0.06709493219129194</v>
      </c>
      <c r="H46" s="44">
        <f>'VOR Summary'!M41+'VOR Summary'!N41+'VOR Summary'!O41+'VOR Summary'!Q41+'VOR Summary'!R41+'VOR Summary'!S41-'VOR Summary'!AL41+'VOR Summary'!P41</f>
        <v>219</v>
      </c>
      <c r="I46" s="44">
        <f>'VOR Summary'!BE41+'VOR Summary'!BF41+'VOR Summary'!BG41+'VOR Summary'!BI41+'VOR Summary'!BJ41+'VOR Summary'!BK41-'VOR Summary'!CD41+'VOR Summary'!BH41</f>
        <v>24</v>
      </c>
      <c r="J46" s="43">
        <f t="shared" si="2"/>
        <v>0.1095890410958904</v>
      </c>
      <c r="K46" s="44">
        <f>'VOR Summary'!T41+'VOR Summary'!U41+'VOR Summary'!V41+'VOR Summary'!W41+'VOR Summary'!X41+'VOR Summary'!Y41-'VOR Summary'!AM41-'VOR Summary'!AN41-'VOR Summary'!AO41-'VOR Summary'!AP41</f>
        <v>456</v>
      </c>
      <c r="L46" s="44">
        <f>'VOR Summary'!BL41+'VOR Summary'!BM41+'VOR Summary'!BN41+'VOR Summary'!BO41+'VOR Summary'!BP41+'VOR Summary'!BQ41-'VOR Summary'!CE41-'VOR Summary'!CF41-'VOR Summary'!CG41-'VOR Summary'!CH41</f>
        <v>70</v>
      </c>
      <c r="M46" s="43">
        <f t="shared" si="3"/>
        <v>0.15350877192982457</v>
      </c>
      <c r="N46" s="44">
        <f>'VOR Summary'!AQ41-'VOR Summary'!AS41</f>
        <v>72</v>
      </c>
      <c r="O46" s="221">
        <v>0</v>
      </c>
      <c r="P46" s="204">
        <f>'[1]10-26-09'!$J$54</f>
        <v>1823</v>
      </c>
    </row>
    <row r="47" spans="1:16" ht="13.5">
      <c r="A47" s="15" t="s">
        <v>311</v>
      </c>
      <c r="B47" s="1">
        <f>SUM('VOR Summary'!B42:G42)</f>
        <v>7099</v>
      </c>
      <c r="C47" s="1">
        <f>SUM('VOR Summary'!AT42:AY42)</f>
        <v>1678</v>
      </c>
      <c r="D47" s="27">
        <f t="shared" si="0"/>
        <v>0.23637131990421187</v>
      </c>
      <c r="E47" s="1">
        <f>'VOR Summary'!H42+'VOR Summary'!I42+'VOR Summary'!AD42+'VOR Summary'!J42+'VOR Summary'!K42+'VOR Summary'!L42-'VOR Summary'!AE42-'VOR Summary'!AH42-'VOR Summary'!AI42</f>
        <v>1872</v>
      </c>
      <c r="F47" s="1">
        <f>'VOR Summary'!AZ42+'VOR Summary'!BA42+'VOR Summary'!BV42+'VOR Summary'!BB42+'VOR Summary'!BC42+'VOR Summary'!BD42-'VOR Summary'!BW42-'VOR Summary'!BZ42-'VOR Summary'!CA42</f>
        <v>69</v>
      </c>
      <c r="G47" s="27">
        <f t="shared" si="1"/>
        <v>0.03685897435897436</v>
      </c>
      <c r="H47" s="1">
        <f>'VOR Summary'!M42+'VOR Summary'!N42+'VOR Summary'!O42+'VOR Summary'!Q42+'VOR Summary'!R42+'VOR Summary'!S42-'VOR Summary'!AL42+'VOR Summary'!P42</f>
        <v>202</v>
      </c>
      <c r="I47" s="1">
        <f>'VOR Summary'!BE42+'VOR Summary'!BF42+'VOR Summary'!BG42+'VOR Summary'!BI42+'VOR Summary'!BJ42+'VOR Summary'!BK42-'VOR Summary'!CD42+'VOR Summary'!BH42</f>
        <v>89</v>
      </c>
      <c r="J47" s="27">
        <f t="shared" si="2"/>
        <v>0.4405940594059406</v>
      </c>
      <c r="K47" s="1">
        <f>'VOR Summary'!T42+'VOR Summary'!U42+'VOR Summary'!V42+'VOR Summary'!W42+'VOR Summary'!X42+'VOR Summary'!Y42-'VOR Summary'!AM42-'VOR Summary'!AN42-'VOR Summary'!AO42-'VOR Summary'!AP42</f>
        <v>322</v>
      </c>
      <c r="L47" s="1">
        <f>'VOR Summary'!BL42+'VOR Summary'!BM42+'VOR Summary'!BN42+'VOR Summary'!BO42+'VOR Summary'!BP42+'VOR Summary'!BQ42-'VOR Summary'!CE42-'VOR Summary'!CF42-'VOR Summary'!CG42-'VOR Summary'!CH42</f>
        <v>130</v>
      </c>
      <c r="M47" s="27">
        <f t="shared" si="3"/>
        <v>0.40372670807453415</v>
      </c>
      <c r="N47" s="1">
        <f>'VOR Summary'!AQ42-'VOR Summary'!AS42</f>
        <v>10</v>
      </c>
      <c r="O47" s="222">
        <f>'VOR Summary'!AR42</f>
        <v>2</v>
      </c>
      <c r="P47" s="1">
        <f>'[1]10-26-09'!$J56</f>
        <v>2904</v>
      </c>
    </row>
    <row r="48" spans="1:16" ht="27">
      <c r="A48" s="15" t="s">
        <v>312</v>
      </c>
      <c r="B48" s="1">
        <f>SUM('VOR Summary'!B43:G43)</f>
        <v>5846</v>
      </c>
      <c r="C48" s="1">
        <f>SUM('VOR Summary'!AT43:AY43)</f>
        <v>2016</v>
      </c>
      <c r="D48" s="27">
        <f t="shared" si="0"/>
        <v>0.3448511802942183</v>
      </c>
      <c r="E48" s="1">
        <f>'VOR Summary'!H43+'VOR Summary'!I43+'VOR Summary'!AD43+'VOR Summary'!J43+'VOR Summary'!K43+'VOR Summary'!L43-'VOR Summary'!AE43-'VOR Summary'!AH43-'VOR Summary'!AI43</f>
        <v>921</v>
      </c>
      <c r="F48" s="1">
        <f>'VOR Summary'!AZ43+'VOR Summary'!BA43+'VOR Summary'!BV43+'VOR Summary'!BB43+'VOR Summary'!BC43+'VOR Summary'!BD43-'VOR Summary'!BW43-'VOR Summary'!BZ43-'VOR Summary'!CA43</f>
        <v>111</v>
      </c>
      <c r="G48" s="27">
        <f t="shared" si="1"/>
        <v>0.12052117263843648</v>
      </c>
      <c r="H48" s="1">
        <f>'VOR Summary'!M43+'VOR Summary'!N43+'VOR Summary'!O43+'VOR Summary'!Q43+'VOR Summary'!R43+'VOR Summary'!S43-'VOR Summary'!AL43+'VOR Summary'!P43</f>
        <v>75</v>
      </c>
      <c r="I48" s="1">
        <f>'VOR Summary'!BE43+'VOR Summary'!BF43+'VOR Summary'!BG43+'VOR Summary'!BI43+'VOR Summary'!BJ43+'VOR Summary'!BK43-'VOR Summary'!CD43+'VOR Summary'!BH43</f>
        <v>6</v>
      </c>
      <c r="J48" s="27">
        <f t="shared" si="2"/>
        <v>0.08</v>
      </c>
      <c r="K48" s="1">
        <f>'VOR Summary'!T43+'VOR Summary'!U43+'VOR Summary'!V43+'VOR Summary'!W43+'VOR Summary'!X43+'VOR Summary'!Y43-'VOR Summary'!AM43-'VOR Summary'!AN43-'VOR Summary'!AO43-'VOR Summary'!AP43</f>
        <v>251</v>
      </c>
      <c r="L48" s="1">
        <f>'VOR Summary'!BL43+'VOR Summary'!BM43+'VOR Summary'!BN43+'VOR Summary'!BO43+'VOR Summary'!BP43+'VOR Summary'!BQ43-'VOR Summary'!CE43-'VOR Summary'!CF43-'VOR Summary'!CG43-'VOR Summary'!CH43</f>
        <v>140</v>
      </c>
      <c r="M48" s="27">
        <f t="shared" si="3"/>
        <v>0.5577689243027888</v>
      </c>
      <c r="N48" s="1">
        <f>'VOR Summary'!AQ43-'VOR Summary'!AS43</f>
        <v>0</v>
      </c>
      <c r="O48" s="222">
        <f>'VOR Summary'!AR43</f>
        <v>0</v>
      </c>
      <c r="P48" s="1">
        <f>'[1]10-26-09'!$J57</f>
        <v>2717</v>
      </c>
    </row>
    <row r="49" spans="1:16" ht="13.5">
      <c r="A49" s="15" t="s">
        <v>313</v>
      </c>
      <c r="B49" s="1">
        <f>SUM('VOR Summary'!B44:G44)</f>
        <v>911</v>
      </c>
      <c r="C49" s="1">
        <f>SUM('VOR Summary'!AT44:AY44)</f>
        <v>184</v>
      </c>
      <c r="D49" s="27">
        <f t="shared" si="0"/>
        <v>0.20197585071350166</v>
      </c>
      <c r="E49" s="1">
        <f>'VOR Summary'!H44+'VOR Summary'!I44+'VOR Summary'!AD44+'VOR Summary'!J44+'VOR Summary'!K44+'VOR Summary'!L44-'VOR Summary'!AE44-'VOR Summary'!AH44-'VOR Summary'!AI44</f>
        <v>441</v>
      </c>
      <c r="F49" s="1">
        <f>'VOR Summary'!AZ44+'VOR Summary'!BA44+'VOR Summary'!BV44+'VOR Summary'!BB44+'VOR Summary'!BC44+'VOR Summary'!BD44-'VOR Summary'!BW44-'VOR Summary'!BZ44-'VOR Summary'!CA44</f>
        <v>11</v>
      </c>
      <c r="G49" s="27">
        <f t="shared" si="1"/>
        <v>0.024943310657596373</v>
      </c>
      <c r="H49" s="1">
        <f>'VOR Summary'!M44+'VOR Summary'!N44+'VOR Summary'!O44+'VOR Summary'!Q44+'VOR Summary'!R44+'VOR Summary'!S44-'VOR Summary'!AL44+'VOR Summary'!P44</f>
        <v>110</v>
      </c>
      <c r="I49" s="1">
        <f>'VOR Summary'!BE44+'VOR Summary'!BF44+'VOR Summary'!BG44+'VOR Summary'!BI44+'VOR Summary'!BJ44+'VOR Summary'!BK44-'VOR Summary'!CD44+'VOR Summary'!BH44</f>
        <v>5</v>
      </c>
      <c r="J49" s="27">
        <f t="shared" si="2"/>
        <v>0.045454545454545456</v>
      </c>
      <c r="K49" s="1">
        <f>'VOR Summary'!T44+'VOR Summary'!U44+'VOR Summary'!V44+'VOR Summary'!W44+'VOR Summary'!X44+'VOR Summary'!Y44-'VOR Summary'!AM44-'VOR Summary'!AN44-'VOR Summary'!AO44-'VOR Summary'!AP44</f>
        <v>36</v>
      </c>
      <c r="L49" s="1">
        <f>'VOR Summary'!BL44+'VOR Summary'!BM44+'VOR Summary'!BN44+'VOR Summary'!BO44+'VOR Summary'!BP44+'VOR Summary'!BQ44-'VOR Summary'!CE44-'VOR Summary'!CF44-'VOR Summary'!CG44-'VOR Summary'!CH44</f>
        <v>6</v>
      </c>
      <c r="M49" s="27">
        <f t="shared" si="3"/>
        <v>0.16666666666666666</v>
      </c>
      <c r="N49" s="1">
        <f>'VOR Summary'!AQ44-'VOR Summary'!AS44</f>
        <v>3</v>
      </c>
      <c r="O49" s="222">
        <f>'VOR Summary'!AR44</f>
        <v>4</v>
      </c>
      <c r="P49" s="1">
        <f>'[1]10-26-09'!$J58</f>
        <v>199</v>
      </c>
    </row>
    <row r="50" spans="1:16" ht="13.5">
      <c r="A50" s="15" t="s">
        <v>314</v>
      </c>
      <c r="B50" s="1">
        <f>SUM('VOR Summary'!B45:G45)</f>
        <v>8493</v>
      </c>
      <c r="C50" s="1">
        <f>SUM('VOR Summary'!AT45:AY45)</f>
        <v>3004</v>
      </c>
      <c r="D50" s="27">
        <f t="shared" si="0"/>
        <v>0.3537030495702343</v>
      </c>
      <c r="E50" s="1">
        <f>'VOR Summary'!H45+'VOR Summary'!I45+'VOR Summary'!AD45+'VOR Summary'!J45+'VOR Summary'!K45+'VOR Summary'!L45-'VOR Summary'!AE45-'VOR Summary'!AH45-'VOR Summary'!AI45</f>
        <v>1809</v>
      </c>
      <c r="F50" s="1">
        <f>'VOR Summary'!AZ45+'VOR Summary'!BA45+'VOR Summary'!BV45+'VOR Summary'!BB45+'VOR Summary'!BC45+'VOR Summary'!BD45-'VOR Summary'!BW45-'VOR Summary'!BZ45-'VOR Summary'!CA45</f>
        <v>338</v>
      </c>
      <c r="G50" s="27">
        <f t="shared" si="1"/>
        <v>0.18684355997788835</v>
      </c>
      <c r="H50" s="1">
        <f>'VOR Summary'!M45+'VOR Summary'!N45+'VOR Summary'!O45+'VOR Summary'!Q45+'VOR Summary'!R45+'VOR Summary'!S45-'VOR Summary'!AL45+'VOR Summary'!P45</f>
        <v>191</v>
      </c>
      <c r="I50" s="1">
        <f>'VOR Summary'!BE45+'VOR Summary'!BF45+'VOR Summary'!BG45+'VOR Summary'!BI45+'VOR Summary'!BJ45+'VOR Summary'!BK45-'VOR Summary'!CD45+'VOR Summary'!BH45</f>
        <v>88</v>
      </c>
      <c r="J50" s="27">
        <f t="shared" si="2"/>
        <v>0.4607329842931937</v>
      </c>
      <c r="K50" s="1">
        <f>'VOR Summary'!T45+'VOR Summary'!U45+'VOR Summary'!V45+'VOR Summary'!W45+'VOR Summary'!X45+'VOR Summary'!Y45-'VOR Summary'!AM45-'VOR Summary'!AN45-'VOR Summary'!AO45-'VOR Summary'!AP45</f>
        <v>667</v>
      </c>
      <c r="L50" s="1">
        <f>'VOR Summary'!BL45+'VOR Summary'!BM45+'VOR Summary'!BN45+'VOR Summary'!BO45+'VOR Summary'!BP45+'VOR Summary'!BQ45-'VOR Summary'!CE45-'VOR Summary'!CF45-'VOR Summary'!CG45-'VOR Summary'!CH45</f>
        <v>297</v>
      </c>
      <c r="M50" s="27">
        <f t="shared" si="3"/>
        <v>0.4452773613193403</v>
      </c>
      <c r="N50" s="1">
        <f>'VOR Summary'!AQ45-'VOR Summary'!AS45</f>
        <v>15</v>
      </c>
      <c r="O50" s="222">
        <f>'VOR Summary'!AR45</f>
        <v>9</v>
      </c>
      <c r="P50" s="1">
        <f>'[1]10-26-09'!$J59</f>
        <v>3528</v>
      </c>
    </row>
    <row r="51" spans="1:16" ht="13.5">
      <c r="A51" s="42" t="s">
        <v>345</v>
      </c>
      <c r="B51" s="44">
        <f>SUM('VOR Summary'!B46:G46)</f>
        <v>9331</v>
      </c>
      <c r="C51" s="44">
        <f>SUM('VOR Summary'!AT46:AY46)</f>
        <v>1612</v>
      </c>
      <c r="D51" s="43">
        <f t="shared" si="0"/>
        <v>0.17275747508305647</v>
      </c>
      <c r="E51" s="44">
        <f>'VOR Summary'!H46+'VOR Summary'!I46+'VOR Summary'!J46+'VOR Summary'!K46+'VOR Summary'!L46-'VOR Summary'!AE46-'VOR Summary'!AH46-'VOR Summary'!AI46</f>
        <v>979</v>
      </c>
      <c r="F51" s="44">
        <f>'VOR Summary'!AZ46+'VOR Summary'!BA46+'VOR Summary'!BB46+'VOR Summary'!BC46+'VOR Summary'!BD46-'VOR Summary'!BW46-'VOR Summary'!BZ46-'VOR Summary'!CA46</f>
        <v>62</v>
      </c>
      <c r="G51" s="43">
        <f t="shared" si="1"/>
        <v>0.06332992849846783</v>
      </c>
      <c r="H51" s="44">
        <f>'VOR Summary'!M46+'VOR Summary'!N46+'VOR Summary'!O46+'VOR Summary'!Q46+'VOR Summary'!R46+'VOR Summary'!S46-'VOR Summary'!AL46+'VOR Summary'!P46</f>
        <v>205</v>
      </c>
      <c r="I51" s="44">
        <f>'VOR Summary'!BE46+'VOR Summary'!BF46+'VOR Summary'!BG46+'VOR Summary'!BI46+'VOR Summary'!BJ46+'VOR Summary'!BK46-'VOR Summary'!CD46+'VOR Summary'!BH46</f>
        <v>83</v>
      </c>
      <c r="J51" s="43">
        <f t="shared" si="2"/>
        <v>0.40487804878048783</v>
      </c>
      <c r="K51" s="44">
        <f>'VOR Summary'!T46+'VOR Summary'!U46+'VOR Summary'!V46+'VOR Summary'!W46+'VOR Summary'!X46+'VOR Summary'!Y46-'VOR Summary'!AM46-'VOR Summary'!AN46-'VOR Summary'!AO46-'VOR Summary'!AP46</f>
        <v>379</v>
      </c>
      <c r="L51" s="44">
        <f>'VOR Summary'!BL46+'VOR Summary'!BM46+'VOR Summary'!BN46+'VOR Summary'!BO46+'VOR Summary'!BP46+'VOR Summary'!BQ46-'VOR Summary'!CE46-'VOR Summary'!CF46-'VOR Summary'!CG46-'VOR Summary'!CH46</f>
        <v>163</v>
      </c>
      <c r="M51" s="43">
        <f t="shared" si="3"/>
        <v>0.43007915567282323</v>
      </c>
      <c r="N51" s="44">
        <f>'VOR Summary'!AQ46-'VOR Summary'!AS46</f>
        <v>10</v>
      </c>
      <c r="O51" s="221">
        <v>0</v>
      </c>
      <c r="P51" s="204">
        <f>'[1]10-26-09'!$J$61</f>
        <v>1513</v>
      </c>
    </row>
    <row r="52" spans="1:16" ht="13.5">
      <c r="A52" s="15" t="s">
        <v>316</v>
      </c>
      <c r="B52" s="1">
        <f>SUM('VOR Summary'!B47:G47)</f>
        <v>19097</v>
      </c>
      <c r="C52" s="1">
        <f>SUM('VOR Summary'!AT47:AY47)</f>
        <v>7040</v>
      </c>
      <c r="D52" s="27">
        <f t="shared" si="0"/>
        <v>0.3686442896790072</v>
      </c>
      <c r="E52" s="1">
        <f>'VOR Summary'!H47+'VOR Summary'!I47+'VOR Summary'!AD47+'VOR Summary'!J47+'VOR Summary'!K47+'VOR Summary'!L47-'VOR Summary'!AE47-'VOR Summary'!AH47-'VOR Summary'!AI47</f>
        <v>3553</v>
      </c>
      <c r="F52" s="1">
        <f>'VOR Summary'!AZ47+'VOR Summary'!BA47+'VOR Summary'!BV47+'VOR Summary'!BB47+'VOR Summary'!BC47+'VOR Summary'!BD47-'VOR Summary'!BW47-'VOR Summary'!BZ47-'VOR Summary'!CA47</f>
        <v>283</v>
      </c>
      <c r="G52" s="27">
        <f t="shared" si="1"/>
        <v>0.07965099915564312</v>
      </c>
      <c r="H52" s="1">
        <f>'VOR Summary'!M47+'VOR Summary'!N47+'VOR Summary'!O47+'VOR Summary'!Q47+'VOR Summary'!R47+'VOR Summary'!S47-'VOR Summary'!AL47+'VOR Summary'!P47</f>
        <v>576</v>
      </c>
      <c r="I52" s="1">
        <f>'VOR Summary'!BE47+'VOR Summary'!BF47+'VOR Summary'!BG47+'VOR Summary'!BI47+'VOR Summary'!BJ47+'VOR Summary'!BK47-'VOR Summary'!CD47+'VOR Summary'!BH47</f>
        <v>150</v>
      </c>
      <c r="J52" s="27">
        <f t="shared" si="2"/>
        <v>0.2604166666666667</v>
      </c>
      <c r="K52" s="1">
        <f>'VOR Summary'!T47+'VOR Summary'!U47+'VOR Summary'!V47+'VOR Summary'!W47+'VOR Summary'!X47+'VOR Summary'!Y47-'VOR Summary'!AM47-'VOR Summary'!AN47-'VOR Summary'!AO47-'VOR Summary'!AP47</f>
        <v>909</v>
      </c>
      <c r="L52" s="1">
        <f>'VOR Summary'!BL47+'VOR Summary'!BM47+'VOR Summary'!BN47+'VOR Summary'!BO47+'VOR Summary'!BP47+'VOR Summary'!BQ47-'VOR Summary'!CE47-'VOR Summary'!CF47-'VOR Summary'!CG47-'VOR Summary'!CH47</f>
        <v>393</v>
      </c>
      <c r="M52" s="27">
        <f t="shared" si="3"/>
        <v>0.43234323432343236</v>
      </c>
      <c r="N52" s="1">
        <f>'VOR Summary'!AQ47-'VOR Summary'!AS47</f>
        <v>7</v>
      </c>
      <c r="O52" s="222">
        <f>'VOR Summary'!AR47</f>
        <v>16</v>
      </c>
      <c r="P52" s="1">
        <f>'[1]10-26-09'!$J63</f>
        <v>7353</v>
      </c>
    </row>
    <row r="53" spans="1:16" ht="13.5">
      <c r="A53" s="60" t="s">
        <v>317</v>
      </c>
      <c r="B53" s="41">
        <f>SUM('VOR Summary'!B48:G48)</f>
        <v>2753</v>
      </c>
      <c r="C53" s="41">
        <f>SUM('VOR Summary'!AT48:AY48)</f>
        <v>771</v>
      </c>
      <c r="D53" s="40">
        <f t="shared" si="0"/>
        <v>0.28005811841627315</v>
      </c>
      <c r="E53" s="41">
        <f>'VOR Summary'!H48+'VOR Summary'!I48+'VOR Summary'!AD48+'VOR Summary'!J48+'VOR Summary'!K48+'VOR Summary'!L48-'VOR Summary'!AE48-'VOR Summary'!AH48-'VOR Summary'!AI48</f>
        <v>833</v>
      </c>
      <c r="F53" s="41">
        <f>'VOR Summary'!AZ48+'VOR Summary'!BA48+'VOR Summary'!BV48+'VOR Summary'!BB48+'VOR Summary'!BC48+'VOR Summary'!BD48-'VOR Summary'!BW48-'VOR Summary'!BZ48-'VOR Summary'!CA48</f>
        <v>163</v>
      </c>
      <c r="G53" s="40">
        <f t="shared" si="1"/>
        <v>0.19567827130852342</v>
      </c>
      <c r="H53" s="41">
        <f>'VOR Summary'!M48+'VOR Summary'!N48+'VOR Summary'!O48+'VOR Summary'!Q48+'VOR Summary'!R48+'VOR Summary'!S48-'VOR Summary'!AL48+'VOR Summary'!P48</f>
        <v>30</v>
      </c>
      <c r="I53" s="41">
        <f>'VOR Summary'!BE48+'VOR Summary'!BF48+'VOR Summary'!BG48+'VOR Summary'!BI48+'VOR Summary'!BJ48+'VOR Summary'!BK48-'VOR Summary'!CD48+'VOR Summary'!BH48</f>
        <v>9</v>
      </c>
      <c r="J53" s="40">
        <f t="shared" si="2"/>
        <v>0.3</v>
      </c>
      <c r="K53" s="41">
        <f>'VOR Summary'!T48+'VOR Summary'!U48+'VOR Summary'!V48+'VOR Summary'!W48+'VOR Summary'!X48+'VOR Summary'!Y48-'VOR Summary'!AM48-'VOR Summary'!AN48-'VOR Summary'!AO48-'VOR Summary'!AP48</f>
        <v>103</v>
      </c>
      <c r="L53" s="41">
        <f>'VOR Summary'!BL48+'VOR Summary'!BM48+'VOR Summary'!BN48+'VOR Summary'!BO48+'VOR Summary'!BP48+'VOR Summary'!BQ48-'VOR Summary'!CE48-'VOR Summary'!CF48-'VOR Summary'!CG48-'VOR Summary'!CH48</f>
        <v>56</v>
      </c>
      <c r="M53" s="40">
        <f t="shared" si="3"/>
        <v>0.5436893203883495</v>
      </c>
      <c r="N53" s="41">
        <f>'VOR Summary'!AQ48-'VOR Summary'!AS48</f>
        <v>18</v>
      </c>
      <c r="O53" s="41">
        <f>'VOR Summary'!AR48</f>
        <v>5</v>
      </c>
      <c r="P53" s="41">
        <f>'[1]10-26-09'!$J64</f>
        <v>1137</v>
      </c>
    </row>
    <row r="54" spans="1:16" ht="27">
      <c r="A54" s="15" t="s">
        <v>318</v>
      </c>
      <c r="B54" s="1">
        <f>SUM('VOR Summary'!B49:G49)</f>
        <v>2955</v>
      </c>
      <c r="C54" s="1">
        <f>SUM('VOR Summary'!AT49:AY49)</f>
        <v>987</v>
      </c>
      <c r="D54" s="27">
        <f t="shared" si="0"/>
        <v>0.33401015228426395</v>
      </c>
      <c r="E54" s="1">
        <f>'VOR Summary'!H49+'VOR Summary'!I49+'VOR Summary'!AD49+'VOR Summary'!J49+'VOR Summary'!K49+'VOR Summary'!L49-'VOR Summary'!AE49-'VOR Summary'!AH49-'VOR Summary'!AI49</f>
        <v>549</v>
      </c>
      <c r="F54" s="1">
        <f>'VOR Summary'!AZ49+'VOR Summary'!BA49+'VOR Summary'!BV49+'VOR Summary'!BB49+'VOR Summary'!BC49+'VOR Summary'!BD49-'VOR Summary'!BW49-'VOR Summary'!BZ49-'VOR Summary'!CA49</f>
        <v>51</v>
      </c>
      <c r="G54" s="27">
        <f t="shared" si="1"/>
        <v>0.09289617486338798</v>
      </c>
      <c r="H54" s="1">
        <f>'VOR Summary'!M49+'VOR Summary'!N49+'VOR Summary'!O49+'VOR Summary'!Q49+'VOR Summary'!R49+'VOR Summary'!S49-'VOR Summary'!AL49+'VOR Summary'!P49</f>
        <v>132</v>
      </c>
      <c r="I54" s="1">
        <f>'VOR Summary'!BE49+'VOR Summary'!BF49+'VOR Summary'!BG49+'VOR Summary'!BI49+'VOR Summary'!BJ49+'VOR Summary'!BK49-'VOR Summary'!CD49+'VOR Summary'!BH49</f>
        <v>12</v>
      </c>
      <c r="J54" s="27">
        <f t="shared" si="2"/>
        <v>0.09090909090909091</v>
      </c>
      <c r="K54" s="1">
        <f>'VOR Summary'!T49+'VOR Summary'!U49+'VOR Summary'!V49+'VOR Summary'!W49+'VOR Summary'!X49+'VOR Summary'!Y49-'VOR Summary'!AM49-'VOR Summary'!AN49-'VOR Summary'!AO49-'VOR Summary'!AP49</f>
        <v>208</v>
      </c>
      <c r="L54" s="1">
        <f>'VOR Summary'!BL49+'VOR Summary'!BM49+'VOR Summary'!BN49+'VOR Summary'!BO49+'VOR Summary'!BP49+'VOR Summary'!BQ49-'VOR Summary'!CE49-'VOR Summary'!CF49-'VOR Summary'!CG49-'VOR Summary'!CH49</f>
        <v>101</v>
      </c>
      <c r="M54" s="27">
        <f t="shared" si="3"/>
        <v>0.4855769230769231</v>
      </c>
      <c r="N54" s="1">
        <f>'VOR Summary'!AQ49-'VOR Summary'!AS49</f>
        <v>35</v>
      </c>
      <c r="O54" s="1">
        <f>'VOR Summary'!AR49</f>
        <v>0</v>
      </c>
      <c r="P54" s="1">
        <f>'[1]10-26-09'!$J66</f>
        <v>1904</v>
      </c>
    </row>
    <row r="55" spans="1:16" ht="13.5">
      <c r="A55" s="15" t="s">
        <v>319</v>
      </c>
      <c r="B55" s="1">
        <f>SUM('VOR Summary'!B50:G50)</f>
        <v>1406</v>
      </c>
      <c r="C55" s="1">
        <f>SUM('VOR Summary'!AT50:AY50)</f>
        <v>669</v>
      </c>
      <c r="D55" s="27">
        <f t="shared" si="0"/>
        <v>0.47581792318634425</v>
      </c>
      <c r="E55" s="1">
        <f>'VOR Summary'!H50+'VOR Summary'!I50+'VOR Summary'!AD50+'VOR Summary'!J50+'VOR Summary'!K50+'VOR Summary'!L50-'VOR Summary'!AE50-'VOR Summary'!AH50-'VOR Summary'!AI50</f>
        <v>760</v>
      </c>
      <c r="F55" s="1">
        <f>'VOR Summary'!AZ50+'VOR Summary'!BA50+'VOR Summary'!BV50+'VOR Summary'!BB50+'VOR Summary'!BC50+'VOR Summary'!BD50-'VOR Summary'!BW50-'VOR Summary'!BZ50-'VOR Summary'!CA50</f>
        <v>296</v>
      </c>
      <c r="G55" s="27">
        <f t="shared" si="1"/>
        <v>0.3894736842105263</v>
      </c>
      <c r="H55" s="1">
        <f>'VOR Summary'!M50+'VOR Summary'!N50+'VOR Summary'!O50+'VOR Summary'!Q50+'VOR Summary'!R50+'VOR Summary'!S50-'VOR Summary'!AL50+'VOR Summary'!P50</f>
        <v>279</v>
      </c>
      <c r="I55" s="1">
        <f>'VOR Summary'!BE50+'VOR Summary'!BF50+'VOR Summary'!BG50+'VOR Summary'!BI50+'VOR Summary'!BJ50+'VOR Summary'!BK50-'VOR Summary'!CD50+'VOR Summary'!BH50</f>
        <v>134</v>
      </c>
      <c r="J55" s="27">
        <f t="shared" si="2"/>
        <v>0.48028673835125446</v>
      </c>
      <c r="K55" s="1">
        <f>'VOR Summary'!T50+'VOR Summary'!U50+'VOR Summary'!V50+'VOR Summary'!W50+'VOR Summary'!X50+'VOR Summary'!Y50-'VOR Summary'!AM50-'VOR Summary'!AN50-'VOR Summary'!AO50-'VOR Summary'!AP50</f>
        <v>86</v>
      </c>
      <c r="L55" s="1">
        <f>'VOR Summary'!BL50+'VOR Summary'!BM50+'VOR Summary'!BN50+'VOR Summary'!BO50+'VOR Summary'!BP50+'VOR Summary'!BQ50-'VOR Summary'!CE50-'VOR Summary'!CF50-'VOR Summary'!CG50-'VOR Summary'!CH50</f>
        <v>56</v>
      </c>
      <c r="M55" s="27">
        <f t="shared" si="3"/>
        <v>0.6511627906976745</v>
      </c>
      <c r="N55" s="1">
        <f>'VOR Summary'!AQ50-'VOR Summary'!AS50</f>
        <v>15</v>
      </c>
      <c r="O55" s="1">
        <f>'VOR Summary'!AR50</f>
        <v>4</v>
      </c>
      <c r="P55" s="1">
        <f>'[1]10-26-09'!$J67</f>
        <v>190</v>
      </c>
    </row>
    <row r="56" spans="1:16" ht="13.5">
      <c r="A56" s="15" t="s">
        <v>320</v>
      </c>
      <c r="B56" s="1">
        <f>SUM('VOR Summary'!B51:G51)</f>
        <v>1338</v>
      </c>
      <c r="C56" s="1">
        <f>SUM('VOR Summary'!AT51:AY51)</f>
        <v>246</v>
      </c>
      <c r="D56" s="27">
        <f t="shared" si="0"/>
        <v>0.18385650224215247</v>
      </c>
      <c r="E56" s="1">
        <f>'VOR Summary'!H51+'VOR Summary'!I51+'VOR Summary'!AD51+'VOR Summary'!J51+'VOR Summary'!K51+'VOR Summary'!L51-'VOR Summary'!AE51-'VOR Summary'!AH51-'VOR Summary'!AI51</f>
        <v>701</v>
      </c>
      <c r="F56" s="1">
        <f>'VOR Summary'!AZ51+'VOR Summary'!BA51+'VOR Summary'!BV51+'VOR Summary'!BB51+'VOR Summary'!BC51+'VOR Summary'!BD51-'VOR Summary'!BW51-'VOR Summary'!BZ51-'VOR Summary'!CA51</f>
        <v>58</v>
      </c>
      <c r="G56" s="27">
        <f t="shared" si="1"/>
        <v>0.08273894436519258</v>
      </c>
      <c r="H56" s="1">
        <f>'VOR Summary'!M51+'VOR Summary'!N51+'VOR Summary'!O51+'VOR Summary'!Q51+'VOR Summary'!R51+'VOR Summary'!S51-'VOR Summary'!AL51+'VOR Summary'!P51</f>
        <v>105</v>
      </c>
      <c r="I56" s="1">
        <f>'VOR Summary'!BE51+'VOR Summary'!BF51+'VOR Summary'!BG51+'VOR Summary'!BI51+'VOR Summary'!BJ51+'VOR Summary'!BK51-'VOR Summary'!CD51+'VOR Summary'!BH51</f>
        <v>13</v>
      </c>
      <c r="J56" s="27">
        <f t="shared" si="2"/>
        <v>0.12380952380952381</v>
      </c>
      <c r="K56" s="1">
        <f>'VOR Summary'!T51+'VOR Summary'!U51+'VOR Summary'!V51+'VOR Summary'!W51+'VOR Summary'!X51+'VOR Summary'!Y51-'VOR Summary'!AM51-'VOR Summary'!AN51-'VOR Summary'!AO51-'VOR Summary'!AP51</f>
        <v>66</v>
      </c>
      <c r="L56" s="1">
        <f>'VOR Summary'!BL51+'VOR Summary'!BM51+'VOR Summary'!BN51+'VOR Summary'!BO51+'VOR Summary'!BP51+'VOR Summary'!BQ51-'VOR Summary'!CE51-'VOR Summary'!CF51-'VOR Summary'!CG51-'VOR Summary'!CH51</f>
        <v>13</v>
      </c>
      <c r="M56" s="27">
        <f t="shared" si="3"/>
        <v>0.19696969696969696</v>
      </c>
      <c r="N56" s="1">
        <f>'VOR Summary'!AQ51-'VOR Summary'!AS51</f>
        <v>12</v>
      </c>
      <c r="O56" s="1">
        <f>'VOR Summary'!AR51</f>
        <v>0</v>
      </c>
      <c r="P56" s="1">
        <f>'[1]10-26-09'!$J68</f>
        <v>523</v>
      </c>
    </row>
    <row r="57" spans="1:16" ht="13.5">
      <c r="A57" s="15" t="s">
        <v>321</v>
      </c>
      <c r="B57" s="1">
        <f>SUM('VOR Summary'!B52:G52)+'SB Calculation'!B6+'SB Calculation'!B7</f>
        <v>6524</v>
      </c>
      <c r="C57" s="1">
        <f>SUM('VOR Summary'!AT52:AY52)+'SB Calculation'!E6+'SB Calculation'!E7</f>
        <v>2041</v>
      </c>
      <c r="D57" s="27">
        <f t="shared" si="0"/>
        <v>0.312844880441447</v>
      </c>
      <c r="E57" s="1">
        <f>'VOR Summary'!H52+'VOR Summary'!I52+'VOR Summary'!AD52+'VOR Summary'!J52+'VOR Summary'!K52+'VOR Summary'!L52-'VOR Summary'!AE52-'VOR Summary'!AH52-'VOR Summary'!AI52+'SB Calculation'!B8</f>
        <v>2259</v>
      </c>
      <c r="F57" s="1">
        <f>'VOR Summary'!AZ52+'VOR Summary'!BA52+'VOR Summary'!BV52+'VOR Summary'!BB52+'VOR Summary'!BC52+'VOR Summary'!BD52-'VOR Summary'!BW52-'VOR Summary'!BZ52-'VOR Summary'!CA52+'SB Calculation'!E8</f>
        <v>447</v>
      </c>
      <c r="G57" s="27">
        <f t="shared" si="1"/>
        <v>0.19787516600265603</v>
      </c>
      <c r="H57" s="1">
        <f>'VOR Summary'!M52+'VOR Summary'!N52+'VOR Summary'!O52+'VOR Summary'!Q52+'VOR Summary'!R52+'VOR Summary'!S52-'VOR Summary'!AL52+'VOR Summary'!P52</f>
        <v>1107</v>
      </c>
      <c r="I57" s="1">
        <f>'VOR Summary'!BE52+'VOR Summary'!BF52+'VOR Summary'!BG52+'VOR Summary'!BI52+'VOR Summary'!BJ52+'VOR Summary'!BK52-'VOR Summary'!CD52+'VOR Summary'!BH52</f>
        <v>121</v>
      </c>
      <c r="J57" s="27">
        <f t="shared" si="2"/>
        <v>0.1093044263775971</v>
      </c>
      <c r="K57" s="1">
        <f>'VOR Summary'!T52+'VOR Summary'!U52+'VOR Summary'!V52+'VOR Summary'!W52+'VOR Summary'!X52+'VOR Summary'!Y52-'VOR Summary'!AM52-'VOR Summary'!AN52-'VOR Summary'!AO52-'VOR Summary'!AP52</f>
        <v>196</v>
      </c>
      <c r="L57" s="1">
        <f>'VOR Summary'!BL52+'VOR Summary'!BM52+'VOR Summary'!BN52+'VOR Summary'!BO52+'VOR Summary'!BP52+'VOR Summary'!BQ52-'VOR Summary'!CE52-'VOR Summary'!CF52-'VOR Summary'!CG52-'VOR Summary'!CH52</f>
        <v>97</v>
      </c>
      <c r="M57" s="27">
        <f t="shared" si="3"/>
        <v>0.49489795918367346</v>
      </c>
      <c r="N57" s="1">
        <f>'VOR Summary'!AQ52-'VOR Summary'!AS52</f>
        <v>9</v>
      </c>
      <c r="O57" s="1">
        <f>'VOR Summary'!AR52</f>
        <v>9</v>
      </c>
      <c r="P57" s="1">
        <f>'[1]10-26-09'!$J$69</f>
        <v>3595</v>
      </c>
    </row>
    <row r="58" spans="1:16" ht="27">
      <c r="A58" s="15" t="s">
        <v>322</v>
      </c>
      <c r="B58" s="1">
        <f>SUM('VOR Summary'!B53:G53)</f>
        <v>1638</v>
      </c>
      <c r="C58" s="1">
        <f>SUM('VOR Summary'!AT53:AY53)</f>
        <v>426</v>
      </c>
      <c r="D58" s="27">
        <f t="shared" si="0"/>
        <v>0.2600732600732601</v>
      </c>
      <c r="E58" s="1">
        <f>'VOR Summary'!H53+'VOR Summary'!I53+'VOR Summary'!AD53+'VOR Summary'!J53+'VOR Summary'!K53+'VOR Summary'!L53-'VOR Summary'!AE53-'VOR Summary'!AH53-'VOR Summary'!AI53</f>
        <v>682</v>
      </c>
      <c r="F58" s="1">
        <f>'VOR Summary'!AZ53+'VOR Summary'!BA53+'VOR Summary'!BV53+'VOR Summary'!BB53+'VOR Summary'!BC53+'VOR Summary'!BD53-'VOR Summary'!BW53-'VOR Summary'!BZ53-'VOR Summary'!CA53</f>
        <v>10</v>
      </c>
      <c r="G58" s="27">
        <f t="shared" si="1"/>
        <v>0.01466275659824047</v>
      </c>
      <c r="H58" s="1">
        <f>'VOR Summary'!M53+'VOR Summary'!N53+'VOR Summary'!O53+'VOR Summary'!Q53+'VOR Summary'!R53+'VOR Summary'!S53-'VOR Summary'!AL53+'VOR Summary'!P53</f>
        <v>37</v>
      </c>
      <c r="I58" s="1">
        <f>'VOR Summary'!BE53+'VOR Summary'!BF53+'VOR Summary'!BG53+'VOR Summary'!BI53+'VOR Summary'!BJ53+'VOR Summary'!BK53-'VOR Summary'!CD53+'VOR Summary'!BH53</f>
        <v>2</v>
      </c>
      <c r="J58" s="27">
        <f t="shared" si="2"/>
        <v>0.05405405405405406</v>
      </c>
      <c r="K58" s="1">
        <f>'VOR Summary'!T53+'VOR Summary'!U53+'VOR Summary'!V53+'VOR Summary'!W53+'VOR Summary'!X53+'VOR Summary'!Y53-'VOR Summary'!AM53-'VOR Summary'!AN53-'VOR Summary'!AO53-'VOR Summary'!AP53</f>
        <v>237</v>
      </c>
      <c r="L58" s="1">
        <f>'VOR Summary'!BL53+'VOR Summary'!BM53+'VOR Summary'!BN53+'VOR Summary'!BO53+'VOR Summary'!BP53+'VOR Summary'!BQ53-'VOR Summary'!CE53-'VOR Summary'!CF53-'VOR Summary'!CG53-'VOR Summary'!CH53</f>
        <v>19</v>
      </c>
      <c r="M58" s="27">
        <f t="shared" si="3"/>
        <v>0.08016877637130802</v>
      </c>
      <c r="N58" s="1">
        <f>'VOR Summary'!AQ53-'VOR Summary'!AS53</f>
        <v>16</v>
      </c>
      <c r="O58" s="1">
        <f>'VOR Summary'!AR53</f>
        <v>2</v>
      </c>
      <c r="P58" s="1">
        <f>'[1]10-26-09'!$J72</f>
        <v>246</v>
      </c>
    </row>
    <row r="59" spans="1:16" ht="13.5">
      <c r="A59" s="15" t="s">
        <v>323</v>
      </c>
      <c r="B59" s="1">
        <f>SUM('VOR Summary'!B54:G54)</f>
        <v>2582</v>
      </c>
      <c r="C59" s="1">
        <f>SUM('VOR Summary'!AT54:AY54)</f>
        <v>1010</v>
      </c>
      <c r="D59" s="27">
        <f t="shared" si="0"/>
        <v>0.3911696359411309</v>
      </c>
      <c r="E59" s="1">
        <f>'VOR Summary'!H54+'VOR Summary'!I54+'VOR Summary'!AD54+'VOR Summary'!J54+'VOR Summary'!K54+'VOR Summary'!L54-'VOR Summary'!AE54-'VOR Summary'!AH54-'VOR Summary'!AI54</f>
        <v>446</v>
      </c>
      <c r="F59" s="1">
        <f>'VOR Summary'!AZ54+'VOR Summary'!BA54+'VOR Summary'!BV54+'VOR Summary'!BB54+'VOR Summary'!BC54+'VOR Summary'!BD54-'VOR Summary'!BW54-'VOR Summary'!BZ54-'VOR Summary'!CA54</f>
        <v>74</v>
      </c>
      <c r="G59" s="27">
        <f t="shared" si="1"/>
        <v>0.16591928251121077</v>
      </c>
      <c r="H59" s="1">
        <f>'VOR Summary'!M54+'VOR Summary'!N54+'VOR Summary'!O54+'VOR Summary'!Q54+'VOR Summary'!R54+'VOR Summary'!S54-'VOR Summary'!AL54+'VOR Summary'!P54</f>
        <v>181</v>
      </c>
      <c r="I59" s="1">
        <f>'VOR Summary'!BE54+'VOR Summary'!BF54+'VOR Summary'!BG54+'VOR Summary'!BI54+'VOR Summary'!BJ54+'VOR Summary'!BK54-'VOR Summary'!CD54+'VOR Summary'!BH54</f>
        <v>28</v>
      </c>
      <c r="J59" s="27">
        <f t="shared" si="2"/>
        <v>0.15469613259668508</v>
      </c>
      <c r="K59" s="1">
        <f>'VOR Summary'!T54+'VOR Summary'!U54+'VOR Summary'!V54+'VOR Summary'!W54+'VOR Summary'!X54+'VOR Summary'!Y54-'VOR Summary'!AM54-'VOR Summary'!AN54-'VOR Summary'!AO54-'VOR Summary'!AP54</f>
        <v>188</v>
      </c>
      <c r="L59" s="1">
        <f>'VOR Summary'!BL54+'VOR Summary'!BM54+'VOR Summary'!BN54+'VOR Summary'!BO54+'VOR Summary'!BP54+'VOR Summary'!BQ54-'VOR Summary'!CE54-'VOR Summary'!CF54-'VOR Summary'!CG54-'VOR Summary'!CH54</f>
        <v>136</v>
      </c>
      <c r="M59" s="27">
        <f t="shared" si="3"/>
        <v>0.723404255319149</v>
      </c>
      <c r="N59" s="1">
        <f>'VOR Summary'!AQ54-'VOR Summary'!AS54</f>
        <v>1</v>
      </c>
      <c r="O59" s="1">
        <f>'VOR Summary'!AR54</f>
        <v>0</v>
      </c>
      <c r="P59" s="1">
        <f>'[1]10-26-09'!$J73</f>
        <v>726</v>
      </c>
    </row>
    <row r="60" spans="1:16" ht="13.5">
      <c r="A60" s="15" t="s">
        <v>324</v>
      </c>
      <c r="B60" s="1">
        <f>SUM('VOR Summary'!B55:G55)</f>
        <v>8199</v>
      </c>
      <c r="C60" s="1">
        <f>SUM('VOR Summary'!AT55:AY55)</f>
        <v>2885</v>
      </c>
      <c r="D60" s="27">
        <f t="shared" si="0"/>
        <v>0.3518721795340895</v>
      </c>
      <c r="E60" s="1">
        <f>'VOR Summary'!H55+'VOR Summary'!I55+'VOR Summary'!AD55+'VOR Summary'!J55+'VOR Summary'!K55+'VOR Summary'!L55-'VOR Summary'!AE55-'VOR Summary'!AH55-'VOR Summary'!AI55</f>
        <v>3204</v>
      </c>
      <c r="F60" s="1">
        <f>'VOR Summary'!AZ55+'VOR Summary'!BA55+'VOR Summary'!BV55+'VOR Summary'!BB55+'VOR Summary'!BC55+'VOR Summary'!BD55-'VOR Summary'!BW55-'VOR Summary'!BZ55-'VOR Summary'!CA55</f>
        <v>474</v>
      </c>
      <c r="G60" s="27">
        <f t="shared" si="1"/>
        <v>0.14794007490636704</v>
      </c>
      <c r="H60" s="1">
        <f>'VOR Summary'!M55+'VOR Summary'!N55+'VOR Summary'!O55+'VOR Summary'!Q55+'VOR Summary'!R55+'VOR Summary'!S55-'VOR Summary'!AL55+'VOR Summary'!P55</f>
        <v>74</v>
      </c>
      <c r="I60" s="1">
        <f>'VOR Summary'!BE55+'VOR Summary'!BF55+'VOR Summary'!BG55+'VOR Summary'!BI55+'VOR Summary'!BJ55+'VOR Summary'!BK55-'VOR Summary'!CD55+'VOR Summary'!BH55</f>
        <v>39</v>
      </c>
      <c r="J60" s="27">
        <f t="shared" si="2"/>
        <v>0.527027027027027</v>
      </c>
      <c r="K60" s="1">
        <f>'VOR Summary'!T55+'VOR Summary'!U55+'VOR Summary'!V55+'VOR Summary'!W55+'VOR Summary'!X55+'VOR Summary'!Y55-'VOR Summary'!AM55-'VOR Summary'!AN55-'VOR Summary'!AO55-'VOR Summary'!AP55</f>
        <v>767</v>
      </c>
      <c r="L60" s="1">
        <f>'VOR Summary'!BL55+'VOR Summary'!BM55+'VOR Summary'!BN55+'VOR Summary'!BO55+'VOR Summary'!BP55+'VOR Summary'!BQ55-'VOR Summary'!CE55-'VOR Summary'!CF55-'VOR Summary'!CG55-'VOR Summary'!CH55</f>
        <v>466</v>
      </c>
      <c r="M60" s="27">
        <f t="shared" si="3"/>
        <v>0.6075619295958279</v>
      </c>
      <c r="N60" s="1">
        <f>'VOR Summary'!AQ55-'VOR Summary'!AS55</f>
        <v>12</v>
      </c>
      <c r="O60" s="1">
        <f>'VOR Summary'!AR55</f>
        <v>0</v>
      </c>
      <c r="P60" s="1">
        <f>'[1]10-26-09'!$J74</f>
        <v>4815</v>
      </c>
    </row>
    <row r="61" spans="1:16" ht="13.5">
      <c r="A61" s="16" t="s">
        <v>325</v>
      </c>
      <c r="B61" s="1">
        <f>SUM('VOR Summary'!B56:G56)</f>
        <v>1464</v>
      </c>
      <c r="C61" s="1">
        <f>SUM('VOR Summary'!AT56:AY56)</f>
        <v>359</v>
      </c>
      <c r="D61" s="27">
        <f t="shared" si="0"/>
        <v>0.24521857923497267</v>
      </c>
      <c r="E61" s="1">
        <f>'VOR Summary'!H56+'VOR Summary'!I56+'VOR Summary'!AD56+'VOR Summary'!J56+'VOR Summary'!K56+'VOR Summary'!L56-'VOR Summary'!AE56-'VOR Summary'!AH56-'VOR Summary'!AI56</f>
        <v>22426</v>
      </c>
      <c r="F61" s="1">
        <f>'VOR Summary'!AZ56+'VOR Summary'!BA56+'VOR Summary'!BV56+'VOR Summary'!BB56+'VOR Summary'!BC56+'VOR Summary'!BD56-'VOR Summary'!BW56-'VOR Summary'!BZ56-'VOR Summary'!CA56</f>
        <v>19020</v>
      </c>
      <c r="G61" s="27">
        <f t="shared" si="1"/>
        <v>0.8481227147061446</v>
      </c>
      <c r="H61" s="1">
        <f>'VOR Summary'!M56+'VOR Summary'!N56+'VOR Summary'!O56+'VOR Summary'!Q56+'VOR Summary'!R56+'VOR Summary'!S56-'VOR Summary'!AL56+'VOR Summary'!P56</f>
        <v>94</v>
      </c>
      <c r="I61" s="1">
        <f>'VOR Summary'!BE56+'VOR Summary'!BF56+'VOR Summary'!BG56+'VOR Summary'!BI56+'VOR Summary'!BJ56+'VOR Summary'!BK56-'VOR Summary'!CD56+'VOR Summary'!BH56</f>
        <v>13</v>
      </c>
      <c r="J61" s="27">
        <f t="shared" si="2"/>
        <v>0.13829787234042554</v>
      </c>
      <c r="K61" s="1">
        <f>'VOR Summary'!T56+'VOR Summary'!U56+'VOR Summary'!V56+'VOR Summary'!W56+'VOR Summary'!X56+'VOR Summary'!Y56-'VOR Summary'!AM56-'VOR Summary'!AN56-'VOR Summary'!AO56-'VOR Summary'!AP56</f>
        <v>501</v>
      </c>
      <c r="L61" s="1">
        <f>'VOR Summary'!BL56+'VOR Summary'!BM56+'VOR Summary'!BN56+'VOR Summary'!BO56+'VOR Summary'!BP56+'VOR Summary'!BQ56-'VOR Summary'!CE56-'VOR Summary'!CF56-'VOR Summary'!CG56-'VOR Summary'!CH56</f>
        <v>136</v>
      </c>
      <c r="M61" s="27">
        <f t="shared" si="3"/>
        <v>0.2714570858283433</v>
      </c>
      <c r="N61" s="1">
        <f>'VOR Summary'!AQ56-'VOR Summary'!AS56</f>
        <v>294</v>
      </c>
      <c r="O61" s="1">
        <f>'VOR Summary'!AR56</f>
        <v>50</v>
      </c>
      <c r="P61" s="1">
        <f>'[1]10-26-09'!$J75</f>
        <v>971</v>
      </c>
    </row>
    <row r="62" spans="1:16" ht="13.5">
      <c r="A62" s="15" t="s">
        <v>326</v>
      </c>
      <c r="B62" s="1">
        <f>SUM('VOR Summary'!B57:G57)</f>
        <v>15031</v>
      </c>
      <c r="C62" s="1">
        <f>SUM('VOR Summary'!AT57:AY57)</f>
        <v>7166</v>
      </c>
      <c r="D62" s="27">
        <f t="shared" si="0"/>
        <v>0.4767480540216885</v>
      </c>
      <c r="E62" s="1">
        <f>'VOR Summary'!H57+'VOR Summary'!I57+'VOR Summary'!AD57+'VOR Summary'!J57+'VOR Summary'!K57+'VOR Summary'!L57-'VOR Summary'!AE57-'VOR Summary'!AH57-'VOR Summary'!AI57</f>
        <v>5462</v>
      </c>
      <c r="F62" s="1">
        <f>'VOR Summary'!AZ57+'VOR Summary'!BA57+'VOR Summary'!BV57+'VOR Summary'!BB57+'VOR Summary'!BC57+'VOR Summary'!BD57-'VOR Summary'!BW57-'VOR Summary'!BZ57-'VOR Summary'!CA57</f>
        <v>1868</v>
      </c>
      <c r="G62" s="27">
        <f t="shared" si="1"/>
        <v>0.34199926766752103</v>
      </c>
      <c r="H62" s="1">
        <f>'VOR Summary'!M57+'VOR Summary'!N57+'VOR Summary'!O57+'VOR Summary'!Q57+'VOR Summary'!R57+'VOR Summary'!S57-'VOR Summary'!AL57+'VOR Summary'!P57</f>
        <v>1489</v>
      </c>
      <c r="I62" s="1">
        <f>'VOR Summary'!BE57+'VOR Summary'!BF57+'VOR Summary'!BG57+'VOR Summary'!BI57+'VOR Summary'!BJ57+'VOR Summary'!BK57-'VOR Summary'!CD57+'VOR Summary'!BH57</f>
        <v>683</v>
      </c>
      <c r="J62" s="27">
        <f t="shared" si="2"/>
        <v>0.4586971121558093</v>
      </c>
      <c r="K62" s="1">
        <f>'VOR Summary'!T57+'VOR Summary'!U57+'VOR Summary'!V57+'VOR Summary'!W57+'VOR Summary'!X57+'VOR Summary'!Y57-'VOR Summary'!AM57-'VOR Summary'!AN57-'VOR Summary'!AO57-'VOR Summary'!AP57</f>
        <v>697</v>
      </c>
      <c r="L62" s="1">
        <f>'VOR Summary'!BL57+'VOR Summary'!BM57+'VOR Summary'!BN57+'VOR Summary'!BO57+'VOR Summary'!BP57+'VOR Summary'!BQ57-'VOR Summary'!CE57-'VOR Summary'!CF57-'VOR Summary'!CG57-'VOR Summary'!CH57</f>
        <v>441</v>
      </c>
      <c r="M62" s="27">
        <f t="shared" si="3"/>
        <v>0.6327116212338594</v>
      </c>
      <c r="N62" s="1">
        <f>'VOR Summary'!AQ57-'VOR Summary'!AS57</f>
        <v>37</v>
      </c>
      <c r="O62" s="1">
        <f>'VOR Summary'!AR57</f>
        <v>18</v>
      </c>
      <c r="P62" s="1">
        <f>'[1]10-26-09'!$J76</f>
        <v>4019</v>
      </c>
    </row>
    <row r="63" spans="1:16" ht="13.5">
      <c r="A63" s="15" t="s">
        <v>327</v>
      </c>
      <c r="B63" s="1">
        <f>SUM('VOR Summary'!B58:G58)</f>
        <v>8080</v>
      </c>
      <c r="C63" s="1">
        <f>SUM('VOR Summary'!AT58:AY58)</f>
        <v>2699</v>
      </c>
      <c r="D63" s="27">
        <f t="shared" si="0"/>
        <v>0.33403465346534655</v>
      </c>
      <c r="E63" s="1">
        <f>'VOR Summary'!H58+'VOR Summary'!I58+'VOR Summary'!AD58+'VOR Summary'!J58+'VOR Summary'!K58+'VOR Summary'!L58-'VOR Summary'!AE58-'VOR Summary'!AH58-'VOR Summary'!AI58</f>
        <v>2188</v>
      </c>
      <c r="F63" s="1">
        <f>'VOR Summary'!AZ58+'VOR Summary'!BA58+'VOR Summary'!BV58+'VOR Summary'!BB58+'VOR Summary'!BC58+'VOR Summary'!BD58-'VOR Summary'!BW58-'VOR Summary'!BZ58-'VOR Summary'!CA58</f>
        <v>117</v>
      </c>
      <c r="G63" s="27">
        <f t="shared" si="1"/>
        <v>0.05347349177330896</v>
      </c>
      <c r="H63" s="1">
        <f>'VOR Summary'!M58+'VOR Summary'!N58+'VOR Summary'!O58+'VOR Summary'!Q58+'VOR Summary'!R58+'VOR Summary'!S58-'VOR Summary'!AL58+'VOR Summary'!P58</f>
        <v>220</v>
      </c>
      <c r="I63" s="1">
        <f>'VOR Summary'!BE58+'VOR Summary'!BF58+'VOR Summary'!BG58+'VOR Summary'!BI58+'VOR Summary'!BJ58+'VOR Summary'!BK58-'VOR Summary'!CD58+'VOR Summary'!BH58</f>
        <v>38</v>
      </c>
      <c r="J63" s="27">
        <f t="shared" si="2"/>
        <v>0.17272727272727273</v>
      </c>
      <c r="K63" s="1">
        <f>'VOR Summary'!T58+'VOR Summary'!U58+'VOR Summary'!V58+'VOR Summary'!W58+'VOR Summary'!X58+'VOR Summary'!Y58-'VOR Summary'!AM58-'VOR Summary'!AN58-'VOR Summary'!AO58-'VOR Summary'!AP58</f>
        <v>476</v>
      </c>
      <c r="L63" s="1">
        <f>'VOR Summary'!BL58+'VOR Summary'!BM58+'VOR Summary'!BN58+'VOR Summary'!BO58+'VOR Summary'!BP58+'VOR Summary'!BQ58-'VOR Summary'!CE58-'VOR Summary'!CF58-'VOR Summary'!CG58-'VOR Summary'!CH58</f>
        <v>164</v>
      </c>
      <c r="M63" s="27">
        <f t="shared" si="3"/>
        <v>0.3445378151260504</v>
      </c>
      <c r="N63" s="1">
        <f>'VOR Summary'!AQ58-'VOR Summary'!AS58</f>
        <v>13</v>
      </c>
      <c r="O63" s="1">
        <f>'VOR Summary'!AR58</f>
        <v>4</v>
      </c>
      <c r="P63" s="1">
        <f>'[1]10-26-09'!$J77</f>
        <v>2880</v>
      </c>
    </row>
    <row r="64" spans="1:16" ht="13.5">
      <c r="A64" s="15" t="s">
        <v>328</v>
      </c>
      <c r="B64" s="1">
        <f>SUM('VOR Summary'!B59:G59)</f>
        <v>6088</v>
      </c>
      <c r="C64" s="1">
        <f>SUM('VOR Summary'!AT59:AY59)</f>
        <v>2267</v>
      </c>
      <c r="D64" s="27">
        <f t="shared" si="0"/>
        <v>0.3723718791064389</v>
      </c>
      <c r="E64" s="1">
        <f>'VOR Summary'!H59+'VOR Summary'!I59+'VOR Summary'!AD59+'VOR Summary'!J59+'VOR Summary'!K59+'VOR Summary'!L59-'VOR Summary'!AE59-'VOR Summary'!AH59-'VOR Summary'!AI59</f>
        <v>3385</v>
      </c>
      <c r="F64" s="1">
        <f>'VOR Summary'!AZ59+'VOR Summary'!BA59+'VOR Summary'!BV59+'VOR Summary'!BB59+'VOR Summary'!BC59+'VOR Summary'!BD59-'VOR Summary'!BW59-'VOR Summary'!BZ59-'VOR Summary'!CA59</f>
        <v>1279</v>
      </c>
      <c r="G64" s="27">
        <f t="shared" si="1"/>
        <v>0.37784342688330874</v>
      </c>
      <c r="H64" s="1">
        <f>'VOR Summary'!M59+'VOR Summary'!N59+'VOR Summary'!O59+'VOR Summary'!Q59+'VOR Summary'!R59+'VOR Summary'!S59-'VOR Summary'!AL59+'VOR Summary'!P59</f>
        <v>459</v>
      </c>
      <c r="I64" s="1">
        <f>'VOR Summary'!BE59+'VOR Summary'!BF59+'VOR Summary'!BG59+'VOR Summary'!BI59+'VOR Summary'!BJ59+'VOR Summary'!BK59-'VOR Summary'!CD59+'VOR Summary'!BH59</f>
        <v>155</v>
      </c>
      <c r="J64" s="27">
        <f t="shared" si="2"/>
        <v>0.33769063180827885</v>
      </c>
      <c r="K64" s="1">
        <f>'VOR Summary'!T59+'VOR Summary'!U59+'VOR Summary'!V59+'VOR Summary'!W59+'VOR Summary'!X59+'VOR Summary'!Y59-'VOR Summary'!AM59-'VOR Summary'!AN59-'VOR Summary'!AO59-'VOR Summary'!AP59</f>
        <v>458</v>
      </c>
      <c r="L64" s="1">
        <f>'VOR Summary'!BL59+'VOR Summary'!BM59+'VOR Summary'!BN59+'VOR Summary'!BO59+'VOR Summary'!BP59+'VOR Summary'!BQ59-'VOR Summary'!CE59-'VOR Summary'!CF59-'VOR Summary'!CG59-'VOR Summary'!CH59</f>
        <v>226</v>
      </c>
      <c r="M64" s="27">
        <f t="shared" si="3"/>
        <v>0.49344978165938863</v>
      </c>
      <c r="N64" s="1">
        <f>'VOR Summary'!AQ59-'VOR Summary'!AS59</f>
        <v>29</v>
      </c>
      <c r="O64" s="1">
        <f>'VOR Summary'!AR59</f>
        <v>38</v>
      </c>
      <c r="P64" s="1">
        <f>'[1]10-26-09'!$J78</f>
        <v>3777</v>
      </c>
    </row>
    <row r="65" spans="1:16" ht="13.5">
      <c r="A65" s="15" t="s">
        <v>329</v>
      </c>
      <c r="B65" s="1">
        <f>SUM('VOR Summary'!B60:G60)</f>
        <v>4326</v>
      </c>
      <c r="C65" s="1">
        <f>SUM('VOR Summary'!AT60:AY60)</f>
        <v>1877</v>
      </c>
      <c r="D65" s="27">
        <f t="shared" si="0"/>
        <v>0.43388811835413776</v>
      </c>
      <c r="E65" s="1">
        <f>'VOR Summary'!H60+'VOR Summary'!I60+'VOR Summary'!AD60+'VOR Summary'!J60+'VOR Summary'!K60+'VOR Summary'!L60-'VOR Summary'!AE60-'VOR Summary'!AH60-'VOR Summary'!AI60</f>
        <v>781</v>
      </c>
      <c r="F65" s="1">
        <f>'VOR Summary'!AZ60+'VOR Summary'!BA60+'VOR Summary'!BV60+'VOR Summary'!BB60+'VOR Summary'!BC60+'VOR Summary'!BD60-'VOR Summary'!BW60-'VOR Summary'!BZ60-'VOR Summary'!CA60</f>
        <v>103</v>
      </c>
      <c r="G65" s="27">
        <f t="shared" si="1"/>
        <v>0.13188220230473752</v>
      </c>
      <c r="H65" s="1">
        <f>'VOR Summary'!M60+'VOR Summary'!N60+'VOR Summary'!O60+'VOR Summary'!Q60+'VOR Summary'!R60+'VOR Summary'!S60-'VOR Summary'!AL60+'VOR Summary'!P60</f>
        <v>119</v>
      </c>
      <c r="I65" s="1">
        <f>'VOR Summary'!BE60+'VOR Summary'!BF60+'VOR Summary'!BG60+'VOR Summary'!BI60+'VOR Summary'!BJ60+'VOR Summary'!BK60-'VOR Summary'!CD60+'VOR Summary'!BH60</f>
        <v>9</v>
      </c>
      <c r="J65" s="27">
        <f t="shared" si="2"/>
        <v>0.07563025210084033</v>
      </c>
      <c r="K65" s="1">
        <f>'VOR Summary'!T60+'VOR Summary'!U60+'VOR Summary'!V60+'VOR Summary'!W60+'VOR Summary'!X60+'VOR Summary'!Y60-'VOR Summary'!AM60-'VOR Summary'!AN60-'VOR Summary'!AO60-'VOR Summary'!AP60</f>
        <v>186</v>
      </c>
      <c r="L65" s="1">
        <f>'VOR Summary'!BL60+'VOR Summary'!BM60+'VOR Summary'!BN60+'VOR Summary'!BO60+'VOR Summary'!BP60+'VOR Summary'!BQ60-'VOR Summary'!CE60-'VOR Summary'!CF60-'VOR Summary'!CG60-'VOR Summary'!CH60</f>
        <v>62</v>
      </c>
      <c r="M65" s="27">
        <f t="shared" si="3"/>
        <v>0.3333333333333333</v>
      </c>
      <c r="N65" s="1">
        <f>'VOR Summary'!AQ60-'VOR Summary'!AS60</f>
        <v>2</v>
      </c>
      <c r="O65" s="1">
        <f>'VOR Summary'!AR60</f>
        <v>0</v>
      </c>
      <c r="P65" s="1">
        <f>'[1]10-26-09'!$J79</f>
        <v>1028</v>
      </c>
    </row>
    <row r="66" spans="1:16" ht="27">
      <c r="A66" s="15" t="s">
        <v>330</v>
      </c>
      <c r="B66" s="1">
        <f>SUM('VOR Summary'!B61:G61)</f>
        <v>4983</v>
      </c>
      <c r="C66" s="1">
        <f>SUM('VOR Summary'!AT61:AY61)</f>
        <v>1572</v>
      </c>
      <c r="D66" s="27">
        <f t="shared" si="0"/>
        <v>0.31547260686333534</v>
      </c>
      <c r="E66" s="1">
        <f>'VOR Summary'!H61+'VOR Summary'!I61+'VOR Summary'!AD61+'VOR Summary'!J61+'VOR Summary'!K61+'VOR Summary'!L61-'VOR Summary'!AE61-'VOR Summary'!AH61-'VOR Summary'!AI61</f>
        <v>2145</v>
      </c>
      <c r="F66" s="1">
        <f>'VOR Summary'!AZ61+'VOR Summary'!BA61+'VOR Summary'!BV61+'VOR Summary'!BB61+'VOR Summary'!BC61+'VOR Summary'!BD61-'VOR Summary'!BW61-'VOR Summary'!BZ61-'VOR Summary'!CA61</f>
        <v>393</v>
      </c>
      <c r="G66" s="27">
        <f t="shared" si="1"/>
        <v>0.18321678321678322</v>
      </c>
      <c r="H66" s="1">
        <f>'VOR Summary'!M61+'VOR Summary'!N61+'VOR Summary'!O61+'VOR Summary'!Q61+'VOR Summary'!R61+'VOR Summary'!S61-'VOR Summary'!AL61+'VOR Summary'!P61</f>
        <v>89</v>
      </c>
      <c r="I66" s="1">
        <f>'VOR Summary'!BE61+'VOR Summary'!BF61+'VOR Summary'!BG61+'VOR Summary'!BI61+'VOR Summary'!BJ61+'VOR Summary'!BK61-'VOR Summary'!CD61+'VOR Summary'!BH61</f>
        <v>1</v>
      </c>
      <c r="J66" s="27">
        <f t="shared" si="2"/>
        <v>0.011235955056179775</v>
      </c>
      <c r="K66" s="1">
        <f>'VOR Summary'!T61+'VOR Summary'!U61+'VOR Summary'!V61+'VOR Summary'!W61+'VOR Summary'!X61+'VOR Summary'!Y61-'VOR Summary'!AM61-'VOR Summary'!AN61-'VOR Summary'!AO61-'VOR Summary'!AP61</f>
        <v>473</v>
      </c>
      <c r="L66" s="1">
        <f>'VOR Summary'!BL61+'VOR Summary'!BM61+'VOR Summary'!BN61+'VOR Summary'!BO61+'VOR Summary'!BP61+'VOR Summary'!BQ61-'VOR Summary'!CE61-'VOR Summary'!CF61-'VOR Summary'!CG61-'VOR Summary'!CH61</f>
        <v>116</v>
      </c>
      <c r="M66" s="27">
        <f t="shared" si="3"/>
        <v>0.2452431289640592</v>
      </c>
      <c r="N66" s="1">
        <f>'VOR Summary'!AQ61-'VOR Summary'!AS61</f>
        <v>0</v>
      </c>
      <c r="O66" s="1">
        <f>'VOR Summary'!AR61</f>
        <v>1</v>
      </c>
      <c r="P66" s="1">
        <f>'[1]10-26-09'!$J80</f>
        <v>1071</v>
      </c>
    </row>
    <row r="67" spans="1:16" ht="13.5">
      <c r="A67" s="15" t="s">
        <v>331</v>
      </c>
      <c r="B67" s="1">
        <f>SUM('VOR Summary'!B62:G62)</f>
        <v>9933</v>
      </c>
      <c r="C67" s="1">
        <f>SUM('VOR Summary'!AT62:AY62)</f>
        <v>3162</v>
      </c>
      <c r="D67" s="27">
        <f t="shared" si="0"/>
        <v>0.3183328299607369</v>
      </c>
      <c r="E67" s="1">
        <f>'VOR Summary'!H62+'VOR Summary'!I62+'VOR Summary'!AD62+'VOR Summary'!J62+'VOR Summary'!K62+'VOR Summary'!L62-'VOR Summary'!AE62-'VOR Summary'!AH62-'VOR Summary'!AI62</f>
        <v>2380</v>
      </c>
      <c r="F67" s="1">
        <f>'VOR Summary'!AZ62+'VOR Summary'!BA62+'VOR Summary'!BV62+'VOR Summary'!BB62+'VOR Summary'!BC62+'VOR Summary'!BD62-'VOR Summary'!BW62-'VOR Summary'!BZ62-'VOR Summary'!CA62</f>
        <v>85</v>
      </c>
      <c r="G67" s="27">
        <f t="shared" si="1"/>
        <v>0.03571428571428571</v>
      </c>
      <c r="H67" s="1">
        <f>'VOR Summary'!M62+'VOR Summary'!N62+'VOR Summary'!O62+'VOR Summary'!Q62+'VOR Summary'!R62+'VOR Summary'!S62-'VOR Summary'!AL62+'VOR Summary'!P62</f>
        <v>790</v>
      </c>
      <c r="I67" s="1">
        <f>'VOR Summary'!BE62+'VOR Summary'!BF62+'VOR Summary'!BG62+'VOR Summary'!BI62+'VOR Summary'!BJ62+'VOR Summary'!BK62-'VOR Summary'!CD62+'VOR Summary'!BH62</f>
        <v>69</v>
      </c>
      <c r="J67" s="27">
        <f t="shared" si="2"/>
        <v>0.08734177215189873</v>
      </c>
      <c r="K67" s="1">
        <f>'VOR Summary'!T62+'VOR Summary'!U62+'VOR Summary'!V62+'VOR Summary'!W62+'VOR Summary'!X62+'VOR Summary'!Y62-'VOR Summary'!AM62-'VOR Summary'!AN62-'VOR Summary'!AO62-'VOR Summary'!AP62</f>
        <v>492</v>
      </c>
      <c r="L67" s="1">
        <f>'VOR Summary'!BL62+'VOR Summary'!BM62+'VOR Summary'!BN62+'VOR Summary'!BO62+'VOR Summary'!BP62+'VOR Summary'!BQ62-'VOR Summary'!CE62-'VOR Summary'!CF62-'VOR Summary'!CG62-'VOR Summary'!CH62</f>
        <v>162</v>
      </c>
      <c r="M67" s="27">
        <f t="shared" si="3"/>
        <v>0.32926829268292684</v>
      </c>
      <c r="N67" s="1">
        <f>'VOR Summary'!AQ62-'VOR Summary'!AS62</f>
        <v>4</v>
      </c>
      <c r="O67" s="1">
        <f>'VOR Summary'!AR62</f>
        <v>0</v>
      </c>
      <c r="P67" s="1">
        <f>'[1]10-26-09'!$J81</f>
        <v>2594</v>
      </c>
    </row>
    <row r="68" spans="1:16" ht="13.5">
      <c r="A68" s="60" t="s">
        <v>332</v>
      </c>
      <c r="B68" s="41">
        <f>SUM('VOR Summary'!B63:G63)</f>
        <v>9805</v>
      </c>
      <c r="C68" s="41">
        <f>SUM('VOR Summary'!AT63:AY63)</f>
        <v>3341</v>
      </c>
      <c r="D68" s="40">
        <f t="shared" si="0"/>
        <v>0.34074451810300865</v>
      </c>
      <c r="E68" s="41">
        <f>'VOR Summary'!H63+'VOR Summary'!I63+'VOR Summary'!AD63+'VOR Summary'!J63+'VOR Summary'!K63+'VOR Summary'!L63-'VOR Summary'!AE63-'VOR Summary'!AH63-'VOR Summary'!AI63</f>
        <v>5734</v>
      </c>
      <c r="F68" s="41">
        <f>'VOR Summary'!AZ63+'VOR Summary'!BA63+'VOR Summary'!BV63+'VOR Summary'!BB63+'VOR Summary'!BC63+'VOR Summary'!BD63-'VOR Summary'!BW63-'VOR Summary'!BZ63-'VOR Summary'!CA63</f>
        <v>1404</v>
      </c>
      <c r="G68" s="40">
        <f t="shared" si="1"/>
        <v>0.24485524938960587</v>
      </c>
      <c r="H68" s="41">
        <f>'VOR Summary'!M63+'VOR Summary'!N63+'VOR Summary'!O63+'VOR Summary'!Q63+'VOR Summary'!R63+'VOR Summary'!S63-'VOR Summary'!AL63+'VOR Summary'!P63</f>
        <v>1781</v>
      </c>
      <c r="I68" s="41">
        <f>'VOR Summary'!BE63+'VOR Summary'!BF63+'VOR Summary'!BG63+'VOR Summary'!BI63+'VOR Summary'!BJ63+'VOR Summary'!BK63-'VOR Summary'!CD63+'VOR Summary'!BH63</f>
        <v>1042</v>
      </c>
      <c r="J68" s="40">
        <f t="shared" si="2"/>
        <v>0.5850645704660303</v>
      </c>
      <c r="K68" s="41">
        <f>'VOR Summary'!T63+'VOR Summary'!U63+'VOR Summary'!V63+'VOR Summary'!W63+'VOR Summary'!X63+'VOR Summary'!Y63-'VOR Summary'!AM63-'VOR Summary'!AN63-'VOR Summary'!AO63-'VOR Summary'!AP63</f>
        <v>383</v>
      </c>
      <c r="L68" s="41">
        <f>'VOR Summary'!BL63+'VOR Summary'!BM63+'VOR Summary'!BN63+'VOR Summary'!BO63+'VOR Summary'!BP63+'VOR Summary'!BQ63-'VOR Summary'!CE63-'VOR Summary'!CF63-'VOR Summary'!CG63-'VOR Summary'!CH63</f>
        <v>173</v>
      </c>
      <c r="M68" s="40">
        <f t="shared" si="3"/>
        <v>0.4516971279373368</v>
      </c>
      <c r="N68" s="41">
        <f>'VOR Summary'!AQ63-'VOR Summary'!AS63</f>
        <v>146</v>
      </c>
      <c r="O68" s="41">
        <f>'VOR Summary'!AR63</f>
        <v>1</v>
      </c>
      <c r="P68" s="41">
        <f>'[1]10-26-09'!$J82</f>
        <v>3515</v>
      </c>
    </row>
    <row r="69" spans="1:16" ht="13.5">
      <c r="A69" s="60" t="s">
        <v>290</v>
      </c>
      <c r="B69" s="41">
        <f>B11-SUM(B12:B68)</f>
        <v>2</v>
      </c>
      <c r="C69" s="41">
        <f>C11-SUM(C12:C68)</f>
        <v>1</v>
      </c>
      <c r="D69" s="40">
        <f t="shared" si="0"/>
        <v>0.5</v>
      </c>
      <c r="E69" s="41">
        <f>E11-SUM(E12:E68)</f>
        <v>10</v>
      </c>
      <c r="F69" s="41">
        <f>SUM('VOR Summary'!AZ64:BD66)+SUM('VOR Summary'!BV64:BV66)-SUM('VOR Summary'!BW64:BW66)-SUM('VOR Summary'!BZ64:CA66)</f>
        <v>3</v>
      </c>
      <c r="G69" s="40">
        <f t="shared" si="1"/>
        <v>0.3</v>
      </c>
      <c r="H69" s="41">
        <f>H11-SUM(H12:H68)</f>
        <v>28</v>
      </c>
      <c r="I69" s="41">
        <f>I11-SUM(I12:I68)</f>
        <v>27</v>
      </c>
      <c r="J69" s="40">
        <f t="shared" si="2"/>
        <v>0.9642857142857143</v>
      </c>
      <c r="K69" s="41">
        <f>K11-SUM(K12:K68)</f>
        <v>55</v>
      </c>
      <c r="L69" s="41">
        <f>L11-SUM(L12:L68)</f>
        <v>42</v>
      </c>
      <c r="M69" s="40">
        <f t="shared" si="3"/>
        <v>0.7636363636363637</v>
      </c>
      <c r="N69" s="41">
        <f>('VOR Summary'!AQ64-'VOR Summary'!AS64)+('VOR Summary'!AQ65-'VOR Summary'!AS65)+'VOR Summary'!AQ66-'VOR Summary'!AS66</f>
        <v>4</v>
      </c>
      <c r="O69" s="41">
        <f>'VOR Summary'!AR64+'VOR Summary'!AR65+'VOR Summary'!AR66</f>
        <v>1</v>
      </c>
      <c r="P69" s="41">
        <f>'[1]10-26-09'!$M84</f>
        <v>21171</v>
      </c>
    </row>
    <row r="71" spans="2:16" s="18" customFormat="1" ht="24.75" customHeight="1">
      <c r="B71" s="331" t="s">
        <v>261</v>
      </c>
      <c r="C71" s="331"/>
      <c r="D71" s="331"/>
      <c r="E71" s="331"/>
      <c r="F71" s="331"/>
      <c r="G71" s="331"/>
      <c r="H71" s="331"/>
      <c r="I71" s="331"/>
      <c r="J71" s="331"/>
      <c r="K71" s="331"/>
      <c r="L71" s="331"/>
      <c r="M71" s="331"/>
      <c r="N71" s="331"/>
      <c r="O71" s="331"/>
      <c r="P71" s="331"/>
    </row>
    <row r="72" spans="1:16" s="19" customFormat="1" ht="15">
      <c r="A72" s="4"/>
      <c r="B72" s="321" t="s">
        <v>186</v>
      </c>
      <c r="C72" s="322"/>
      <c r="D72" s="323"/>
      <c r="E72" s="321" t="s">
        <v>187</v>
      </c>
      <c r="F72" s="322"/>
      <c r="G72" s="323"/>
      <c r="H72" s="321" t="s">
        <v>188</v>
      </c>
      <c r="I72" s="322"/>
      <c r="J72" s="323"/>
      <c r="K72" s="321" t="s">
        <v>189</v>
      </c>
      <c r="L72" s="322"/>
      <c r="M72" s="323"/>
      <c r="N72" s="13" t="s">
        <v>190</v>
      </c>
      <c r="O72" s="11" t="s">
        <v>191</v>
      </c>
      <c r="P72" s="13" t="s">
        <v>192</v>
      </c>
    </row>
    <row r="73" spans="1:16" s="23" customFormat="1" ht="60" customHeight="1">
      <c r="A73" s="6"/>
      <c r="B73" s="20" t="s">
        <v>193</v>
      </c>
      <c r="C73" s="21" t="s">
        <v>194</v>
      </c>
      <c r="D73" s="22" t="s">
        <v>195</v>
      </c>
      <c r="E73" s="20" t="s">
        <v>196</v>
      </c>
      <c r="F73" s="21" t="s">
        <v>194</v>
      </c>
      <c r="G73" s="22" t="s">
        <v>195</v>
      </c>
      <c r="H73" s="20" t="s">
        <v>197</v>
      </c>
      <c r="I73" s="21" t="s">
        <v>194</v>
      </c>
      <c r="J73" s="22" t="s">
        <v>195</v>
      </c>
      <c r="K73" s="20" t="s">
        <v>196</v>
      </c>
      <c r="L73" s="21" t="s">
        <v>198</v>
      </c>
      <c r="M73" s="22" t="s">
        <v>195</v>
      </c>
      <c r="N73" s="20" t="s">
        <v>193</v>
      </c>
      <c r="O73" s="21" t="s">
        <v>193</v>
      </c>
      <c r="P73" s="22" t="s">
        <v>197</v>
      </c>
    </row>
    <row r="74" spans="2:16" s="24" customFormat="1" ht="33" customHeight="1">
      <c r="B74" s="325" t="s">
        <v>262</v>
      </c>
      <c r="C74" s="326"/>
      <c r="D74" s="327"/>
      <c r="E74" s="325" t="s">
        <v>31</v>
      </c>
      <c r="F74" s="326"/>
      <c r="G74" s="327"/>
      <c r="H74" s="328" t="s">
        <v>344</v>
      </c>
      <c r="I74" s="326"/>
      <c r="J74" s="327"/>
      <c r="K74" s="325" t="s">
        <v>354</v>
      </c>
      <c r="L74" s="326"/>
      <c r="M74" s="327"/>
      <c r="N74" s="25">
        <v>167</v>
      </c>
      <c r="O74" s="25" t="s">
        <v>39</v>
      </c>
      <c r="P74" s="26" t="s">
        <v>48</v>
      </c>
    </row>
    <row r="75" spans="1:16" ht="15">
      <c r="A75" s="14" t="s">
        <v>283</v>
      </c>
      <c r="B75" s="33">
        <f>SUM('VOR Summary'!Z6:AB6)</f>
        <v>57775</v>
      </c>
      <c r="C75" s="33">
        <f>SUM('VOR Summary'!BR6:BT6)</f>
        <v>16368</v>
      </c>
      <c r="D75" s="35">
        <f>C75/B75</f>
        <v>0.2833059281696235</v>
      </c>
      <c r="E75" s="259">
        <f>SUM('VOR Summary'!AE6:AI6)+'VOR Summary'!AC6+'VOR Summary'!AD17+'VOR Summary'!AD41+'VOR Summary'!AD46</f>
        <v>67775</v>
      </c>
      <c r="F75" s="33">
        <f>SUM('VOR Summary'!BU6,'VOR Summary'!BW6:CA6)+'VOR Summary'!BV17+'VOR Summary'!BV41+'VOR Summary'!BV46</f>
        <v>29308</v>
      </c>
      <c r="G75" s="35">
        <f>F75/E75</f>
        <v>0.43243083732939874</v>
      </c>
      <c r="H75" s="33">
        <f>'VOR Summary'!AJ6+'VOR Summary'!AK6+'VOR Summary'!AL6</f>
        <v>25058</v>
      </c>
      <c r="I75" s="33">
        <f>'VOR Summary'!CB6+'VOR Summary'!CC6+'VOR Summary'!CD6</f>
        <v>8453</v>
      </c>
      <c r="J75" s="35">
        <f>I75/H75</f>
        <v>0.3373373772846995</v>
      </c>
      <c r="K75" s="33">
        <f>'VOR Summary'!AM6+'VOR Summary'!AN6+'VOR Summary'!AO6</f>
        <v>4592</v>
      </c>
      <c r="L75" s="33">
        <f>'VOR Summary'!CE6+'VOR Summary'!CF6+'VOR Summary'!CG6</f>
        <v>1420</v>
      </c>
      <c r="M75" s="35">
        <f>L75/K75</f>
        <v>0.30923344947735193</v>
      </c>
      <c r="N75" s="39">
        <f>'VOR Summary'!AS6</f>
        <v>19353</v>
      </c>
      <c r="O75" s="39">
        <f>SUM(O76:O78)</f>
        <v>2120</v>
      </c>
      <c r="P75" s="33">
        <f>SUM(P76:P78)</f>
        <v>830</v>
      </c>
    </row>
    <row r="76" spans="1:16" ht="13.5">
      <c r="A76" s="29" t="s">
        <v>213</v>
      </c>
      <c r="B76" s="33">
        <f>SUM('VOR Summary'!Z17:AB17)</f>
        <v>26195</v>
      </c>
      <c r="C76" s="32">
        <f>SUM('VOR Summary'!BR17:BT17)</f>
        <v>8634</v>
      </c>
      <c r="D76" s="35">
        <f>C76/B76</f>
        <v>0.3296048864287078</v>
      </c>
      <c r="E76" s="33">
        <f>'VOR Summary'!AC17+'VOR Summary'!AD17+'VOR Summary'!AE17+'VOR Summary'!AF17+'VOR Summary'!AG17+'VOR Summary'!AH17+'VOR Summary'!AI17</f>
        <v>34256</v>
      </c>
      <c r="F76" s="32">
        <f>SUM('VOR Summary'!BU17:CA17)</f>
        <v>16984</v>
      </c>
      <c r="G76" s="35">
        <f>F76/E76</f>
        <v>0.49579635684259693</v>
      </c>
      <c r="H76" s="33">
        <f>'VOR Summary'!AJ17+'VOR Summary'!AK17+'VOR Summary'!AL17</f>
        <v>11243</v>
      </c>
      <c r="I76" s="32">
        <f>'VOR Summary'!CB17+'VOR Summary'!CC17+'VOR Summary'!CD17</f>
        <v>3307</v>
      </c>
      <c r="J76" s="35">
        <f>I76/H76</f>
        <v>0.2941385751134039</v>
      </c>
      <c r="K76" s="33">
        <f>'VOR Summary'!AM17+'VOR Summary'!AN17+'VOR Summary'!AO17</f>
        <v>1439</v>
      </c>
      <c r="L76" s="32">
        <f>'VOR Summary'!CE17+'VOR Summary'!CF17+'VOR Summary'!CG17</f>
        <v>684</v>
      </c>
      <c r="M76" s="35">
        <f>L76/K76</f>
        <v>0.47533009034051427</v>
      </c>
      <c r="N76" s="31">
        <f>'VOR Summary'!AS17</f>
        <v>9214</v>
      </c>
      <c r="O76" s="31">
        <f>'VOR Summary'!AR17</f>
        <v>1167</v>
      </c>
      <c r="P76" s="33">
        <f>'[1]10-26-09'!$J$21</f>
        <v>221</v>
      </c>
    </row>
    <row r="77" spans="1:16" ht="12.75">
      <c r="A77" t="s">
        <v>334</v>
      </c>
      <c r="B77" s="33">
        <f>SUM('VOR Summary'!Z41:AB41)</f>
        <v>13089</v>
      </c>
      <c r="C77" s="32">
        <f>SUM('VOR Summary'!BR41:BT41)</f>
        <v>3069</v>
      </c>
      <c r="D77" s="35">
        <f>C77/B77</f>
        <v>0.23447169378867752</v>
      </c>
      <c r="E77" s="33">
        <f>'VOR Summary'!AC41+'VOR Summary'!AD41+'VOR Summary'!AE41+'VOR Summary'!AF41+'VOR Summary'!AG41+'VOR Summary'!AH41+'VOR Summary'!AI41</f>
        <v>16870</v>
      </c>
      <c r="F77" s="32">
        <f>SUM('VOR Summary'!BU41:CA41)</f>
        <v>6454</v>
      </c>
      <c r="G77" s="35">
        <f>F77/E77</f>
        <v>0.3825726141078838</v>
      </c>
      <c r="H77" s="33">
        <f>'VOR Summary'!AJ41+'VOR Summary'!AK41+'VOR Summary'!AL41</f>
        <v>5387</v>
      </c>
      <c r="I77" s="32">
        <f>'VOR Summary'!CB41+'VOR Summary'!CC41+'VOR Summary'!CD41</f>
        <v>2123</v>
      </c>
      <c r="J77" s="35">
        <f>I77/H77</f>
        <v>0.39409689994431035</v>
      </c>
      <c r="K77" s="33">
        <f>'VOR Summary'!AM41+'VOR Summary'!AN41+'VOR Summary'!AO41</f>
        <v>359</v>
      </c>
      <c r="L77" s="32">
        <f>'VOR Summary'!CE41+'VOR Summary'!CF41+'VOR Summary'!CG41</f>
        <v>182</v>
      </c>
      <c r="M77" s="35">
        <f>L77/K77</f>
        <v>0.5069637883008357</v>
      </c>
      <c r="N77" s="31">
        <f>'VOR Summary'!AS41</f>
        <v>5640</v>
      </c>
      <c r="O77" s="31">
        <f>'VOR Summary'!AR41</f>
        <v>399</v>
      </c>
      <c r="P77" s="33">
        <f>'[1]10-26-09'!$J$55</f>
        <v>284</v>
      </c>
    </row>
    <row r="78" spans="1:16" ht="13.5">
      <c r="A78" s="30" t="s">
        <v>315</v>
      </c>
      <c r="B78" s="33">
        <f>SUM('VOR Summary'!Z46:AB46)</f>
        <v>18238</v>
      </c>
      <c r="C78" s="32">
        <f>SUM('VOR Summary'!BR46:BT46)</f>
        <v>4572</v>
      </c>
      <c r="D78" s="35">
        <f>C78/B78</f>
        <v>0.25068538216909747</v>
      </c>
      <c r="E78" s="259">
        <f>'VOR Summary'!AC46+'VOR Summary'!AD46+'VOR Summary'!AE46+'VOR Summary'!AF46+'VOR Summary'!AG46+'VOR Summary'!AH46+'VOR Summary'!AI46</f>
        <v>16264</v>
      </c>
      <c r="F78" s="32">
        <f>SUM('VOR Summary'!BU46:CA46)</f>
        <v>5639</v>
      </c>
      <c r="G78" s="35">
        <f>F78/E78</f>
        <v>0.3467166748647319</v>
      </c>
      <c r="H78" s="33">
        <f>'VOR Summary'!AJ46+'VOR Summary'!AK46+'VOR Summary'!AL46</f>
        <v>8374</v>
      </c>
      <c r="I78" s="32">
        <f>'VOR Summary'!CB46+'VOR Summary'!CC46+'VOR Summary'!CD46</f>
        <v>2987</v>
      </c>
      <c r="J78" s="35">
        <f>I78/H78</f>
        <v>0.3566993073799857</v>
      </c>
      <c r="K78" s="33">
        <f>'VOR Summary'!AM46+'VOR Summary'!AN46+'VOR Summary'!AO46</f>
        <v>2753</v>
      </c>
      <c r="L78" s="32">
        <f>'VOR Summary'!CE46+'VOR Summary'!CF46+'VOR Summary'!CG46</f>
        <v>532</v>
      </c>
      <c r="M78" s="35">
        <f>L78/K78</f>
        <v>0.19324373410824555</v>
      </c>
      <c r="N78" s="31">
        <f>'VOR Summary'!AS46</f>
        <v>4450</v>
      </c>
      <c r="O78" s="31">
        <f>'VOR Summary'!AR46</f>
        <v>554</v>
      </c>
      <c r="P78" s="33">
        <f>'[1]10-26-09'!$J$62</f>
        <v>325</v>
      </c>
    </row>
    <row r="79" spans="1:16" ht="13.5">
      <c r="A79" s="30" t="s">
        <v>335</v>
      </c>
      <c r="B79" s="34">
        <f>B75-B76-B77-B78</f>
        <v>253</v>
      </c>
      <c r="C79" s="34">
        <f>C75-C76-C77-C78</f>
        <v>93</v>
      </c>
      <c r="D79" s="35">
        <f>C79/B79</f>
        <v>0.3675889328063241</v>
      </c>
      <c r="E79" s="34">
        <f>E75-E76-E77-E78</f>
        <v>385</v>
      </c>
      <c r="F79" s="34">
        <f>F75-F76-F77-F78</f>
        <v>231</v>
      </c>
      <c r="G79" s="35">
        <f>F79/E79</f>
        <v>0.6</v>
      </c>
      <c r="H79" s="34">
        <f>H75-H76-H77-H78</f>
        <v>54</v>
      </c>
      <c r="I79" s="34">
        <f>I75-I76-I77-I78</f>
        <v>36</v>
      </c>
      <c r="J79" s="35">
        <f>I79/H79</f>
        <v>0.6666666666666666</v>
      </c>
      <c r="K79" s="34">
        <f>K75-K76-K77-K78</f>
        <v>41</v>
      </c>
      <c r="L79" s="34">
        <f>L75-L76-L77-L78</f>
        <v>22</v>
      </c>
      <c r="M79" s="35">
        <f>L79/K79</f>
        <v>0.5365853658536586</v>
      </c>
      <c r="N79" s="58">
        <f>N75-SUM(N76:N78)</f>
        <v>49</v>
      </c>
      <c r="O79" s="203" t="s">
        <v>364</v>
      </c>
      <c r="P79" s="203" t="s">
        <v>364</v>
      </c>
    </row>
    <row r="80" spans="5:14" ht="12.75">
      <c r="E80" s="1"/>
      <c r="K80" s="1"/>
      <c r="N80" s="38"/>
    </row>
    <row r="82" spans="2:9" ht="26.25">
      <c r="B82" s="324" t="s">
        <v>377</v>
      </c>
      <c r="C82" s="324"/>
      <c r="D82" s="324"/>
      <c r="E82" s="324"/>
      <c r="F82" s="324"/>
      <c r="G82" s="324"/>
      <c r="H82" s="324"/>
      <c r="I82" s="324"/>
    </row>
    <row r="83" spans="2:9" ht="15">
      <c r="B83" s="321" t="s">
        <v>368</v>
      </c>
      <c r="C83" s="322"/>
      <c r="D83" s="322"/>
      <c r="E83" s="322"/>
      <c r="F83" s="321" t="s">
        <v>375</v>
      </c>
      <c r="G83" s="322"/>
      <c r="H83" s="322"/>
      <c r="I83" s="323"/>
    </row>
    <row r="84" spans="2:9" ht="54">
      <c r="B84" s="250" t="s">
        <v>373</v>
      </c>
      <c r="C84" s="250" t="s">
        <v>374</v>
      </c>
      <c r="D84" s="250" t="s">
        <v>376</v>
      </c>
      <c r="E84" s="250" t="s">
        <v>379</v>
      </c>
      <c r="F84" s="22" t="s">
        <v>373</v>
      </c>
      <c r="G84" s="250" t="s">
        <v>374</v>
      </c>
      <c r="H84" s="250" t="s">
        <v>376</v>
      </c>
      <c r="I84" s="250" t="s">
        <v>379</v>
      </c>
    </row>
    <row r="85" spans="1:9" ht="15.75" thickBot="1">
      <c r="A85" s="275" t="s">
        <v>378</v>
      </c>
      <c r="B85" s="260">
        <f>SUM(B86:B89)</f>
        <v>63661</v>
      </c>
      <c r="C85" s="260">
        <f>SUM(C86:C89)</f>
        <v>62046</v>
      </c>
      <c r="D85" s="260">
        <f>B85-C85</f>
        <v>1615</v>
      </c>
      <c r="E85" s="266">
        <f>D85/C85</f>
        <v>0.026029075202269283</v>
      </c>
      <c r="F85" s="276">
        <f>SUM(F86:F89)</f>
        <v>240855</v>
      </c>
      <c r="G85" s="260">
        <f>SUM(G86:G89)</f>
        <v>232897</v>
      </c>
      <c r="H85" s="260">
        <f>F85-G85</f>
        <v>7958</v>
      </c>
      <c r="I85" s="266">
        <f>H85/G85</f>
        <v>0.034169611459142886</v>
      </c>
    </row>
    <row r="86" spans="1:9" ht="13.5">
      <c r="A86" s="248" t="s">
        <v>369</v>
      </c>
      <c r="B86" s="261">
        <v>15397</v>
      </c>
      <c r="C86" s="262">
        <v>14385</v>
      </c>
      <c r="D86" s="261">
        <f>B86-C86</f>
        <v>1012</v>
      </c>
      <c r="E86" s="266">
        <f>D86/C86</f>
        <v>0.07035106013208203</v>
      </c>
      <c r="F86" s="264">
        <v>62001</v>
      </c>
      <c r="G86" s="262">
        <v>65847</v>
      </c>
      <c r="H86" s="261">
        <f>F86-G86</f>
        <v>-3846</v>
      </c>
      <c r="I86" s="266">
        <f>H86/G86</f>
        <v>-0.05840812793293544</v>
      </c>
    </row>
    <row r="87" spans="1:9" ht="12.75">
      <c r="A87" s="167" t="s">
        <v>370</v>
      </c>
      <c r="B87" s="260">
        <v>18464</v>
      </c>
      <c r="C87" s="263">
        <v>17076</v>
      </c>
      <c r="D87" s="260">
        <f>B87-C87</f>
        <v>1388</v>
      </c>
      <c r="E87" s="266">
        <f>D87/C87</f>
        <v>0.08128367299133286</v>
      </c>
      <c r="F87" s="265">
        <v>62639</v>
      </c>
      <c r="G87" s="263">
        <v>57090</v>
      </c>
      <c r="H87" s="260">
        <f>F87-G87</f>
        <v>5549</v>
      </c>
      <c r="I87" s="266">
        <f>H87/G87</f>
        <v>0.09719740760203188</v>
      </c>
    </row>
    <row r="88" spans="1:9" ht="13.5">
      <c r="A88" s="248" t="s">
        <v>371</v>
      </c>
      <c r="B88" s="260">
        <v>13990</v>
      </c>
      <c r="C88" s="263">
        <v>14558</v>
      </c>
      <c r="D88" s="260">
        <f>B88-C88</f>
        <v>-568</v>
      </c>
      <c r="E88" s="266">
        <f>D88/C88</f>
        <v>-0.03901634839950543</v>
      </c>
      <c r="F88" s="265">
        <v>43651</v>
      </c>
      <c r="G88" s="263">
        <v>45112</v>
      </c>
      <c r="H88" s="260">
        <f>F88-G88</f>
        <v>-1461</v>
      </c>
      <c r="I88" s="266">
        <f>H88/G88</f>
        <v>-0.03238606135839688</v>
      </c>
    </row>
    <row r="89" spans="1:9" ht="13.5">
      <c r="A89" s="249" t="s">
        <v>372</v>
      </c>
      <c r="B89" s="260">
        <v>15810</v>
      </c>
      <c r="C89" s="263">
        <v>16027</v>
      </c>
      <c r="D89" s="260">
        <f>B89-C89</f>
        <v>-217</v>
      </c>
      <c r="E89" s="266">
        <f>D89/C89</f>
        <v>-0.013539651837524178</v>
      </c>
      <c r="F89" s="265">
        <v>72564</v>
      </c>
      <c r="G89" s="263">
        <v>64848</v>
      </c>
      <c r="H89" s="260">
        <f>F89-G89</f>
        <v>7716</v>
      </c>
      <c r="I89" s="266">
        <f>H89/G89</f>
        <v>0.1189859363434493</v>
      </c>
    </row>
  </sheetData>
  <mergeCells count="23">
    <mergeCell ref="K74:M74"/>
    <mergeCell ref="C2:E2"/>
    <mergeCell ref="F3:P3"/>
    <mergeCell ref="B71:P71"/>
    <mergeCell ref="B6:P6"/>
    <mergeCell ref="B9:D9"/>
    <mergeCell ref="E9:G9"/>
    <mergeCell ref="H9:J9"/>
    <mergeCell ref="K9:M9"/>
    <mergeCell ref="B7:D7"/>
    <mergeCell ref="K7:M7"/>
    <mergeCell ref="B72:D72"/>
    <mergeCell ref="E72:G72"/>
    <mergeCell ref="H72:J72"/>
    <mergeCell ref="K72:M72"/>
    <mergeCell ref="B82:I82"/>
    <mergeCell ref="B83:E83"/>
    <mergeCell ref="F83:I83"/>
    <mergeCell ref="E7:G7"/>
    <mergeCell ref="H7:J7"/>
    <mergeCell ref="B74:D74"/>
    <mergeCell ref="E74:G74"/>
    <mergeCell ref="H74:J74"/>
  </mergeCells>
  <printOptions/>
  <pageMargins left="0.75" right="0.75" top="1" bottom="1" header="0.5" footer="0.5"/>
  <pageSetup fitToHeight="2" horizontalDpi="600" verticalDpi="600" orientation="landscape" scale="72" r:id="rId3"/>
  <rowBreaks count="2" manualBreakCount="2">
    <brk id="39" max="255" man="1"/>
    <brk id="70" max="255" man="1"/>
  </rowBreaks>
  <legacyDrawing r:id="rId2"/>
</worksheet>
</file>

<file path=xl/worksheets/sheet4.xml><?xml version="1.0" encoding="utf-8"?>
<worksheet xmlns="http://schemas.openxmlformats.org/spreadsheetml/2006/main" xmlns:r="http://schemas.openxmlformats.org/officeDocument/2006/relationships">
  <dimension ref="A1:CK66"/>
  <sheetViews>
    <sheetView view="pageBreakPreview" zoomScaleSheetLayoutView="100" workbookViewId="0" topLeftCell="A1">
      <pane xSplit="1" ySplit="5" topLeftCell="B6" activePane="bottomRight" state="frozen"/>
      <selection pane="topLeft" activeCell="B85" sqref="B85"/>
      <selection pane="topRight" activeCell="B85" sqref="B85"/>
      <selection pane="bottomLeft" activeCell="B85" sqref="B85"/>
      <selection pane="bottomRight" activeCell="A1" sqref="A1"/>
    </sheetView>
  </sheetViews>
  <sheetFormatPr defaultColWidth="9.140625" defaultRowHeight="12.75"/>
  <cols>
    <col min="1" max="1" width="16.421875" style="0" customWidth="1"/>
    <col min="2" max="2" width="8.57421875" style="0" customWidth="1"/>
    <col min="3" max="3" width="7.28125" style="0" customWidth="1"/>
    <col min="4" max="4" width="7.7109375" style="0" customWidth="1"/>
    <col min="5" max="5" width="7.28125" style="0" customWidth="1"/>
    <col min="6" max="6" width="8.421875" style="0" customWidth="1"/>
    <col min="7" max="7" width="7.28125" style="0" customWidth="1"/>
    <col min="8" max="8" width="8.28125" style="0" customWidth="1"/>
    <col min="9" max="30" width="7.28125" style="0" customWidth="1"/>
    <col min="31" max="34" width="7.28125" style="18" customWidth="1"/>
    <col min="35" max="45" width="7.28125" style="0" customWidth="1"/>
    <col min="46" max="89" width="7.00390625" style="0" customWidth="1"/>
  </cols>
  <sheetData>
    <row r="1" spans="1:2" ht="12.75">
      <c r="A1" t="s">
        <v>361</v>
      </c>
      <c r="B1" s="146">
        <v>40110</v>
      </c>
    </row>
    <row r="2" spans="1:43" ht="12.75">
      <c r="A2" t="s">
        <v>16</v>
      </c>
      <c r="B2" t="s">
        <v>49</v>
      </c>
      <c r="AL2" s="1"/>
      <c r="AQ2" s="1">
        <f>AQ6-AS6</f>
        <v>2798</v>
      </c>
    </row>
    <row r="3" ht="12.75">
      <c r="G3">
        <f>H12-AE12+I12+AD12+J12-AH12+K12+L12-AI12+'SB Calculation'!B8</f>
        <v>860</v>
      </c>
    </row>
    <row r="4" spans="2:89" s="185" customFormat="1" ht="21" customHeight="1">
      <c r="B4" s="338" t="s">
        <v>50</v>
      </c>
      <c r="C4" s="338"/>
      <c r="D4" s="338"/>
      <c r="E4" s="338"/>
      <c r="F4" s="338"/>
      <c r="G4" s="338"/>
      <c r="H4" s="338"/>
      <c r="I4" s="338"/>
      <c r="J4" s="338"/>
      <c r="K4" s="338" t="s">
        <v>50</v>
      </c>
      <c r="L4" s="338"/>
      <c r="M4" s="338"/>
      <c r="N4" s="338"/>
      <c r="O4" s="338"/>
      <c r="P4" s="338"/>
      <c r="Q4" s="338"/>
      <c r="R4" s="338"/>
      <c r="S4" s="338"/>
      <c r="T4" s="338"/>
      <c r="U4" s="338"/>
      <c r="V4" s="338"/>
      <c r="W4" s="338"/>
      <c r="X4" s="338"/>
      <c r="Y4" s="338" t="s">
        <v>50</v>
      </c>
      <c r="Z4" s="338"/>
      <c r="AA4" s="338"/>
      <c r="AB4" s="338"/>
      <c r="AC4" s="338"/>
      <c r="AD4" s="338"/>
      <c r="AE4" s="338"/>
      <c r="AF4" s="338"/>
      <c r="AG4" s="338"/>
      <c r="AH4" s="338"/>
      <c r="AI4" s="338" t="s">
        <v>50</v>
      </c>
      <c r="AJ4" s="338"/>
      <c r="AK4" s="338"/>
      <c r="AL4" s="338"/>
      <c r="AM4" s="338"/>
      <c r="AN4" s="338"/>
      <c r="AO4" s="338"/>
      <c r="AP4" s="338"/>
      <c r="AQ4" s="338"/>
      <c r="AR4" s="338"/>
      <c r="AS4" s="188"/>
      <c r="AT4" s="337" t="s">
        <v>40</v>
      </c>
      <c r="AU4" s="337"/>
      <c r="AV4" s="337"/>
      <c r="AW4" s="337"/>
      <c r="AX4" s="337"/>
      <c r="AY4" s="337"/>
      <c r="AZ4" s="337"/>
      <c r="BA4" s="337"/>
      <c r="BB4" s="337"/>
      <c r="BC4" s="337"/>
      <c r="BD4" s="337" t="s">
        <v>40</v>
      </c>
      <c r="BE4" s="337"/>
      <c r="BF4" s="337"/>
      <c r="BG4" s="337"/>
      <c r="BH4" s="337"/>
      <c r="BI4" s="337"/>
      <c r="BJ4" s="337"/>
      <c r="BK4" s="337"/>
      <c r="BL4" s="337"/>
      <c r="BM4" s="337"/>
      <c r="BN4" s="337"/>
      <c r="BO4" s="337"/>
      <c r="BP4" s="337" t="s">
        <v>40</v>
      </c>
      <c r="BQ4" s="337"/>
      <c r="BR4" s="337"/>
      <c r="BS4" s="337"/>
      <c r="BT4" s="337"/>
      <c r="BU4" s="337"/>
      <c r="BV4" s="337"/>
      <c r="BW4" s="337"/>
      <c r="BX4" s="337" t="s">
        <v>40</v>
      </c>
      <c r="BY4" s="337"/>
      <c r="BZ4" s="337"/>
      <c r="CA4" s="337"/>
      <c r="CB4" s="337"/>
      <c r="CC4" s="337"/>
      <c r="CD4" s="337"/>
      <c r="CE4" s="337"/>
      <c r="CF4" s="337" t="s">
        <v>40</v>
      </c>
      <c r="CG4" s="337"/>
      <c r="CH4" s="337"/>
      <c r="CI4" s="337"/>
      <c r="CJ4" s="337"/>
      <c r="CK4" s="337"/>
    </row>
    <row r="5" spans="2:89" s="2" customFormat="1" ht="30.75" customHeight="1">
      <c r="B5" s="186" t="s">
        <v>51</v>
      </c>
      <c r="C5" s="186" t="s">
        <v>52</v>
      </c>
      <c r="D5" s="186" t="s">
        <v>53</v>
      </c>
      <c r="E5" s="186" t="s">
        <v>54</v>
      </c>
      <c r="F5" s="186" t="s">
        <v>55</v>
      </c>
      <c r="G5" s="186" t="s">
        <v>56</v>
      </c>
      <c r="H5" s="186" t="s">
        <v>57</v>
      </c>
      <c r="I5" s="186" t="s">
        <v>58</v>
      </c>
      <c r="J5" s="186" t="s">
        <v>60</v>
      </c>
      <c r="K5" s="186" t="s">
        <v>61</v>
      </c>
      <c r="L5" s="186" t="s">
        <v>62</v>
      </c>
      <c r="M5" s="186" t="s">
        <v>63</v>
      </c>
      <c r="N5" s="186" t="s">
        <v>64</v>
      </c>
      <c r="O5" s="186" t="s">
        <v>65</v>
      </c>
      <c r="P5" s="186" t="s">
        <v>26</v>
      </c>
      <c r="Q5" s="186" t="s">
        <v>66</v>
      </c>
      <c r="R5" s="186" t="s">
        <v>67</v>
      </c>
      <c r="S5" s="186" t="s">
        <v>68</v>
      </c>
      <c r="T5" s="186" t="s">
        <v>69</v>
      </c>
      <c r="U5" s="186" t="s">
        <v>70</v>
      </c>
      <c r="V5" s="186" t="s">
        <v>71</v>
      </c>
      <c r="W5" s="186" t="s">
        <v>72</v>
      </c>
      <c r="X5" s="186" t="s">
        <v>73</v>
      </c>
      <c r="Y5" s="186" t="s">
        <v>74</v>
      </c>
      <c r="Z5" s="186" t="s">
        <v>18</v>
      </c>
      <c r="AA5" s="186" t="s">
        <v>19</v>
      </c>
      <c r="AB5" s="186" t="s">
        <v>20</v>
      </c>
      <c r="AC5" s="186" t="s">
        <v>21</v>
      </c>
      <c r="AD5" s="186" t="s">
        <v>59</v>
      </c>
      <c r="AE5" s="187" t="s">
        <v>15</v>
      </c>
      <c r="AF5" s="187" t="s">
        <v>22</v>
      </c>
      <c r="AG5" s="187" t="s">
        <v>23</v>
      </c>
      <c r="AH5" s="187" t="s">
        <v>75</v>
      </c>
      <c r="AI5" s="186" t="s">
        <v>76</v>
      </c>
      <c r="AJ5" s="186" t="s">
        <v>24</v>
      </c>
      <c r="AK5" s="186" t="s">
        <v>25</v>
      </c>
      <c r="AL5" s="186" t="s">
        <v>77</v>
      </c>
      <c r="AM5" s="186" t="s">
        <v>78</v>
      </c>
      <c r="AN5" s="186" t="s">
        <v>79</v>
      </c>
      <c r="AO5" s="186" t="s">
        <v>80</v>
      </c>
      <c r="AP5" s="186" t="s">
        <v>343</v>
      </c>
      <c r="AQ5" s="186" t="s">
        <v>36</v>
      </c>
      <c r="AR5" s="186" t="s">
        <v>37</v>
      </c>
      <c r="AS5" s="189" t="s">
        <v>8</v>
      </c>
      <c r="AT5" s="186" t="s">
        <v>51</v>
      </c>
      <c r="AU5" s="186" t="s">
        <v>52</v>
      </c>
      <c r="AV5" s="186" t="s">
        <v>53</v>
      </c>
      <c r="AW5" s="186" t="s">
        <v>54</v>
      </c>
      <c r="AX5" s="186" t="s">
        <v>55</v>
      </c>
      <c r="AY5" s="186" t="s">
        <v>56</v>
      </c>
      <c r="AZ5" s="186" t="s">
        <v>57</v>
      </c>
      <c r="BA5" s="186" t="s">
        <v>58</v>
      </c>
      <c r="BB5" s="186" t="s">
        <v>60</v>
      </c>
      <c r="BC5" s="186" t="s">
        <v>61</v>
      </c>
      <c r="BD5" s="186" t="s">
        <v>62</v>
      </c>
      <c r="BE5" s="186" t="s">
        <v>63</v>
      </c>
      <c r="BF5" s="186" t="s">
        <v>64</v>
      </c>
      <c r="BG5" s="186" t="s">
        <v>65</v>
      </c>
      <c r="BH5" s="186" t="s">
        <v>26</v>
      </c>
      <c r="BI5" s="186" t="s">
        <v>66</v>
      </c>
      <c r="BJ5" s="186" t="s">
        <v>67</v>
      </c>
      <c r="BK5" s="186" t="s">
        <v>68</v>
      </c>
      <c r="BL5" s="186" t="s">
        <v>69</v>
      </c>
      <c r="BM5" s="186" t="s">
        <v>70</v>
      </c>
      <c r="BN5" s="186" t="s">
        <v>71</v>
      </c>
      <c r="BO5" s="186" t="s">
        <v>72</v>
      </c>
      <c r="BP5" s="186" t="s">
        <v>73</v>
      </c>
      <c r="BQ5" s="186" t="s">
        <v>74</v>
      </c>
      <c r="BR5" s="186" t="s">
        <v>18</v>
      </c>
      <c r="BS5" s="186" t="s">
        <v>19</v>
      </c>
      <c r="BT5" s="186" t="s">
        <v>20</v>
      </c>
      <c r="BU5" s="186" t="s">
        <v>21</v>
      </c>
      <c r="BV5" s="186" t="s">
        <v>59</v>
      </c>
      <c r="BW5" s="186" t="s">
        <v>15</v>
      </c>
      <c r="BX5" s="186" t="s">
        <v>22</v>
      </c>
      <c r="BY5" s="186" t="s">
        <v>23</v>
      </c>
      <c r="BZ5" s="186" t="s">
        <v>75</v>
      </c>
      <c r="CA5" s="186" t="s">
        <v>76</v>
      </c>
      <c r="CB5" s="186" t="s">
        <v>24</v>
      </c>
      <c r="CC5" s="186" t="s">
        <v>25</v>
      </c>
      <c r="CD5" s="186" t="s">
        <v>77</v>
      </c>
      <c r="CE5" s="186" t="s">
        <v>78</v>
      </c>
      <c r="CF5" s="186" t="s">
        <v>79</v>
      </c>
      <c r="CG5" s="186" t="s">
        <v>80</v>
      </c>
      <c r="CH5" s="186" t="s">
        <v>343</v>
      </c>
      <c r="CI5" s="186" t="s">
        <v>36</v>
      </c>
      <c r="CJ5" s="186" t="s">
        <v>37</v>
      </c>
      <c r="CK5" s="186" t="s">
        <v>8</v>
      </c>
    </row>
    <row r="6" spans="1:89" s="36" customFormat="1" ht="12.75">
      <c r="A6" s="145" t="s">
        <v>81</v>
      </c>
      <c r="B6" s="36">
        <v>561</v>
      </c>
      <c r="C6" s="37">
        <v>27174</v>
      </c>
      <c r="D6" s="37">
        <v>100783</v>
      </c>
      <c r="E6" s="37">
        <v>10078</v>
      </c>
      <c r="F6" s="37">
        <v>259879</v>
      </c>
      <c r="G6" s="37">
        <v>1227</v>
      </c>
      <c r="H6" s="37">
        <v>57210</v>
      </c>
      <c r="I6" s="36">
        <v>7</v>
      </c>
      <c r="J6" s="37">
        <v>62556</v>
      </c>
      <c r="K6" s="37">
        <v>9079</v>
      </c>
      <c r="L6" s="37">
        <v>50167</v>
      </c>
      <c r="M6" s="36">
        <v>448</v>
      </c>
      <c r="N6" s="37">
        <v>4306</v>
      </c>
      <c r="O6" s="36">
        <v>672</v>
      </c>
      <c r="P6" s="36">
        <v>864</v>
      </c>
      <c r="Q6" s="36">
        <v>74</v>
      </c>
      <c r="R6" s="37">
        <v>4627</v>
      </c>
      <c r="S6" s="37">
        <v>12257</v>
      </c>
      <c r="T6" s="36">
        <v>1155</v>
      </c>
      <c r="U6" s="37">
        <v>6340</v>
      </c>
      <c r="V6" s="36">
        <v>582</v>
      </c>
      <c r="W6" s="37">
        <v>8327</v>
      </c>
      <c r="X6" s="37">
        <v>17158</v>
      </c>
      <c r="Y6" s="36">
        <v>149</v>
      </c>
      <c r="Z6" s="37">
        <v>18067</v>
      </c>
      <c r="AA6" s="37">
        <v>10987</v>
      </c>
      <c r="AB6" s="37">
        <v>28721</v>
      </c>
      <c r="AD6" s="37">
        <v>1620</v>
      </c>
      <c r="AE6" s="37">
        <v>7159</v>
      </c>
      <c r="AF6" s="37">
        <v>32605</v>
      </c>
      <c r="AG6" s="37">
        <v>518</v>
      </c>
      <c r="AH6" s="37">
        <v>7841</v>
      </c>
      <c r="AI6" s="181">
        <v>18159</v>
      </c>
      <c r="AJ6" s="181">
        <v>24943</v>
      </c>
      <c r="AK6" s="169">
        <v>99</v>
      </c>
      <c r="AL6" s="169">
        <v>16</v>
      </c>
      <c r="AM6" s="169">
        <v>2660</v>
      </c>
      <c r="AN6" s="169">
        <v>410</v>
      </c>
      <c r="AO6" s="181">
        <v>1522</v>
      </c>
      <c r="AP6" s="169">
        <v>6</v>
      </c>
      <c r="AQ6" s="181">
        <v>22151</v>
      </c>
      <c r="AR6" s="181">
        <v>2524</v>
      </c>
      <c r="AS6" s="182">
        <v>19353</v>
      </c>
      <c r="AT6" s="36">
        <v>63</v>
      </c>
      <c r="AU6" s="37">
        <v>10319</v>
      </c>
      <c r="AV6" s="36">
        <v>37785</v>
      </c>
      <c r="AW6" s="37">
        <v>2056</v>
      </c>
      <c r="AX6" s="36">
        <v>96915</v>
      </c>
      <c r="AY6" s="37">
        <v>141</v>
      </c>
      <c r="AZ6" s="36">
        <v>16403</v>
      </c>
      <c r="BA6" s="37">
        <v>2</v>
      </c>
      <c r="BB6" s="36">
        <v>30297</v>
      </c>
      <c r="BC6" s="36">
        <v>1698</v>
      </c>
      <c r="BD6" s="36">
        <v>8169</v>
      </c>
      <c r="BE6" s="36">
        <v>204</v>
      </c>
      <c r="BF6" s="36">
        <v>1820</v>
      </c>
      <c r="BG6" s="36">
        <v>589</v>
      </c>
      <c r="BH6" s="37">
        <v>1</v>
      </c>
      <c r="BI6" s="36">
        <v>74</v>
      </c>
      <c r="BJ6" s="37">
        <v>1600</v>
      </c>
      <c r="BK6" s="36">
        <v>5089</v>
      </c>
      <c r="BL6" s="36">
        <v>622</v>
      </c>
      <c r="BM6" s="37">
        <v>2000</v>
      </c>
      <c r="BN6" s="36">
        <v>123</v>
      </c>
      <c r="BO6" s="37">
        <v>2553</v>
      </c>
      <c r="BP6" s="36">
        <v>11489</v>
      </c>
      <c r="BQ6" s="37">
        <v>73</v>
      </c>
      <c r="BR6" s="36">
        <v>5101</v>
      </c>
      <c r="BS6" s="36">
        <v>1895</v>
      </c>
      <c r="BT6" s="37">
        <v>9372</v>
      </c>
      <c r="BU6" s="37"/>
      <c r="BV6" s="36">
        <v>127</v>
      </c>
      <c r="BW6" s="36">
        <v>3676</v>
      </c>
      <c r="BX6" s="37">
        <v>19049</v>
      </c>
      <c r="BY6" s="37">
        <v>430</v>
      </c>
      <c r="BZ6" s="36">
        <v>1906</v>
      </c>
      <c r="CA6" s="36">
        <v>4153</v>
      </c>
      <c r="CB6" s="36">
        <v>8362</v>
      </c>
      <c r="CC6" s="36">
        <v>80</v>
      </c>
      <c r="CD6" s="36">
        <v>11</v>
      </c>
      <c r="CE6" s="36">
        <v>473</v>
      </c>
      <c r="CF6" s="36">
        <v>41</v>
      </c>
      <c r="CG6" s="36">
        <v>906</v>
      </c>
      <c r="CH6" s="36">
        <v>4</v>
      </c>
      <c r="CI6" s="36">
        <v>4008</v>
      </c>
      <c r="CJ6" s="36">
        <v>1060</v>
      </c>
      <c r="CK6" s="36">
        <v>2504</v>
      </c>
    </row>
    <row r="7" spans="1:89" ht="12.75">
      <c r="A7" s="28" t="s">
        <v>82</v>
      </c>
      <c r="B7">
        <v>41</v>
      </c>
      <c r="C7">
        <v>848</v>
      </c>
      <c r="D7" s="1">
        <v>1796</v>
      </c>
      <c r="E7">
        <v>10</v>
      </c>
      <c r="F7" s="1">
        <v>6034</v>
      </c>
      <c r="G7">
        <v>6</v>
      </c>
      <c r="H7" s="1">
        <v>1815</v>
      </c>
      <c r="J7">
        <v>1122</v>
      </c>
      <c r="K7">
        <v>81</v>
      </c>
      <c r="L7">
        <v>508</v>
      </c>
      <c r="M7">
        <v>5</v>
      </c>
      <c r="N7" s="1">
        <v>1744</v>
      </c>
      <c r="R7">
        <v>24</v>
      </c>
      <c r="S7">
        <v>328</v>
      </c>
      <c r="T7">
        <v>1</v>
      </c>
      <c r="U7">
        <v>24</v>
      </c>
      <c r="V7">
        <v>1</v>
      </c>
      <c r="W7">
        <v>4</v>
      </c>
      <c r="X7">
        <v>437</v>
      </c>
      <c r="Y7">
        <v>5</v>
      </c>
      <c r="Z7">
        <v>9</v>
      </c>
      <c r="AA7">
        <v>1</v>
      </c>
      <c r="AB7">
        <v>2</v>
      </c>
      <c r="AE7" s="18">
        <v>2</v>
      </c>
      <c r="AF7" s="18">
        <v>5</v>
      </c>
      <c r="AH7" s="18">
        <v>1</v>
      </c>
      <c r="AI7" s="62"/>
      <c r="AJ7" s="62"/>
      <c r="AK7" s="62"/>
      <c r="AL7" s="62"/>
      <c r="AM7" s="62">
        <v>1</v>
      </c>
      <c r="AN7" s="62">
        <v>1</v>
      </c>
      <c r="AO7" s="62">
        <v>2</v>
      </c>
      <c r="AP7" s="62"/>
      <c r="AQ7" s="62">
        <v>28</v>
      </c>
      <c r="AR7" s="62">
        <v>13</v>
      </c>
      <c r="AS7" s="28">
        <v>4</v>
      </c>
      <c r="AT7">
        <v>21</v>
      </c>
      <c r="AU7" s="1">
        <v>435</v>
      </c>
      <c r="AV7">
        <v>867</v>
      </c>
      <c r="AW7">
        <v>9</v>
      </c>
      <c r="AX7">
        <v>3188</v>
      </c>
      <c r="AY7">
        <v>3</v>
      </c>
      <c r="AZ7">
        <v>1082</v>
      </c>
      <c r="BB7">
        <v>552</v>
      </c>
      <c r="BC7">
        <v>37</v>
      </c>
      <c r="BD7">
        <v>258</v>
      </c>
      <c r="BE7">
        <v>5</v>
      </c>
      <c r="BF7">
        <v>1125</v>
      </c>
      <c r="BJ7">
        <v>19</v>
      </c>
      <c r="BK7">
        <v>146</v>
      </c>
      <c r="BL7">
        <v>1</v>
      </c>
      <c r="BM7">
        <v>22</v>
      </c>
      <c r="BO7">
        <v>4</v>
      </c>
      <c r="BP7">
        <v>278</v>
      </c>
      <c r="BQ7">
        <v>4</v>
      </c>
      <c r="BR7">
        <v>6</v>
      </c>
      <c r="BT7">
        <v>1</v>
      </c>
      <c r="BW7">
        <v>1</v>
      </c>
      <c r="BX7">
        <v>4</v>
      </c>
      <c r="BZ7">
        <v>1</v>
      </c>
      <c r="CE7">
        <v>1</v>
      </c>
      <c r="CG7">
        <v>2</v>
      </c>
      <c r="CI7">
        <v>24</v>
      </c>
      <c r="CJ7">
        <v>13</v>
      </c>
      <c r="CK7">
        <v>3</v>
      </c>
    </row>
    <row r="8" spans="1:88" ht="12.75">
      <c r="A8" s="28" t="s">
        <v>83</v>
      </c>
      <c r="B8">
        <v>3</v>
      </c>
      <c r="C8">
        <v>148</v>
      </c>
      <c r="D8" s="1">
        <v>1167</v>
      </c>
      <c r="E8">
        <v>36</v>
      </c>
      <c r="F8" s="1">
        <v>2968</v>
      </c>
      <c r="G8">
        <v>75</v>
      </c>
      <c r="H8">
        <v>291</v>
      </c>
      <c r="J8">
        <v>183</v>
      </c>
      <c r="K8">
        <v>180</v>
      </c>
      <c r="L8">
        <v>224</v>
      </c>
      <c r="M8">
        <v>7</v>
      </c>
      <c r="N8">
        <v>3</v>
      </c>
      <c r="P8">
        <v>43</v>
      </c>
      <c r="R8">
        <v>87</v>
      </c>
      <c r="S8">
        <v>324</v>
      </c>
      <c r="T8">
        <v>72</v>
      </c>
      <c r="U8">
        <v>36</v>
      </c>
      <c r="V8">
        <v>2</v>
      </c>
      <c r="W8">
        <v>74</v>
      </c>
      <c r="X8">
        <v>167</v>
      </c>
      <c r="AA8">
        <v>1</v>
      </c>
      <c r="AD8">
        <v>11</v>
      </c>
      <c r="AE8" s="18">
        <v>1</v>
      </c>
      <c r="AF8" s="18">
        <v>2</v>
      </c>
      <c r="AI8" s="62">
        <v>3</v>
      </c>
      <c r="AJ8" s="62"/>
      <c r="AK8" s="62"/>
      <c r="AL8" s="62"/>
      <c r="AM8" s="62"/>
      <c r="AN8" s="62"/>
      <c r="AO8" s="62"/>
      <c r="AP8" s="62"/>
      <c r="AQ8" s="62">
        <v>47</v>
      </c>
      <c r="AR8" s="62">
        <v>6</v>
      </c>
      <c r="AS8" s="28"/>
      <c r="AU8">
        <v>64</v>
      </c>
      <c r="AV8">
        <v>382</v>
      </c>
      <c r="AW8">
        <v>12</v>
      </c>
      <c r="AX8">
        <v>788</v>
      </c>
      <c r="AY8">
        <v>10</v>
      </c>
      <c r="AZ8">
        <v>41</v>
      </c>
      <c r="BB8">
        <v>58</v>
      </c>
      <c r="BC8">
        <v>22</v>
      </c>
      <c r="BD8">
        <v>46</v>
      </c>
      <c r="BE8">
        <v>7</v>
      </c>
      <c r="BF8">
        <v>2</v>
      </c>
      <c r="BJ8">
        <v>28</v>
      </c>
      <c r="BK8">
        <v>80</v>
      </c>
      <c r="BL8">
        <v>35</v>
      </c>
      <c r="BM8">
        <v>25</v>
      </c>
      <c r="BN8">
        <v>2</v>
      </c>
      <c r="BO8">
        <v>3</v>
      </c>
      <c r="BP8">
        <v>133</v>
      </c>
      <c r="BS8">
        <v>1</v>
      </c>
      <c r="BV8">
        <v>1</v>
      </c>
      <c r="BW8">
        <v>1</v>
      </c>
      <c r="BX8">
        <v>2</v>
      </c>
      <c r="CA8">
        <v>1</v>
      </c>
      <c r="CI8">
        <v>20</v>
      </c>
      <c r="CJ8">
        <v>2</v>
      </c>
    </row>
    <row r="9" spans="1:88" ht="12.75">
      <c r="A9" s="28" t="s">
        <v>84</v>
      </c>
      <c r="B9">
        <v>7</v>
      </c>
      <c r="C9">
        <v>197</v>
      </c>
      <c r="D9" s="1">
        <v>1346</v>
      </c>
      <c r="E9">
        <v>2</v>
      </c>
      <c r="F9" s="1">
        <v>3649</v>
      </c>
      <c r="H9">
        <v>510</v>
      </c>
      <c r="J9">
        <v>272</v>
      </c>
      <c r="K9">
        <v>195</v>
      </c>
      <c r="L9">
        <v>1032</v>
      </c>
      <c r="N9">
        <v>66</v>
      </c>
      <c r="P9">
        <v>1</v>
      </c>
      <c r="R9">
        <v>130</v>
      </c>
      <c r="S9">
        <v>36</v>
      </c>
      <c r="U9">
        <v>20</v>
      </c>
      <c r="V9">
        <v>2</v>
      </c>
      <c r="W9">
        <v>42</v>
      </c>
      <c r="X9">
        <v>159</v>
      </c>
      <c r="Y9">
        <v>1</v>
      </c>
      <c r="AA9">
        <v>1</v>
      </c>
      <c r="AE9" s="18">
        <v>1</v>
      </c>
      <c r="AI9" s="62"/>
      <c r="AJ9" s="62"/>
      <c r="AK9" s="62"/>
      <c r="AL9" s="62"/>
      <c r="AM9" s="62"/>
      <c r="AN9" s="62"/>
      <c r="AO9" s="62"/>
      <c r="AP9" s="62"/>
      <c r="AQ9" s="62">
        <v>48</v>
      </c>
      <c r="AR9" s="62">
        <v>4</v>
      </c>
      <c r="AS9" s="28"/>
      <c r="AU9">
        <v>73</v>
      </c>
      <c r="AV9">
        <v>587</v>
      </c>
      <c r="AW9">
        <v>2</v>
      </c>
      <c r="AX9">
        <v>1660</v>
      </c>
      <c r="AZ9">
        <v>129</v>
      </c>
      <c r="BB9">
        <v>103</v>
      </c>
      <c r="BC9">
        <v>23</v>
      </c>
      <c r="BD9">
        <v>71</v>
      </c>
      <c r="BF9">
        <v>1</v>
      </c>
      <c r="BJ9">
        <v>73</v>
      </c>
      <c r="BK9">
        <v>21</v>
      </c>
      <c r="BM9">
        <v>15</v>
      </c>
      <c r="BP9">
        <v>92</v>
      </c>
      <c r="BS9">
        <v>1</v>
      </c>
      <c r="BW9">
        <v>1</v>
      </c>
      <c r="CI9">
        <v>47</v>
      </c>
      <c r="CJ9">
        <v>3</v>
      </c>
    </row>
    <row r="10" spans="1:87" ht="12.75">
      <c r="A10" s="28" t="s">
        <v>85</v>
      </c>
      <c r="B10">
        <v>1</v>
      </c>
      <c r="C10">
        <v>434</v>
      </c>
      <c r="D10" s="1">
        <v>2693</v>
      </c>
      <c r="E10">
        <v>9</v>
      </c>
      <c r="F10" s="1">
        <v>7132</v>
      </c>
      <c r="G10">
        <v>94</v>
      </c>
      <c r="H10">
        <v>747</v>
      </c>
      <c r="J10" s="1">
        <v>554</v>
      </c>
      <c r="K10">
        <v>271</v>
      </c>
      <c r="L10">
        <v>627</v>
      </c>
      <c r="N10">
        <v>31</v>
      </c>
      <c r="P10">
        <v>86</v>
      </c>
      <c r="R10">
        <v>43</v>
      </c>
      <c r="S10">
        <v>234</v>
      </c>
      <c r="T10">
        <v>7</v>
      </c>
      <c r="U10">
        <v>102</v>
      </c>
      <c r="W10">
        <v>64</v>
      </c>
      <c r="X10">
        <v>338</v>
      </c>
      <c r="Y10">
        <v>1</v>
      </c>
      <c r="AE10" s="18">
        <v>1</v>
      </c>
      <c r="AI10" s="62">
        <v>1</v>
      </c>
      <c r="AJ10" s="62">
        <v>2</v>
      </c>
      <c r="AK10" s="62"/>
      <c r="AL10" s="62"/>
      <c r="AM10" s="62"/>
      <c r="AN10" s="62"/>
      <c r="AO10" s="62"/>
      <c r="AP10" s="62"/>
      <c r="AQ10" s="62">
        <v>1</v>
      </c>
      <c r="AR10" s="62"/>
      <c r="AS10" s="28"/>
      <c r="AU10" s="1">
        <v>172</v>
      </c>
      <c r="AV10">
        <v>954</v>
      </c>
      <c r="AW10">
        <v>9</v>
      </c>
      <c r="AX10">
        <v>2925</v>
      </c>
      <c r="AY10">
        <v>14</v>
      </c>
      <c r="AZ10">
        <v>57</v>
      </c>
      <c r="BB10">
        <v>94</v>
      </c>
      <c r="BC10">
        <v>46</v>
      </c>
      <c r="BD10">
        <v>89</v>
      </c>
      <c r="BF10">
        <v>23</v>
      </c>
      <c r="BJ10">
        <v>13</v>
      </c>
      <c r="BK10">
        <v>52</v>
      </c>
      <c r="BL10">
        <v>3</v>
      </c>
      <c r="BM10">
        <v>7</v>
      </c>
      <c r="BO10">
        <v>4</v>
      </c>
      <c r="BP10">
        <v>262</v>
      </c>
      <c r="CB10">
        <v>1</v>
      </c>
      <c r="CI10">
        <v>1</v>
      </c>
    </row>
    <row r="11" spans="1:87" ht="12.75">
      <c r="A11" s="28" t="s">
        <v>86</v>
      </c>
      <c r="B11">
        <v>5</v>
      </c>
      <c r="C11">
        <v>549</v>
      </c>
      <c r="D11" s="1">
        <v>3755</v>
      </c>
      <c r="E11">
        <v>1</v>
      </c>
      <c r="F11" s="1">
        <v>7417</v>
      </c>
      <c r="G11">
        <v>11</v>
      </c>
      <c r="H11">
        <v>687</v>
      </c>
      <c r="J11">
        <v>618</v>
      </c>
      <c r="K11">
        <v>290</v>
      </c>
      <c r="L11">
        <v>872</v>
      </c>
      <c r="N11">
        <v>5</v>
      </c>
      <c r="Q11">
        <v>1</v>
      </c>
      <c r="R11">
        <v>241</v>
      </c>
      <c r="S11">
        <v>85</v>
      </c>
      <c r="T11">
        <v>42</v>
      </c>
      <c r="U11">
        <v>3</v>
      </c>
      <c r="W11">
        <v>99</v>
      </c>
      <c r="X11">
        <v>577</v>
      </c>
      <c r="Y11">
        <v>28</v>
      </c>
      <c r="Z11">
        <v>1</v>
      </c>
      <c r="AI11" s="62">
        <v>1</v>
      </c>
      <c r="AJ11" s="62"/>
      <c r="AK11" s="62"/>
      <c r="AL11" s="62"/>
      <c r="AM11" s="62"/>
      <c r="AN11" s="62"/>
      <c r="AO11" s="62"/>
      <c r="AP11" s="62"/>
      <c r="AQ11" s="62">
        <v>8</v>
      </c>
      <c r="AR11" s="61"/>
      <c r="AS11" s="183">
        <v>2</v>
      </c>
      <c r="AU11" s="1">
        <v>320</v>
      </c>
      <c r="AV11">
        <v>1799</v>
      </c>
      <c r="AX11">
        <v>3514</v>
      </c>
      <c r="AY11">
        <v>3</v>
      </c>
      <c r="AZ11">
        <v>96</v>
      </c>
      <c r="BB11">
        <v>185</v>
      </c>
      <c r="BC11">
        <v>120</v>
      </c>
      <c r="BD11">
        <v>117</v>
      </c>
      <c r="BF11">
        <v>5</v>
      </c>
      <c r="BI11">
        <v>1</v>
      </c>
      <c r="BJ11">
        <v>104</v>
      </c>
      <c r="BK11">
        <v>64</v>
      </c>
      <c r="BL11">
        <v>29</v>
      </c>
      <c r="BM11">
        <v>1</v>
      </c>
      <c r="BO11">
        <v>9</v>
      </c>
      <c r="BP11">
        <v>523</v>
      </c>
      <c r="BQ11">
        <v>22</v>
      </c>
      <c r="CI11">
        <v>5</v>
      </c>
    </row>
    <row r="12" spans="1:88" ht="12.75">
      <c r="A12" s="28" t="s">
        <v>87</v>
      </c>
      <c r="C12">
        <v>89</v>
      </c>
      <c r="D12">
        <v>440</v>
      </c>
      <c r="F12">
        <v>1148</v>
      </c>
      <c r="G12">
        <v>5</v>
      </c>
      <c r="H12">
        <v>133</v>
      </c>
      <c r="J12">
        <v>86</v>
      </c>
      <c r="K12">
        <v>48</v>
      </c>
      <c r="L12">
        <v>592</v>
      </c>
      <c r="N12">
        <v>1</v>
      </c>
      <c r="R12">
        <v>4</v>
      </c>
      <c r="S12">
        <v>90</v>
      </c>
      <c r="T12">
        <v>16</v>
      </c>
      <c r="U12">
        <v>3</v>
      </c>
      <c r="W12">
        <v>8</v>
      </c>
      <c r="X12">
        <v>54</v>
      </c>
      <c r="AE12" s="18">
        <v>1</v>
      </c>
      <c r="AF12" s="18">
        <v>1</v>
      </c>
      <c r="AI12" s="62"/>
      <c r="AJ12" s="62">
        <v>1</v>
      </c>
      <c r="AK12" s="62"/>
      <c r="AL12" s="62"/>
      <c r="AM12" s="62"/>
      <c r="AN12" s="62"/>
      <c r="AO12" s="62"/>
      <c r="AP12" s="62"/>
      <c r="AQ12" s="62">
        <v>2</v>
      </c>
      <c r="AR12" s="62">
        <v>5</v>
      </c>
      <c r="AS12" s="28"/>
      <c r="AU12">
        <v>33</v>
      </c>
      <c r="AV12">
        <v>101</v>
      </c>
      <c r="AX12">
        <v>280</v>
      </c>
      <c r="AZ12">
        <v>16</v>
      </c>
      <c r="BB12">
        <v>12</v>
      </c>
      <c r="BC12">
        <v>8</v>
      </c>
      <c r="BD12">
        <v>16</v>
      </c>
      <c r="BF12">
        <v>1</v>
      </c>
      <c r="BJ12">
        <v>1</v>
      </c>
      <c r="BK12">
        <v>42</v>
      </c>
      <c r="BL12">
        <v>4</v>
      </c>
      <c r="BM12">
        <v>1</v>
      </c>
      <c r="BO12">
        <v>1</v>
      </c>
      <c r="BP12">
        <v>33</v>
      </c>
      <c r="BX12">
        <v>1</v>
      </c>
      <c r="CI12">
        <v>2</v>
      </c>
      <c r="CJ12">
        <v>3</v>
      </c>
    </row>
    <row r="13" spans="1:88" ht="12.75">
      <c r="A13" s="28" t="s">
        <v>88</v>
      </c>
      <c r="B13">
        <v>5</v>
      </c>
      <c r="C13">
        <v>452</v>
      </c>
      <c r="D13" s="1">
        <v>3789</v>
      </c>
      <c r="F13" s="1">
        <v>6227</v>
      </c>
      <c r="G13">
        <v>2</v>
      </c>
      <c r="H13" s="1">
        <v>2042</v>
      </c>
      <c r="J13" s="1">
        <v>1727</v>
      </c>
      <c r="K13">
        <v>309</v>
      </c>
      <c r="L13">
        <v>338</v>
      </c>
      <c r="N13">
        <v>3</v>
      </c>
      <c r="R13">
        <v>7</v>
      </c>
      <c r="S13">
        <v>435</v>
      </c>
      <c r="T13">
        <v>1</v>
      </c>
      <c r="U13">
        <v>167</v>
      </c>
      <c r="W13">
        <v>154</v>
      </c>
      <c r="X13">
        <v>288</v>
      </c>
      <c r="Y13">
        <v>1</v>
      </c>
      <c r="Z13">
        <v>1</v>
      </c>
      <c r="AD13">
        <v>1</v>
      </c>
      <c r="AF13" s="18">
        <v>1</v>
      </c>
      <c r="AI13" s="62"/>
      <c r="AJ13" s="62"/>
      <c r="AK13" s="62"/>
      <c r="AL13" s="62"/>
      <c r="AM13" s="62"/>
      <c r="AN13" s="62"/>
      <c r="AO13" s="62">
        <v>1</v>
      </c>
      <c r="AP13" s="62"/>
      <c r="AQ13" s="62">
        <v>24</v>
      </c>
      <c r="AR13" s="61">
        <v>12</v>
      </c>
      <c r="AS13" s="183">
        <v>2</v>
      </c>
      <c r="AU13" s="1">
        <v>278</v>
      </c>
      <c r="AV13">
        <v>1598</v>
      </c>
      <c r="AX13">
        <v>2771</v>
      </c>
      <c r="AY13">
        <v>1</v>
      </c>
      <c r="AZ13">
        <v>920</v>
      </c>
      <c r="BB13">
        <v>672</v>
      </c>
      <c r="BC13">
        <v>91</v>
      </c>
      <c r="BD13">
        <v>24</v>
      </c>
      <c r="BF13">
        <v>3</v>
      </c>
      <c r="BJ13">
        <v>5</v>
      </c>
      <c r="BK13">
        <v>256</v>
      </c>
      <c r="BM13">
        <v>10</v>
      </c>
      <c r="BO13">
        <v>9</v>
      </c>
      <c r="BP13">
        <v>209</v>
      </c>
      <c r="BQ13">
        <v>1</v>
      </c>
      <c r="BR13">
        <v>1</v>
      </c>
      <c r="BV13">
        <v>1</v>
      </c>
      <c r="BX13">
        <v>1</v>
      </c>
      <c r="CI13">
        <v>22</v>
      </c>
      <c r="CJ13">
        <v>12</v>
      </c>
    </row>
    <row r="14" spans="1:87" ht="12.75">
      <c r="A14" s="28" t="s">
        <v>89</v>
      </c>
      <c r="B14">
        <v>2</v>
      </c>
      <c r="C14">
        <v>62</v>
      </c>
      <c r="D14">
        <v>305</v>
      </c>
      <c r="E14">
        <v>31</v>
      </c>
      <c r="F14">
        <v>876</v>
      </c>
      <c r="G14">
        <v>9</v>
      </c>
      <c r="H14">
        <v>174</v>
      </c>
      <c r="J14">
        <v>67</v>
      </c>
      <c r="K14">
        <v>97</v>
      </c>
      <c r="L14">
        <v>63</v>
      </c>
      <c r="R14">
        <v>1</v>
      </c>
      <c r="S14">
        <v>1</v>
      </c>
      <c r="T14">
        <v>1</v>
      </c>
      <c r="U14">
        <v>15</v>
      </c>
      <c r="V14">
        <v>1</v>
      </c>
      <c r="W14">
        <v>36</v>
      </c>
      <c r="X14">
        <v>52</v>
      </c>
      <c r="AD14">
        <v>1</v>
      </c>
      <c r="AI14" s="62">
        <v>1</v>
      </c>
      <c r="AJ14" s="62"/>
      <c r="AK14" s="62"/>
      <c r="AL14" s="62"/>
      <c r="AM14" s="62"/>
      <c r="AN14" s="62"/>
      <c r="AO14" s="62"/>
      <c r="AP14" s="62"/>
      <c r="AQ14" s="62">
        <v>55</v>
      </c>
      <c r="AR14" s="62">
        <v>1</v>
      </c>
      <c r="AS14" s="28"/>
      <c r="AT14">
        <v>1</v>
      </c>
      <c r="AU14">
        <v>27</v>
      </c>
      <c r="AV14">
        <v>115</v>
      </c>
      <c r="AW14">
        <v>4</v>
      </c>
      <c r="AX14">
        <v>283</v>
      </c>
      <c r="AY14">
        <v>2</v>
      </c>
      <c r="AZ14">
        <v>8</v>
      </c>
      <c r="BB14">
        <v>14</v>
      </c>
      <c r="BC14">
        <v>11</v>
      </c>
      <c r="BD14">
        <v>7</v>
      </c>
      <c r="BM14">
        <v>3</v>
      </c>
      <c r="BN14">
        <v>1</v>
      </c>
      <c r="BO14">
        <v>3</v>
      </c>
      <c r="BP14">
        <v>34</v>
      </c>
      <c r="CI14">
        <v>5</v>
      </c>
    </row>
    <row r="15" spans="1:89" ht="12.75">
      <c r="A15" s="28" t="s">
        <v>90</v>
      </c>
      <c r="C15">
        <v>384</v>
      </c>
      <c r="D15" s="1">
        <v>1982</v>
      </c>
      <c r="E15">
        <v>1</v>
      </c>
      <c r="F15" s="1">
        <v>4787</v>
      </c>
      <c r="G15">
        <v>27</v>
      </c>
      <c r="H15" s="1">
        <v>1029</v>
      </c>
      <c r="J15">
        <v>684</v>
      </c>
      <c r="K15">
        <v>399</v>
      </c>
      <c r="L15">
        <v>679</v>
      </c>
      <c r="M15">
        <v>4</v>
      </c>
      <c r="N15">
        <v>17</v>
      </c>
      <c r="R15">
        <v>69</v>
      </c>
      <c r="S15">
        <v>331</v>
      </c>
      <c r="T15">
        <v>33</v>
      </c>
      <c r="U15">
        <v>13</v>
      </c>
      <c r="W15">
        <v>17</v>
      </c>
      <c r="X15">
        <v>351</v>
      </c>
      <c r="Y15">
        <v>12</v>
      </c>
      <c r="Z15">
        <v>3</v>
      </c>
      <c r="AD15">
        <v>5</v>
      </c>
      <c r="AE15" s="18">
        <v>3</v>
      </c>
      <c r="AF15" s="18">
        <v>2</v>
      </c>
      <c r="AH15" s="18">
        <v>2</v>
      </c>
      <c r="AI15" s="62"/>
      <c r="AJ15" s="62">
        <v>1</v>
      </c>
      <c r="AK15" s="62"/>
      <c r="AL15" s="62"/>
      <c r="AM15" s="62"/>
      <c r="AN15" s="62"/>
      <c r="AO15" s="62"/>
      <c r="AP15" s="62"/>
      <c r="AQ15" s="62">
        <v>19</v>
      </c>
      <c r="AR15" s="62">
        <v>4</v>
      </c>
      <c r="AS15" s="28">
        <v>3</v>
      </c>
      <c r="AU15" s="1">
        <v>229</v>
      </c>
      <c r="AV15">
        <v>978</v>
      </c>
      <c r="AW15">
        <v>1</v>
      </c>
      <c r="AX15">
        <v>2292</v>
      </c>
      <c r="AY15">
        <v>4</v>
      </c>
      <c r="AZ15">
        <v>384</v>
      </c>
      <c r="BB15">
        <v>325</v>
      </c>
      <c r="BC15">
        <v>85</v>
      </c>
      <c r="BD15">
        <v>162</v>
      </c>
      <c r="BF15">
        <v>16</v>
      </c>
      <c r="BJ15">
        <v>51</v>
      </c>
      <c r="BK15">
        <v>252</v>
      </c>
      <c r="BL15">
        <v>31</v>
      </c>
      <c r="BM15">
        <v>5</v>
      </c>
      <c r="BO15">
        <v>1</v>
      </c>
      <c r="BP15">
        <v>261</v>
      </c>
      <c r="BQ15">
        <v>7</v>
      </c>
      <c r="BR15">
        <v>2</v>
      </c>
      <c r="BV15">
        <v>1</v>
      </c>
      <c r="BW15">
        <v>2</v>
      </c>
      <c r="BX15">
        <v>1</v>
      </c>
      <c r="BZ15">
        <v>2</v>
      </c>
      <c r="CI15">
        <v>19</v>
      </c>
      <c r="CJ15">
        <v>3</v>
      </c>
      <c r="CK15">
        <v>3</v>
      </c>
    </row>
    <row r="16" spans="1:89" ht="12.75">
      <c r="A16" s="28" t="s">
        <v>91</v>
      </c>
      <c r="C16">
        <v>220</v>
      </c>
      <c r="D16">
        <v>1007</v>
      </c>
      <c r="F16" s="1">
        <v>2133</v>
      </c>
      <c r="G16">
        <v>36</v>
      </c>
      <c r="H16">
        <v>245</v>
      </c>
      <c r="J16">
        <v>154</v>
      </c>
      <c r="K16">
        <v>46</v>
      </c>
      <c r="L16">
        <v>207</v>
      </c>
      <c r="N16">
        <v>9</v>
      </c>
      <c r="P16">
        <v>72</v>
      </c>
      <c r="R16">
        <v>47</v>
      </c>
      <c r="S16">
        <v>17</v>
      </c>
      <c r="T16">
        <v>19</v>
      </c>
      <c r="U16">
        <v>36</v>
      </c>
      <c r="V16">
        <v>3</v>
      </c>
      <c r="W16">
        <v>1</v>
      </c>
      <c r="X16">
        <v>149</v>
      </c>
      <c r="Y16">
        <v>1</v>
      </c>
      <c r="Z16">
        <v>4</v>
      </c>
      <c r="AA16">
        <v>1</v>
      </c>
      <c r="AB16">
        <v>2</v>
      </c>
      <c r="AD16">
        <v>1</v>
      </c>
      <c r="AF16" s="18">
        <v>5</v>
      </c>
      <c r="AH16" s="18">
        <v>1</v>
      </c>
      <c r="AI16" s="62">
        <v>1</v>
      </c>
      <c r="AJ16" s="62"/>
      <c r="AK16" s="62"/>
      <c r="AL16" s="62"/>
      <c r="AM16" s="62"/>
      <c r="AN16" s="62"/>
      <c r="AO16" s="62"/>
      <c r="AP16" s="62"/>
      <c r="AQ16" s="62">
        <v>14</v>
      </c>
      <c r="AR16" s="62">
        <v>7</v>
      </c>
      <c r="AS16" s="28">
        <v>3</v>
      </c>
      <c r="AU16">
        <v>105</v>
      </c>
      <c r="AV16">
        <v>381</v>
      </c>
      <c r="AX16">
        <v>722</v>
      </c>
      <c r="AY16">
        <v>1</v>
      </c>
      <c r="AZ16">
        <v>62</v>
      </c>
      <c r="BB16">
        <v>63</v>
      </c>
      <c r="BC16">
        <v>8</v>
      </c>
      <c r="BD16">
        <v>43</v>
      </c>
      <c r="BF16">
        <v>9</v>
      </c>
      <c r="BH16">
        <v>1</v>
      </c>
      <c r="BJ16">
        <v>23</v>
      </c>
      <c r="BK16">
        <v>9</v>
      </c>
      <c r="BL16">
        <v>18</v>
      </c>
      <c r="BO16">
        <v>1</v>
      </c>
      <c r="BP16">
        <v>94</v>
      </c>
      <c r="BR16">
        <v>2</v>
      </c>
      <c r="BS16">
        <v>1</v>
      </c>
      <c r="BT16">
        <v>2</v>
      </c>
      <c r="BV16">
        <v>1</v>
      </c>
      <c r="BX16">
        <v>4</v>
      </c>
      <c r="CA16">
        <v>1</v>
      </c>
      <c r="CI16">
        <v>14</v>
      </c>
      <c r="CJ16">
        <v>7</v>
      </c>
      <c r="CK16">
        <v>3</v>
      </c>
    </row>
    <row r="17" spans="1:89" s="36" customFormat="1" ht="12.75">
      <c r="A17" s="145" t="s">
        <v>92</v>
      </c>
      <c r="B17" s="36">
        <v>1</v>
      </c>
      <c r="C17" s="36">
        <v>316</v>
      </c>
      <c r="D17" s="37">
        <v>1835</v>
      </c>
      <c r="E17" s="37">
        <v>3492</v>
      </c>
      <c r="F17" s="37">
        <v>5076</v>
      </c>
      <c r="G17" s="36">
        <v>55</v>
      </c>
      <c r="H17" s="37">
        <v>3460</v>
      </c>
      <c r="I17" s="36">
        <v>1</v>
      </c>
      <c r="J17" s="37">
        <v>3893</v>
      </c>
      <c r="K17" s="36">
        <v>221</v>
      </c>
      <c r="L17" s="37">
        <v>11534</v>
      </c>
      <c r="M17" s="36">
        <v>105</v>
      </c>
      <c r="N17" s="36">
        <v>89</v>
      </c>
      <c r="P17" s="36">
        <v>4</v>
      </c>
      <c r="Q17" s="36">
        <v>62</v>
      </c>
      <c r="R17" s="36">
        <v>39</v>
      </c>
      <c r="S17" s="36">
        <v>188</v>
      </c>
      <c r="T17" s="36">
        <v>4</v>
      </c>
      <c r="U17" s="36">
        <v>871</v>
      </c>
      <c r="V17" s="36">
        <v>409</v>
      </c>
      <c r="W17" s="36">
        <v>10</v>
      </c>
      <c r="X17" s="36">
        <v>872</v>
      </c>
      <c r="Y17" s="36">
        <v>10</v>
      </c>
      <c r="Z17" s="37">
        <v>8596</v>
      </c>
      <c r="AA17" s="37">
        <v>5178</v>
      </c>
      <c r="AB17" s="37">
        <v>12421</v>
      </c>
      <c r="AD17" s="36">
        <v>980</v>
      </c>
      <c r="AE17" s="37">
        <v>3084</v>
      </c>
      <c r="AF17" s="37">
        <v>16388</v>
      </c>
      <c r="AG17" s="37">
        <v>306</v>
      </c>
      <c r="AH17" s="37">
        <v>3397</v>
      </c>
      <c r="AI17" s="181">
        <v>10101</v>
      </c>
      <c r="AJ17" s="181">
        <v>11186</v>
      </c>
      <c r="AK17" s="169">
        <v>57</v>
      </c>
      <c r="AL17" s="169"/>
      <c r="AM17" s="169">
        <v>505</v>
      </c>
      <c r="AN17" s="169">
        <v>403</v>
      </c>
      <c r="AO17" s="169">
        <v>531</v>
      </c>
      <c r="AP17" s="169">
        <v>6</v>
      </c>
      <c r="AQ17" s="169">
        <v>9306</v>
      </c>
      <c r="AR17" s="169">
        <v>1167</v>
      </c>
      <c r="AS17" s="145">
        <v>9214</v>
      </c>
      <c r="AU17" s="36">
        <v>110</v>
      </c>
      <c r="AV17" s="36">
        <v>578</v>
      </c>
      <c r="AW17" s="37">
        <v>702</v>
      </c>
      <c r="AX17" s="36">
        <v>1534</v>
      </c>
      <c r="AZ17" s="36">
        <v>1785</v>
      </c>
      <c r="BA17" s="37">
        <v>1</v>
      </c>
      <c r="BB17" s="36">
        <v>1006</v>
      </c>
      <c r="BC17" s="36">
        <v>36</v>
      </c>
      <c r="BD17" s="36">
        <v>3084</v>
      </c>
      <c r="BE17" s="36">
        <v>2</v>
      </c>
      <c r="BF17" s="36">
        <v>56</v>
      </c>
      <c r="BI17" s="36">
        <v>62</v>
      </c>
      <c r="BJ17" s="36">
        <v>29</v>
      </c>
      <c r="BK17" s="36">
        <v>139</v>
      </c>
      <c r="BL17" s="36">
        <v>3</v>
      </c>
      <c r="BM17" s="36">
        <v>559</v>
      </c>
      <c r="BN17" s="36">
        <v>41</v>
      </c>
      <c r="BO17" s="37">
        <v>6</v>
      </c>
      <c r="BP17" s="36">
        <v>509</v>
      </c>
      <c r="BQ17" s="37">
        <v>7</v>
      </c>
      <c r="BR17" s="36">
        <v>2890</v>
      </c>
      <c r="BS17" s="36">
        <v>1089</v>
      </c>
      <c r="BT17" s="37">
        <v>4655</v>
      </c>
      <c r="BU17" s="37"/>
      <c r="BV17" s="36">
        <v>54</v>
      </c>
      <c r="BW17" s="36">
        <v>1745</v>
      </c>
      <c r="BX17" s="37">
        <v>11025</v>
      </c>
      <c r="BY17" s="37">
        <v>262</v>
      </c>
      <c r="BZ17" s="36">
        <v>936</v>
      </c>
      <c r="CA17" s="36">
        <v>2962</v>
      </c>
      <c r="CB17" s="36">
        <v>3257</v>
      </c>
      <c r="CC17" s="36">
        <v>50</v>
      </c>
      <c r="CE17" s="36">
        <v>357</v>
      </c>
      <c r="CF17" s="36">
        <v>39</v>
      </c>
      <c r="CG17" s="36">
        <v>288</v>
      </c>
      <c r="CH17" s="36">
        <v>4</v>
      </c>
      <c r="CI17" s="36">
        <v>1498</v>
      </c>
      <c r="CJ17" s="36">
        <v>513</v>
      </c>
      <c r="CK17" s="36">
        <v>1484</v>
      </c>
    </row>
    <row r="18" spans="1:89" ht="12.75">
      <c r="A18" s="28" t="s">
        <v>93</v>
      </c>
      <c r="B18">
        <v>5</v>
      </c>
      <c r="C18">
        <v>321</v>
      </c>
      <c r="D18" s="1">
        <v>1134</v>
      </c>
      <c r="E18">
        <v>14</v>
      </c>
      <c r="F18" s="1">
        <v>3044</v>
      </c>
      <c r="G18">
        <v>53</v>
      </c>
      <c r="H18" s="1">
        <v>1387</v>
      </c>
      <c r="J18">
        <v>603</v>
      </c>
      <c r="K18">
        <v>158</v>
      </c>
      <c r="L18">
        <v>343</v>
      </c>
      <c r="O18">
        <v>1</v>
      </c>
      <c r="R18">
        <v>41</v>
      </c>
      <c r="S18">
        <v>225</v>
      </c>
      <c r="U18">
        <v>8</v>
      </c>
      <c r="V18">
        <v>1</v>
      </c>
      <c r="W18">
        <v>13</v>
      </c>
      <c r="X18">
        <v>245</v>
      </c>
      <c r="Z18">
        <v>1</v>
      </c>
      <c r="AD18">
        <v>1</v>
      </c>
      <c r="AE18" s="18">
        <v>3</v>
      </c>
      <c r="AF18" s="18">
        <v>4</v>
      </c>
      <c r="AG18" s="18">
        <v>1</v>
      </c>
      <c r="AH18" s="18">
        <v>2</v>
      </c>
      <c r="AI18" s="62">
        <v>2</v>
      </c>
      <c r="AJ18" s="62">
        <v>3</v>
      </c>
      <c r="AK18" s="62">
        <v>2</v>
      </c>
      <c r="AL18" s="62"/>
      <c r="AM18" s="62"/>
      <c r="AN18" s="62"/>
      <c r="AO18" s="62"/>
      <c r="AP18" s="62"/>
      <c r="AQ18" s="62">
        <v>73</v>
      </c>
      <c r="AR18" s="62">
        <v>34</v>
      </c>
      <c r="AS18" s="28">
        <v>5</v>
      </c>
      <c r="AT18">
        <v>1</v>
      </c>
      <c r="AU18">
        <v>172</v>
      </c>
      <c r="AV18">
        <v>505</v>
      </c>
      <c r="AW18">
        <v>14</v>
      </c>
      <c r="AX18">
        <v>1386</v>
      </c>
      <c r="AY18">
        <v>26</v>
      </c>
      <c r="AZ18">
        <v>693</v>
      </c>
      <c r="BB18">
        <v>375</v>
      </c>
      <c r="BC18">
        <v>60</v>
      </c>
      <c r="BD18">
        <v>72</v>
      </c>
      <c r="BG18">
        <v>1</v>
      </c>
      <c r="BJ18">
        <v>20</v>
      </c>
      <c r="BK18">
        <v>28</v>
      </c>
      <c r="BM18">
        <v>1</v>
      </c>
      <c r="BN18">
        <v>1</v>
      </c>
      <c r="BP18">
        <v>157</v>
      </c>
      <c r="BR18">
        <v>1</v>
      </c>
      <c r="BW18">
        <v>3</v>
      </c>
      <c r="BX18">
        <v>2</v>
      </c>
      <c r="BY18">
        <v>1</v>
      </c>
      <c r="BZ18">
        <v>2</v>
      </c>
      <c r="CB18">
        <v>1</v>
      </c>
      <c r="CC18">
        <v>1</v>
      </c>
      <c r="CI18">
        <v>68</v>
      </c>
      <c r="CJ18">
        <v>33</v>
      </c>
      <c r="CK18">
        <v>2</v>
      </c>
    </row>
    <row r="19" spans="1:80" ht="12.75">
      <c r="A19" s="28" t="s">
        <v>94</v>
      </c>
      <c r="B19">
        <v>1</v>
      </c>
      <c r="C19">
        <v>87</v>
      </c>
      <c r="D19">
        <v>427</v>
      </c>
      <c r="E19">
        <v>42</v>
      </c>
      <c r="F19">
        <v>1043</v>
      </c>
      <c r="G19">
        <v>2</v>
      </c>
      <c r="H19">
        <v>76</v>
      </c>
      <c r="J19">
        <v>55</v>
      </c>
      <c r="K19">
        <v>68</v>
      </c>
      <c r="L19">
        <v>177</v>
      </c>
      <c r="M19">
        <v>2</v>
      </c>
      <c r="R19">
        <v>8</v>
      </c>
      <c r="S19">
        <v>70</v>
      </c>
      <c r="T19">
        <v>1</v>
      </c>
      <c r="U19">
        <v>22</v>
      </c>
      <c r="W19">
        <v>56</v>
      </c>
      <c r="X19">
        <v>54</v>
      </c>
      <c r="Z19">
        <v>1</v>
      </c>
      <c r="AB19">
        <v>1</v>
      </c>
      <c r="AH19" s="18">
        <v>1</v>
      </c>
      <c r="AI19" s="62"/>
      <c r="AJ19" s="62">
        <v>1</v>
      </c>
      <c r="AK19" s="62"/>
      <c r="AL19" s="62"/>
      <c r="AM19" s="62"/>
      <c r="AN19" s="62"/>
      <c r="AO19" s="62"/>
      <c r="AP19" s="62"/>
      <c r="AQ19" s="62">
        <v>84</v>
      </c>
      <c r="AR19" s="62">
        <v>4</v>
      </c>
      <c r="AS19" s="28"/>
      <c r="AU19">
        <v>44</v>
      </c>
      <c r="AV19">
        <v>113</v>
      </c>
      <c r="AW19">
        <v>3</v>
      </c>
      <c r="AX19">
        <v>252</v>
      </c>
      <c r="AZ19">
        <v>6</v>
      </c>
      <c r="BB19">
        <v>8</v>
      </c>
      <c r="BC19">
        <v>8</v>
      </c>
      <c r="BD19">
        <v>12</v>
      </c>
      <c r="BE19">
        <v>2</v>
      </c>
      <c r="BJ19">
        <v>7</v>
      </c>
      <c r="BK19">
        <v>27</v>
      </c>
      <c r="BL19">
        <v>1</v>
      </c>
      <c r="BM19">
        <v>7</v>
      </c>
      <c r="BO19">
        <v>4</v>
      </c>
      <c r="BP19">
        <v>30</v>
      </c>
      <c r="CB19">
        <v>1</v>
      </c>
    </row>
    <row r="20" spans="1:87" ht="12.75">
      <c r="A20" s="28" t="s">
        <v>95</v>
      </c>
      <c r="B20">
        <v>1</v>
      </c>
      <c r="C20">
        <v>68</v>
      </c>
      <c r="D20">
        <v>429</v>
      </c>
      <c r="E20">
        <v>5</v>
      </c>
      <c r="F20" s="1">
        <v>1242</v>
      </c>
      <c r="G20">
        <v>48</v>
      </c>
      <c r="H20">
        <v>143</v>
      </c>
      <c r="J20">
        <v>146</v>
      </c>
      <c r="K20">
        <v>79</v>
      </c>
      <c r="L20">
        <v>342</v>
      </c>
      <c r="N20">
        <v>1</v>
      </c>
      <c r="P20">
        <v>1</v>
      </c>
      <c r="R20">
        <v>35</v>
      </c>
      <c r="S20">
        <v>170</v>
      </c>
      <c r="U20">
        <v>17</v>
      </c>
      <c r="W20">
        <v>14</v>
      </c>
      <c r="X20">
        <v>62</v>
      </c>
      <c r="AI20" s="62"/>
      <c r="AJ20" s="62">
        <v>1</v>
      </c>
      <c r="AK20" s="62"/>
      <c r="AL20" s="62"/>
      <c r="AM20" s="62"/>
      <c r="AN20" s="62"/>
      <c r="AO20" s="62"/>
      <c r="AP20" s="62"/>
      <c r="AQ20" s="62">
        <v>10</v>
      </c>
      <c r="AR20" s="62">
        <v>1</v>
      </c>
      <c r="AS20" s="28"/>
      <c r="AT20">
        <v>1</v>
      </c>
      <c r="AU20">
        <v>24</v>
      </c>
      <c r="AV20">
        <v>127</v>
      </c>
      <c r="AW20">
        <v>3</v>
      </c>
      <c r="AX20">
        <v>302</v>
      </c>
      <c r="AY20">
        <v>1</v>
      </c>
      <c r="AZ20">
        <v>18</v>
      </c>
      <c r="BB20">
        <v>10</v>
      </c>
      <c r="BC20">
        <v>3</v>
      </c>
      <c r="BD20">
        <v>13</v>
      </c>
      <c r="BF20">
        <v>1</v>
      </c>
      <c r="BK20">
        <v>18</v>
      </c>
      <c r="BO20">
        <v>3</v>
      </c>
      <c r="BP20">
        <v>47</v>
      </c>
      <c r="CI20">
        <v>4</v>
      </c>
    </row>
    <row r="21" spans="1:87" ht="12.75">
      <c r="A21" s="28" t="s">
        <v>96</v>
      </c>
      <c r="C21">
        <v>31</v>
      </c>
      <c r="D21">
        <v>238</v>
      </c>
      <c r="E21">
        <v>8</v>
      </c>
      <c r="F21">
        <v>476</v>
      </c>
      <c r="G21">
        <v>1</v>
      </c>
      <c r="H21">
        <v>29</v>
      </c>
      <c r="J21">
        <v>19</v>
      </c>
      <c r="K21">
        <v>46</v>
      </c>
      <c r="L21">
        <v>44</v>
      </c>
      <c r="R21">
        <v>3</v>
      </c>
      <c r="U21">
        <v>14</v>
      </c>
      <c r="W21">
        <v>1</v>
      </c>
      <c r="X21">
        <v>13</v>
      </c>
      <c r="AI21" s="62"/>
      <c r="AJ21" s="62"/>
      <c r="AK21" s="62"/>
      <c r="AL21" s="62"/>
      <c r="AM21" s="62"/>
      <c r="AN21" s="62"/>
      <c r="AO21" s="62"/>
      <c r="AP21" s="62"/>
      <c r="AQ21" s="62">
        <v>20</v>
      </c>
      <c r="AR21" s="62"/>
      <c r="AS21" s="28"/>
      <c r="AU21">
        <v>14</v>
      </c>
      <c r="AV21">
        <v>84</v>
      </c>
      <c r="AW21">
        <v>2</v>
      </c>
      <c r="AX21">
        <v>192</v>
      </c>
      <c r="AZ21">
        <v>4</v>
      </c>
      <c r="BB21">
        <v>2</v>
      </c>
      <c r="BC21">
        <v>5</v>
      </c>
      <c r="BD21">
        <v>6</v>
      </c>
      <c r="BM21">
        <v>1</v>
      </c>
      <c r="BO21">
        <v>1</v>
      </c>
      <c r="BP21">
        <v>5</v>
      </c>
      <c r="CI21">
        <v>1</v>
      </c>
    </row>
    <row r="22" spans="1:88" ht="12.75">
      <c r="A22" s="28" t="s">
        <v>97</v>
      </c>
      <c r="C22">
        <v>38</v>
      </c>
      <c r="D22">
        <v>129</v>
      </c>
      <c r="F22">
        <v>382</v>
      </c>
      <c r="G22">
        <v>4</v>
      </c>
      <c r="H22">
        <v>112</v>
      </c>
      <c r="J22">
        <v>36</v>
      </c>
      <c r="K22">
        <v>26</v>
      </c>
      <c r="L22">
        <v>84</v>
      </c>
      <c r="N22">
        <v>1</v>
      </c>
      <c r="P22">
        <v>11</v>
      </c>
      <c r="S22">
        <v>1</v>
      </c>
      <c r="U22">
        <v>4</v>
      </c>
      <c r="W22">
        <v>18</v>
      </c>
      <c r="X22">
        <v>15</v>
      </c>
      <c r="AF22" s="18">
        <v>1</v>
      </c>
      <c r="AI22" s="62"/>
      <c r="AJ22" s="62"/>
      <c r="AK22" s="62"/>
      <c r="AL22" s="62"/>
      <c r="AM22" s="62"/>
      <c r="AN22" s="62"/>
      <c r="AO22" s="62"/>
      <c r="AP22" s="62"/>
      <c r="AQ22" s="62"/>
      <c r="AR22" s="62">
        <v>1</v>
      </c>
      <c r="AS22" s="28"/>
      <c r="AU22">
        <v>14</v>
      </c>
      <c r="AV22">
        <v>32</v>
      </c>
      <c r="AX22">
        <v>50</v>
      </c>
      <c r="AY22">
        <v>1</v>
      </c>
      <c r="AZ22">
        <v>8</v>
      </c>
      <c r="BB22">
        <v>6</v>
      </c>
      <c r="BC22">
        <v>3</v>
      </c>
      <c r="BD22">
        <v>7</v>
      </c>
      <c r="BM22">
        <v>3</v>
      </c>
      <c r="BO22">
        <v>1</v>
      </c>
      <c r="BP22">
        <v>7</v>
      </c>
      <c r="BX22">
        <v>1</v>
      </c>
      <c r="CJ22">
        <v>1</v>
      </c>
    </row>
    <row r="23" spans="1:87" ht="12.75">
      <c r="A23" s="28" t="s">
        <v>98</v>
      </c>
      <c r="B23">
        <v>2</v>
      </c>
      <c r="C23" s="1">
        <v>1230</v>
      </c>
      <c r="D23" s="1">
        <v>4045</v>
      </c>
      <c r="E23">
        <v>1</v>
      </c>
      <c r="F23" s="1">
        <v>13044</v>
      </c>
      <c r="G23">
        <v>39</v>
      </c>
      <c r="H23" s="1">
        <v>2836</v>
      </c>
      <c r="J23" s="1">
        <v>1209</v>
      </c>
      <c r="K23">
        <v>165</v>
      </c>
      <c r="L23" s="1">
        <v>1004</v>
      </c>
      <c r="M23">
        <v>10</v>
      </c>
      <c r="N23">
        <v>269</v>
      </c>
      <c r="R23">
        <v>338</v>
      </c>
      <c r="S23">
        <v>456</v>
      </c>
      <c r="T23">
        <v>5</v>
      </c>
      <c r="U23">
        <v>107</v>
      </c>
      <c r="V23">
        <v>22</v>
      </c>
      <c r="W23">
        <v>880</v>
      </c>
      <c r="X23">
        <v>741</v>
      </c>
      <c r="Y23">
        <v>2</v>
      </c>
      <c r="AD23">
        <v>2</v>
      </c>
      <c r="AE23" s="18">
        <v>4</v>
      </c>
      <c r="AF23" s="18">
        <v>4</v>
      </c>
      <c r="AH23" s="18">
        <v>2</v>
      </c>
      <c r="AI23" s="62">
        <v>2</v>
      </c>
      <c r="AJ23" s="62">
        <v>1</v>
      </c>
      <c r="AK23" s="62"/>
      <c r="AL23" s="62"/>
      <c r="AM23" s="62"/>
      <c r="AN23" s="62"/>
      <c r="AO23" s="62">
        <v>1</v>
      </c>
      <c r="AP23" s="62"/>
      <c r="AQ23" s="62">
        <v>2</v>
      </c>
      <c r="AR23" s="61">
        <v>1</v>
      </c>
      <c r="AS23" s="183"/>
      <c r="AU23" s="1">
        <v>588</v>
      </c>
      <c r="AV23">
        <v>1754</v>
      </c>
      <c r="AW23" s="1"/>
      <c r="AX23">
        <v>5244</v>
      </c>
      <c r="AY23">
        <v>6</v>
      </c>
      <c r="AZ23">
        <v>935</v>
      </c>
      <c r="BB23">
        <v>477</v>
      </c>
      <c r="BC23">
        <v>67</v>
      </c>
      <c r="BD23">
        <v>277</v>
      </c>
      <c r="BE23">
        <v>10</v>
      </c>
      <c r="BF23">
        <v>16</v>
      </c>
      <c r="BJ23">
        <v>144</v>
      </c>
      <c r="BK23">
        <v>164</v>
      </c>
      <c r="BL23">
        <v>4</v>
      </c>
      <c r="BM23">
        <v>77</v>
      </c>
      <c r="BO23">
        <v>873</v>
      </c>
      <c r="BP23">
        <v>620</v>
      </c>
      <c r="BQ23">
        <v>2</v>
      </c>
      <c r="BV23">
        <v>2</v>
      </c>
      <c r="BW23">
        <v>2</v>
      </c>
      <c r="BX23">
        <v>3</v>
      </c>
      <c r="BZ23">
        <v>1</v>
      </c>
      <c r="CA23">
        <v>1</v>
      </c>
      <c r="CB23">
        <v>1</v>
      </c>
      <c r="CG23">
        <v>1</v>
      </c>
      <c r="CI23">
        <v>2</v>
      </c>
    </row>
    <row r="24" spans="1:89" ht="12.75">
      <c r="A24" s="28" t="s">
        <v>99</v>
      </c>
      <c r="B24">
        <v>2</v>
      </c>
      <c r="C24">
        <v>540</v>
      </c>
      <c r="D24" s="1">
        <v>2216</v>
      </c>
      <c r="E24">
        <v>245</v>
      </c>
      <c r="F24" s="1">
        <v>6340</v>
      </c>
      <c r="G24">
        <v>6</v>
      </c>
      <c r="H24">
        <v>789</v>
      </c>
      <c r="J24">
        <v>359</v>
      </c>
      <c r="K24">
        <v>172</v>
      </c>
      <c r="L24">
        <v>1176</v>
      </c>
      <c r="N24">
        <v>26</v>
      </c>
      <c r="P24">
        <v>48</v>
      </c>
      <c r="R24">
        <v>34</v>
      </c>
      <c r="S24">
        <v>146</v>
      </c>
      <c r="T24">
        <v>1</v>
      </c>
      <c r="U24">
        <v>76</v>
      </c>
      <c r="V24">
        <v>1</v>
      </c>
      <c r="W24">
        <v>450</v>
      </c>
      <c r="X24">
        <v>505</v>
      </c>
      <c r="Y24">
        <v>1</v>
      </c>
      <c r="Z24">
        <v>9</v>
      </c>
      <c r="AA24">
        <v>1</v>
      </c>
      <c r="AB24">
        <v>7</v>
      </c>
      <c r="AE24" s="18">
        <v>4</v>
      </c>
      <c r="AF24" s="18">
        <v>6</v>
      </c>
      <c r="AH24" s="18">
        <v>2</v>
      </c>
      <c r="AI24" s="62">
        <v>3</v>
      </c>
      <c r="AJ24" s="62">
        <v>2</v>
      </c>
      <c r="AK24" s="62"/>
      <c r="AL24" s="62"/>
      <c r="AM24" s="62">
        <v>1</v>
      </c>
      <c r="AN24" s="62">
        <v>1</v>
      </c>
      <c r="AO24" s="62">
        <v>1</v>
      </c>
      <c r="AP24" s="62"/>
      <c r="AQ24" s="62">
        <v>371</v>
      </c>
      <c r="AR24" s="62">
        <v>43</v>
      </c>
      <c r="AS24" s="28">
        <v>3</v>
      </c>
      <c r="AU24">
        <v>208</v>
      </c>
      <c r="AV24">
        <v>826</v>
      </c>
      <c r="AW24">
        <v>53</v>
      </c>
      <c r="AX24">
        <v>2011</v>
      </c>
      <c r="AY24">
        <v>3</v>
      </c>
      <c r="AZ24">
        <v>104</v>
      </c>
      <c r="BB24">
        <v>91</v>
      </c>
      <c r="BC24">
        <v>29</v>
      </c>
      <c r="BD24">
        <v>76</v>
      </c>
      <c r="BF24">
        <v>24</v>
      </c>
      <c r="BJ24">
        <v>9</v>
      </c>
      <c r="BK24">
        <v>76</v>
      </c>
      <c r="BL24">
        <v>1</v>
      </c>
      <c r="BM24">
        <v>55</v>
      </c>
      <c r="BO24">
        <v>118</v>
      </c>
      <c r="BP24">
        <v>318</v>
      </c>
      <c r="BR24">
        <v>6</v>
      </c>
      <c r="BT24">
        <v>3</v>
      </c>
      <c r="BW24">
        <v>1</v>
      </c>
      <c r="BX24">
        <v>6</v>
      </c>
      <c r="BZ24">
        <v>1</v>
      </c>
      <c r="CA24">
        <v>3</v>
      </c>
      <c r="CB24">
        <v>2</v>
      </c>
      <c r="CE24">
        <v>1</v>
      </c>
      <c r="CI24">
        <v>117</v>
      </c>
      <c r="CJ24">
        <v>16</v>
      </c>
      <c r="CK24">
        <v>2</v>
      </c>
    </row>
    <row r="25" spans="1:88" ht="12.75">
      <c r="A25" s="28" t="s">
        <v>100</v>
      </c>
      <c r="B25">
        <v>1</v>
      </c>
      <c r="C25">
        <v>78</v>
      </c>
      <c r="D25">
        <v>486</v>
      </c>
      <c r="E25">
        <v>3</v>
      </c>
      <c r="F25" s="1">
        <v>1540</v>
      </c>
      <c r="G25">
        <v>20</v>
      </c>
      <c r="H25">
        <v>203</v>
      </c>
      <c r="J25">
        <v>194</v>
      </c>
      <c r="K25">
        <v>69</v>
      </c>
      <c r="L25">
        <v>273</v>
      </c>
      <c r="N25">
        <v>2</v>
      </c>
      <c r="O25">
        <v>1</v>
      </c>
      <c r="P25">
        <v>15</v>
      </c>
      <c r="Q25">
        <v>1</v>
      </c>
      <c r="R25">
        <v>20</v>
      </c>
      <c r="S25">
        <v>86</v>
      </c>
      <c r="T25">
        <v>46</v>
      </c>
      <c r="U25">
        <v>92</v>
      </c>
      <c r="V25">
        <v>5</v>
      </c>
      <c r="W25">
        <v>1</v>
      </c>
      <c r="X25">
        <v>104</v>
      </c>
      <c r="Y25">
        <v>16</v>
      </c>
      <c r="AD25">
        <v>2</v>
      </c>
      <c r="AE25" s="18">
        <v>3</v>
      </c>
      <c r="AF25" s="18">
        <v>1</v>
      </c>
      <c r="AI25" s="62"/>
      <c r="AJ25" s="62"/>
      <c r="AK25" s="62">
        <v>1</v>
      </c>
      <c r="AL25" s="62"/>
      <c r="AM25" s="62"/>
      <c r="AN25" s="62"/>
      <c r="AO25" s="62"/>
      <c r="AP25" s="62"/>
      <c r="AQ25" s="62">
        <v>6</v>
      </c>
      <c r="AR25" s="62">
        <v>2</v>
      </c>
      <c r="AS25" s="28">
        <v>1</v>
      </c>
      <c r="AU25">
        <v>26</v>
      </c>
      <c r="AV25">
        <v>102</v>
      </c>
      <c r="AW25">
        <v>3</v>
      </c>
      <c r="AX25">
        <v>262</v>
      </c>
      <c r="AZ25">
        <v>27</v>
      </c>
      <c r="BB25">
        <v>31</v>
      </c>
      <c r="BC25">
        <v>2</v>
      </c>
      <c r="BD25">
        <v>46</v>
      </c>
      <c r="BF25">
        <v>1</v>
      </c>
      <c r="BG25">
        <v>1</v>
      </c>
      <c r="BI25">
        <v>1</v>
      </c>
      <c r="BJ25">
        <v>11</v>
      </c>
      <c r="BK25">
        <v>56</v>
      </c>
      <c r="BL25">
        <v>43</v>
      </c>
      <c r="BM25">
        <v>74</v>
      </c>
      <c r="BN25">
        <v>4</v>
      </c>
      <c r="BP25">
        <v>82</v>
      </c>
      <c r="BQ25">
        <v>12</v>
      </c>
      <c r="BV25">
        <v>2</v>
      </c>
      <c r="CC25">
        <v>1</v>
      </c>
      <c r="CI25">
        <v>5</v>
      </c>
      <c r="CJ25">
        <v>1</v>
      </c>
    </row>
    <row r="26" spans="1:88" ht="12.75">
      <c r="A26" s="28" t="s">
        <v>101</v>
      </c>
      <c r="C26">
        <v>347</v>
      </c>
      <c r="D26" s="1">
        <v>1426</v>
      </c>
      <c r="E26">
        <v>115</v>
      </c>
      <c r="F26" s="1">
        <v>4219</v>
      </c>
      <c r="G26">
        <v>8</v>
      </c>
      <c r="H26">
        <v>818</v>
      </c>
      <c r="J26">
        <v>465</v>
      </c>
      <c r="K26">
        <v>43</v>
      </c>
      <c r="L26">
        <v>270</v>
      </c>
      <c r="N26">
        <v>3</v>
      </c>
      <c r="O26">
        <v>664</v>
      </c>
      <c r="R26">
        <v>65</v>
      </c>
      <c r="S26">
        <v>50</v>
      </c>
      <c r="T26">
        <v>13</v>
      </c>
      <c r="U26">
        <v>16</v>
      </c>
      <c r="V26">
        <v>1</v>
      </c>
      <c r="W26">
        <v>227</v>
      </c>
      <c r="X26">
        <v>239</v>
      </c>
      <c r="Z26">
        <v>2</v>
      </c>
      <c r="AB26">
        <v>1</v>
      </c>
      <c r="AE26" s="18">
        <v>1</v>
      </c>
      <c r="AF26" s="18">
        <v>2</v>
      </c>
      <c r="AI26" s="62"/>
      <c r="AJ26" s="62"/>
      <c r="AK26" s="62"/>
      <c r="AL26" s="62"/>
      <c r="AM26" s="62"/>
      <c r="AN26" s="62">
        <v>1</v>
      </c>
      <c r="AO26" s="62"/>
      <c r="AP26" s="62"/>
      <c r="AQ26" s="62">
        <v>87</v>
      </c>
      <c r="AR26" s="62">
        <v>11</v>
      </c>
      <c r="AS26" s="28"/>
      <c r="AU26" s="1">
        <v>193</v>
      </c>
      <c r="AV26">
        <v>750</v>
      </c>
      <c r="AW26">
        <v>87</v>
      </c>
      <c r="AX26">
        <v>2020</v>
      </c>
      <c r="AY26">
        <v>5</v>
      </c>
      <c r="AZ26">
        <v>125</v>
      </c>
      <c r="BB26">
        <v>90</v>
      </c>
      <c r="BC26">
        <v>14</v>
      </c>
      <c r="BD26">
        <v>57</v>
      </c>
      <c r="BF26">
        <v>1</v>
      </c>
      <c r="BG26">
        <v>583</v>
      </c>
      <c r="BJ26">
        <v>22</v>
      </c>
      <c r="BK26">
        <v>28</v>
      </c>
      <c r="BL26">
        <v>9</v>
      </c>
      <c r="BO26">
        <v>21</v>
      </c>
      <c r="BP26">
        <v>194</v>
      </c>
      <c r="BR26">
        <v>2</v>
      </c>
      <c r="BT26">
        <v>1</v>
      </c>
      <c r="BX26">
        <v>1</v>
      </c>
      <c r="CI26">
        <v>55</v>
      </c>
      <c r="CJ26">
        <v>7</v>
      </c>
    </row>
    <row r="27" spans="1:89" ht="12.75">
      <c r="A27" s="28" t="s">
        <v>102</v>
      </c>
      <c r="C27">
        <v>254</v>
      </c>
      <c r="D27" s="1">
        <v>1261</v>
      </c>
      <c r="E27">
        <v>14</v>
      </c>
      <c r="F27" s="1">
        <v>3296</v>
      </c>
      <c r="G27">
        <v>10</v>
      </c>
      <c r="H27">
        <v>689</v>
      </c>
      <c r="J27">
        <v>749</v>
      </c>
      <c r="K27">
        <v>185</v>
      </c>
      <c r="L27">
        <v>424</v>
      </c>
      <c r="N27">
        <v>3</v>
      </c>
      <c r="P27">
        <v>1</v>
      </c>
      <c r="R27">
        <v>59</v>
      </c>
      <c r="S27">
        <v>390</v>
      </c>
      <c r="T27">
        <v>19</v>
      </c>
      <c r="U27">
        <v>14</v>
      </c>
      <c r="W27">
        <v>1</v>
      </c>
      <c r="X27">
        <v>251</v>
      </c>
      <c r="AD27">
        <v>1</v>
      </c>
      <c r="AE27" s="18">
        <v>1</v>
      </c>
      <c r="AI27" s="62"/>
      <c r="AJ27" s="62">
        <v>2</v>
      </c>
      <c r="AK27" s="62"/>
      <c r="AL27" s="62"/>
      <c r="AM27" s="62"/>
      <c r="AN27" s="62"/>
      <c r="AO27" s="62"/>
      <c r="AP27" s="62"/>
      <c r="AQ27" s="62">
        <v>35</v>
      </c>
      <c r="AR27" s="62">
        <v>14</v>
      </c>
      <c r="AS27" s="28">
        <v>2</v>
      </c>
      <c r="AU27">
        <v>96</v>
      </c>
      <c r="AV27">
        <v>322</v>
      </c>
      <c r="AW27">
        <v>2</v>
      </c>
      <c r="AX27">
        <v>925</v>
      </c>
      <c r="AY27">
        <v>1</v>
      </c>
      <c r="AZ27">
        <v>87</v>
      </c>
      <c r="BB27">
        <v>154</v>
      </c>
      <c r="BC27">
        <v>6</v>
      </c>
      <c r="BD27">
        <v>39</v>
      </c>
      <c r="BF27">
        <v>3</v>
      </c>
      <c r="BJ27">
        <v>17</v>
      </c>
      <c r="BK27">
        <v>118</v>
      </c>
      <c r="BL27">
        <v>7</v>
      </c>
      <c r="BM27">
        <v>7</v>
      </c>
      <c r="BO27">
        <v>1</v>
      </c>
      <c r="BP27">
        <v>177</v>
      </c>
      <c r="BW27">
        <v>1</v>
      </c>
      <c r="CB27">
        <v>2</v>
      </c>
      <c r="CI27">
        <v>22</v>
      </c>
      <c r="CJ27">
        <v>12</v>
      </c>
      <c r="CK27">
        <v>1</v>
      </c>
    </row>
    <row r="28" spans="1:87" ht="12.75">
      <c r="A28" s="28" t="s">
        <v>103</v>
      </c>
      <c r="B28">
        <v>4</v>
      </c>
      <c r="C28">
        <v>669</v>
      </c>
      <c r="D28" s="1">
        <v>2634</v>
      </c>
      <c r="F28" s="1">
        <v>8209</v>
      </c>
      <c r="G28">
        <v>53</v>
      </c>
      <c r="H28" s="1">
        <v>2693</v>
      </c>
      <c r="J28" s="1">
        <v>1862</v>
      </c>
      <c r="K28">
        <v>84</v>
      </c>
      <c r="L28">
        <v>728</v>
      </c>
      <c r="N28">
        <v>5</v>
      </c>
      <c r="P28">
        <v>6</v>
      </c>
      <c r="Q28">
        <v>4</v>
      </c>
      <c r="R28">
        <v>459</v>
      </c>
      <c r="S28">
        <v>745</v>
      </c>
      <c r="T28">
        <v>9</v>
      </c>
      <c r="U28">
        <v>131</v>
      </c>
      <c r="W28">
        <v>682</v>
      </c>
      <c r="X28">
        <v>826</v>
      </c>
      <c r="Y28">
        <v>3</v>
      </c>
      <c r="Z28">
        <v>1</v>
      </c>
      <c r="AD28">
        <v>2</v>
      </c>
      <c r="AE28" s="18">
        <v>2</v>
      </c>
      <c r="AF28" s="18">
        <v>2</v>
      </c>
      <c r="AH28" s="18">
        <v>2</v>
      </c>
      <c r="AI28" s="62">
        <v>4</v>
      </c>
      <c r="AJ28" s="62">
        <v>2</v>
      </c>
      <c r="AK28" s="62">
        <v>1</v>
      </c>
      <c r="AL28" s="62"/>
      <c r="AM28" s="62"/>
      <c r="AN28" s="62"/>
      <c r="AO28" s="62">
        <v>1</v>
      </c>
      <c r="AP28" s="62"/>
      <c r="AQ28" s="62">
        <v>2</v>
      </c>
      <c r="AR28" s="62">
        <v>1</v>
      </c>
      <c r="AS28" s="28"/>
      <c r="AU28" s="1">
        <v>371</v>
      </c>
      <c r="AV28">
        <v>1400</v>
      </c>
      <c r="AX28">
        <v>3978</v>
      </c>
      <c r="AY28">
        <v>11</v>
      </c>
      <c r="AZ28">
        <v>1229</v>
      </c>
      <c r="BB28">
        <v>1151</v>
      </c>
      <c r="BC28">
        <v>58</v>
      </c>
      <c r="BD28">
        <v>331</v>
      </c>
      <c r="BF28">
        <v>5</v>
      </c>
      <c r="BI28">
        <v>4</v>
      </c>
      <c r="BJ28">
        <v>329</v>
      </c>
      <c r="BK28">
        <v>529</v>
      </c>
      <c r="BL28">
        <v>1</v>
      </c>
      <c r="BM28">
        <v>105</v>
      </c>
      <c r="BO28">
        <v>201</v>
      </c>
      <c r="BP28">
        <v>620</v>
      </c>
      <c r="BQ28">
        <v>3</v>
      </c>
      <c r="BR28">
        <v>1</v>
      </c>
      <c r="BW28">
        <v>1</v>
      </c>
      <c r="BZ28">
        <v>1</v>
      </c>
      <c r="CA28">
        <v>2</v>
      </c>
      <c r="CB28">
        <v>2</v>
      </c>
      <c r="CC28">
        <v>1</v>
      </c>
      <c r="CG28">
        <v>1</v>
      </c>
      <c r="CI28">
        <v>1</v>
      </c>
    </row>
    <row r="29" spans="1:87" ht="12.75">
      <c r="A29" s="28" t="s">
        <v>104</v>
      </c>
      <c r="C29">
        <v>344</v>
      </c>
      <c r="D29" s="1">
        <v>1652</v>
      </c>
      <c r="E29">
        <v>24</v>
      </c>
      <c r="F29" s="1">
        <v>5395</v>
      </c>
      <c r="G29">
        <v>23</v>
      </c>
      <c r="H29">
        <v>520</v>
      </c>
      <c r="J29">
        <v>374</v>
      </c>
      <c r="K29">
        <v>305</v>
      </c>
      <c r="L29">
        <v>757</v>
      </c>
      <c r="R29">
        <v>93</v>
      </c>
      <c r="S29">
        <v>177</v>
      </c>
      <c r="T29">
        <v>128</v>
      </c>
      <c r="U29">
        <v>16</v>
      </c>
      <c r="W29">
        <v>134</v>
      </c>
      <c r="X29">
        <v>192</v>
      </c>
      <c r="AB29">
        <v>1</v>
      </c>
      <c r="AF29" s="18">
        <v>1</v>
      </c>
      <c r="AI29" s="62"/>
      <c r="AJ29" s="62">
        <v>1</v>
      </c>
      <c r="AK29" s="62"/>
      <c r="AL29" s="62"/>
      <c r="AM29" s="62"/>
      <c r="AN29" s="62"/>
      <c r="AO29" s="62"/>
      <c r="AP29" s="62"/>
      <c r="AQ29" s="62">
        <v>23</v>
      </c>
      <c r="AR29" s="62">
        <v>3</v>
      </c>
      <c r="AS29" s="28"/>
      <c r="AU29">
        <v>112</v>
      </c>
      <c r="AV29">
        <v>422</v>
      </c>
      <c r="AW29">
        <v>14</v>
      </c>
      <c r="AX29">
        <v>1235</v>
      </c>
      <c r="AY29">
        <v>8</v>
      </c>
      <c r="AZ29">
        <v>6</v>
      </c>
      <c r="BB29">
        <v>26</v>
      </c>
      <c r="BC29">
        <v>29</v>
      </c>
      <c r="BD29">
        <v>22</v>
      </c>
      <c r="BJ29">
        <v>4</v>
      </c>
      <c r="BK29">
        <v>6</v>
      </c>
      <c r="BL29">
        <v>85</v>
      </c>
      <c r="BM29">
        <v>2</v>
      </c>
      <c r="BO29">
        <v>3</v>
      </c>
      <c r="BP29">
        <v>133</v>
      </c>
      <c r="BT29">
        <v>1</v>
      </c>
      <c r="BX29">
        <v>1</v>
      </c>
      <c r="CB29">
        <v>1</v>
      </c>
      <c r="CI29">
        <v>9</v>
      </c>
    </row>
    <row r="30" spans="1:87" ht="12.75">
      <c r="A30" s="28" t="s">
        <v>105</v>
      </c>
      <c r="B30">
        <v>18</v>
      </c>
      <c r="C30" s="1">
        <v>1684</v>
      </c>
      <c r="D30" s="1">
        <v>2861</v>
      </c>
      <c r="E30">
        <v>3</v>
      </c>
      <c r="F30" s="1">
        <v>8548</v>
      </c>
      <c r="G30">
        <v>55</v>
      </c>
      <c r="H30">
        <v>821</v>
      </c>
      <c r="J30">
        <v>459</v>
      </c>
      <c r="K30">
        <v>331</v>
      </c>
      <c r="L30" s="1">
        <v>1258</v>
      </c>
      <c r="M30">
        <v>3</v>
      </c>
      <c r="N30">
        <v>5</v>
      </c>
      <c r="P30">
        <v>58</v>
      </c>
      <c r="R30">
        <v>305</v>
      </c>
      <c r="S30">
        <v>987</v>
      </c>
      <c r="T30">
        <v>31</v>
      </c>
      <c r="U30">
        <v>73</v>
      </c>
      <c r="V30">
        <v>1</v>
      </c>
      <c r="W30">
        <v>3</v>
      </c>
      <c r="X30">
        <v>597</v>
      </c>
      <c r="Y30">
        <v>4</v>
      </c>
      <c r="Z30">
        <v>2</v>
      </c>
      <c r="AA30">
        <v>1</v>
      </c>
      <c r="AD30">
        <v>3</v>
      </c>
      <c r="AE30" s="18">
        <v>1</v>
      </c>
      <c r="AF30" s="18">
        <v>1</v>
      </c>
      <c r="AH30" s="18">
        <v>2</v>
      </c>
      <c r="AI30" s="62"/>
      <c r="AJ30" s="62"/>
      <c r="AK30" s="62"/>
      <c r="AL30" s="62"/>
      <c r="AM30" s="62"/>
      <c r="AN30" s="62">
        <v>1</v>
      </c>
      <c r="AO30" s="62"/>
      <c r="AP30" s="62"/>
      <c r="AQ30" s="62">
        <v>3</v>
      </c>
      <c r="AR30" s="62">
        <v>3</v>
      </c>
      <c r="AS30" s="28"/>
      <c r="AU30" s="1">
        <v>709</v>
      </c>
      <c r="AV30">
        <v>1032</v>
      </c>
      <c r="AW30">
        <v>3</v>
      </c>
      <c r="AX30">
        <v>3202</v>
      </c>
      <c r="AY30">
        <v>2</v>
      </c>
      <c r="AZ30">
        <v>53</v>
      </c>
      <c r="BB30">
        <v>82</v>
      </c>
      <c r="BC30">
        <v>38</v>
      </c>
      <c r="BD30">
        <v>37</v>
      </c>
      <c r="BE30">
        <v>3</v>
      </c>
      <c r="BF30">
        <v>3</v>
      </c>
      <c r="BJ30">
        <v>25</v>
      </c>
      <c r="BK30">
        <v>48</v>
      </c>
      <c r="BL30">
        <v>7</v>
      </c>
      <c r="BO30">
        <v>2</v>
      </c>
      <c r="BP30">
        <v>453</v>
      </c>
      <c r="BX30">
        <v>1</v>
      </c>
      <c r="CI30">
        <v>2</v>
      </c>
    </row>
    <row r="31" spans="1:89" ht="12.75">
      <c r="A31" s="28" t="s">
        <v>106</v>
      </c>
      <c r="B31">
        <v>2</v>
      </c>
      <c r="C31">
        <v>155</v>
      </c>
      <c r="D31">
        <v>523</v>
      </c>
      <c r="E31">
        <v>18</v>
      </c>
      <c r="F31" s="1">
        <v>2939</v>
      </c>
      <c r="G31">
        <v>8</v>
      </c>
      <c r="H31">
        <v>273</v>
      </c>
      <c r="J31">
        <v>262</v>
      </c>
      <c r="K31">
        <v>48</v>
      </c>
      <c r="L31">
        <v>954</v>
      </c>
      <c r="M31">
        <v>1</v>
      </c>
      <c r="R31">
        <v>74</v>
      </c>
      <c r="S31">
        <v>51</v>
      </c>
      <c r="T31">
        <v>11</v>
      </c>
      <c r="U31">
        <v>5</v>
      </c>
      <c r="V31">
        <v>1</v>
      </c>
      <c r="W31">
        <v>23</v>
      </c>
      <c r="X31">
        <v>285</v>
      </c>
      <c r="Y31">
        <v>1</v>
      </c>
      <c r="Z31">
        <v>5</v>
      </c>
      <c r="AB31">
        <v>4</v>
      </c>
      <c r="AE31" s="18">
        <v>4</v>
      </c>
      <c r="AF31" s="18">
        <v>1</v>
      </c>
      <c r="AH31" s="18">
        <v>1</v>
      </c>
      <c r="AI31" s="62">
        <v>2</v>
      </c>
      <c r="AJ31" s="62">
        <v>1</v>
      </c>
      <c r="AK31" s="62"/>
      <c r="AL31" s="62"/>
      <c r="AM31" s="62"/>
      <c r="AN31" s="62"/>
      <c r="AO31" s="62"/>
      <c r="AP31" s="62"/>
      <c r="AQ31" s="62">
        <v>20</v>
      </c>
      <c r="AR31" s="62"/>
      <c r="AS31" s="28">
        <v>5</v>
      </c>
      <c r="AU31">
        <v>88</v>
      </c>
      <c r="AV31">
        <v>249</v>
      </c>
      <c r="AW31">
        <v>10</v>
      </c>
      <c r="AX31">
        <v>1156</v>
      </c>
      <c r="AZ31">
        <v>46</v>
      </c>
      <c r="BB31">
        <v>41</v>
      </c>
      <c r="BC31">
        <v>4</v>
      </c>
      <c r="BD31">
        <v>31</v>
      </c>
      <c r="BE31">
        <v>1</v>
      </c>
      <c r="BJ31">
        <v>13</v>
      </c>
      <c r="BK31">
        <v>41</v>
      </c>
      <c r="BL31">
        <v>10</v>
      </c>
      <c r="BM31">
        <v>1</v>
      </c>
      <c r="BO31">
        <v>1</v>
      </c>
      <c r="BP31">
        <v>205</v>
      </c>
      <c r="BQ31">
        <v>1</v>
      </c>
      <c r="BR31">
        <v>4</v>
      </c>
      <c r="BT31">
        <v>4</v>
      </c>
      <c r="BW31">
        <v>3</v>
      </c>
      <c r="BX31">
        <v>1</v>
      </c>
      <c r="CI31">
        <v>7</v>
      </c>
      <c r="CK31">
        <v>2</v>
      </c>
    </row>
    <row r="32" spans="1:89" ht="12.75">
      <c r="A32" s="28" t="s">
        <v>107</v>
      </c>
      <c r="B32">
        <v>1</v>
      </c>
      <c r="C32" s="1">
        <v>1248</v>
      </c>
      <c r="D32" s="1">
        <v>6956</v>
      </c>
      <c r="E32">
        <v>286</v>
      </c>
      <c r="F32" s="1">
        <v>19583</v>
      </c>
      <c r="G32">
        <v>10</v>
      </c>
      <c r="H32" s="1">
        <v>3888</v>
      </c>
      <c r="I32">
        <v>2</v>
      </c>
      <c r="J32" s="1">
        <v>1664</v>
      </c>
      <c r="K32">
        <v>447</v>
      </c>
      <c r="L32" s="1">
        <v>1691</v>
      </c>
      <c r="M32">
        <v>167</v>
      </c>
      <c r="N32">
        <v>40</v>
      </c>
      <c r="O32">
        <v>3</v>
      </c>
      <c r="P32">
        <v>109</v>
      </c>
      <c r="Q32">
        <v>5</v>
      </c>
      <c r="R32">
        <v>158</v>
      </c>
      <c r="S32">
        <v>750</v>
      </c>
      <c r="T32">
        <v>79</v>
      </c>
      <c r="U32">
        <v>717</v>
      </c>
      <c r="V32">
        <v>94</v>
      </c>
      <c r="W32" s="1">
        <v>2995</v>
      </c>
      <c r="X32">
        <v>908</v>
      </c>
      <c r="Z32">
        <v>4</v>
      </c>
      <c r="AB32">
        <v>3</v>
      </c>
      <c r="AD32">
        <v>33</v>
      </c>
      <c r="AE32" s="18">
        <v>11</v>
      </c>
      <c r="AF32" s="18">
        <v>6</v>
      </c>
      <c r="AH32" s="18">
        <v>8</v>
      </c>
      <c r="AI32" s="62">
        <v>4</v>
      </c>
      <c r="AJ32" s="62">
        <v>12</v>
      </c>
      <c r="AK32" s="62">
        <v>1</v>
      </c>
      <c r="AL32" s="62"/>
      <c r="AM32" s="62">
        <v>2</v>
      </c>
      <c r="AN32" s="62">
        <v>2</v>
      </c>
      <c r="AO32" s="62"/>
      <c r="AP32" s="62"/>
      <c r="AQ32" s="62">
        <v>840</v>
      </c>
      <c r="AR32" s="61">
        <v>48</v>
      </c>
      <c r="AS32" s="183">
        <v>8</v>
      </c>
      <c r="AU32" s="1">
        <v>575</v>
      </c>
      <c r="AV32">
        <v>2803</v>
      </c>
      <c r="AW32">
        <v>152</v>
      </c>
      <c r="AX32">
        <v>7792</v>
      </c>
      <c r="AY32">
        <v>6</v>
      </c>
      <c r="AZ32">
        <v>901</v>
      </c>
      <c r="BB32">
        <v>518</v>
      </c>
      <c r="BC32">
        <v>103</v>
      </c>
      <c r="BD32">
        <v>421</v>
      </c>
      <c r="BE32">
        <v>167</v>
      </c>
      <c r="BF32">
        <v>28</v>
      </c>
      <c r="BG32">
        <v>3</v>
      </c>
      <c r="BI32">
        <v>5</v>
      </c>
      <c r="BJ32">
        <v>79</v>
      </c>
      <c r="BK32">
        <v>512</v>
      </c>
      <c r="BL32">
        <v>75</v>
      </c>
      <c r="BM32">
        <v>509</v>
      </c>
      <c r="BN32">
        <v>70</v>
      </c>
      <c r="BO32">
        <v>1197</v>
      </c>
      <c r="BP32">
        <v>520</v>
      </c>
      <c r="BR32">
        <v>1</v>
      </c>
      <c r="BT32">
        <v>3</v>
      </c>
      <c r="BV32">
        <v>21</v>
      </c>
      <c r="BW32">
        <v>8</v>
      </c>
      <c r="BX32">
        <v>3</v>
      </c>
      <c r="BZ32">
        <v>4</v>
      </c>
      <c r="CA32">
        <v>1</v>
      </c>
      <c r="CB32">
        <v>9</v>
      </c>
      <c r="CC32">
        <v>1</v>
      </c>
      <c r="CE32">
        <v>2</v>
      </c>
      <c r="CF32">
        <v>2</v>
      </c>
      <c r="CI32">
        <v>512</v>
      </c>
      <c r="CJ32">
        <v>24</v>
      </c>
      <c r="CK32">
        <v>4</v>
      </c>
    </row>
    <row r="33" spans="1:87" ht="12.75">
      <c r="A33" s="28" t="s">
        <v>108</v>
      </c>
      <c r="B33">
        <v>7</v>
      </c>
      <c r="C33">
        <v>3</v>
      </c>
      <c r="D33">
        <v>1</v>
      </c>
      <c r="E33">
        <v>2</v>
      </c>
      <c r="F33">
        <v>9</v>
      </c>
      <c r="H33">
        <v>6</v>
      </c>
      <c r="J33">
        <v>6</v>
      </c>
      <c r="L33">
        <v>2</v>
      </c>
      <c r="N33">
        <v>188</v>
      </c>
      <c r="S33">
        <v>11</v>
      </c>
      <c r="V33">
        <v>1</v>
      </c>
      <c r="X33">
        <v>5</v>
      </c>
      <c r="AB33">
        <v>1</v>
      </c>
      <c r="AF33" s="18">
        <v>1</v>
      </c>
      <c r="AH33" s="18">
        <v>1</v>
      </c>
      <c r="AI33" s="62"/>
      <c r="AJ33" s="62"/>
      <c r="AK33" s="62"/>
      <c r="AL33" s="62"/>
      <c r="AM33" s="62"/>
      <c r="AN33" s="62"/>
      <c r="AO33" s="62"/>
      <c r="AP33" s="62"/>
      <c r="AQ33" s="62">
        <v>24</v>
      </c>
      <c r="AR33" s="62"/>
      <c r="AS33" s="28">
        <v>4</v>
      </c>
      <c r="AT33">
        <v>2</v>
      </c>
      <c r="AU33">
        <v>2</v>
      </c>
      <c r="AV33">
        <v>1</v>
      </c>
      <c r="AX33">
        <v>3</v>
      </c>
      <c r="AZ33">
        <v>6</v>
      </c>
      <c r="BB33">
        <v>3</v>
      </c>
      <c r="BD33">
        <v>2</v>
      </c>
      <c r="BF33">
        <v>26</v>
      </c>
      <c r="BK33">
        <v>11</v>
      </c>
      <c r="BN33">
        <v>1</v>
      </c>
      <c r="BP33">
        <v>5</v>
      </c>
      <c r="BT33">
        <v>1</v>
      </c>
      <c r="BX33">
        <v>1</v>
      </c>
      <c r="CI33">
        <v>12</v>
      </c>
    </row>
    <row r="34" spans="1:89" ht="12.75">
      <c r="A34" s="28" t="s">
        <v>109</v>
      </c>
      <c r="B34">
        <v>50</v>
      </c>
      <c r="C34" s="1">
        <v>4043</v>
      </c>
      <c r="D34" s="1">
        <v>4906</v>
      </c>
      <c r="E34">
        <v>1</v>
      </c>
      <c r="F34" s="1">
        <v>13409</v>
      </c>
      <c r="G34">
        <v>79</v>
      </c>
      <c r="H34" s="1">
        <v>4884</v>
      </c>
      <c r="I34">
        <v>1</v>
      </c>
      <c r="J34" s="1">
        <v>2368</v>
      </c>
      <c r="K34">
        <v>383</v>
      </c>
      <c r="L34">
        <v>916</v>
      </c>
      <c r="M34">
        <v>2</v>
      </c>
      <c r="N34">
        <v>157</v>
      </c>
      <c r="P34">
        <v>69</v>
      </c>
      <c r="R34">
        <v>31</v>
      </c>
      <c r="S34">
        <v>378</v>
      </c>
      <c r="T34">
        <v>33</v>
      </c>
      <c r="U34">
        <v>91</v>
      </c>
      <c r="W34">
        <v>172</v>
      </c>
      <c r="X34">
        <v>332</v>
      </c>
      <c r="AB34">
        <v>1</v>
      </c>
      <c r="AD34">
        <v>26</v>
      </c>
      <c r="AF34" s="18">
        <v>4</v>
      </c>
      <c r="AH34" s="18">
        <v>4</v>
      </c>
      <c r="AI34" s="62"/>
      <c r="AJ34" s="62"/>
      <c r="AK34" s="62"/>
      <c r="AL34" s="62"/>
      <c r="AM34" s="62">
        <v>5</v>
      </c>
      <c r="AN34" s="62"/>
      <c r="AO34" s="62">
        <v>4</v>
      </c>
      <c r="AP34" s="62"/>
      <c r="AQ34" s="62">
        <v>60</v>
      </c>
      <c r="AR34" s="62">
        <v>10</v>
      </c>
      <c r="AS34" s="28">
        <v>1</v>
      </c>
      <c r="AT34">
        <v>3</v>
      </c>
      <c r="AU34" s="1">
        <v>594</v>
      </c>
      <c r="AV34">
        <v>1566</v>
      </c>
      <c r="AX34">
        <v>5225</v>
      </c>
      <c r="AY34">
        <v>6</v>
      </c>
      <c r="AZ34">
        <v>826</v>
      </c>
      <c r="BB34">
        <v>347</v>
      </c>
      <c r="BC34">
        <v>68</v>
      </c>
      <c r="BD34">
        <v>48</v>
      </c>
      <c r="BE34">
        <v>2</v>
      </c>
      <c r="BF34">
        <v>8</v>
      </c>
      <c r="BJ34">
        <v>2</v>
      </c>
      <c r="BK34">
        <v>25</v>
      </c>
      <c r="BL34">
        <v>8</v>
      </c>
      <c r="BM34">
        <v>17</v>
      </c>
      <c r="BO34">
        <v>1</v>
      </c>
      <c r="BP34">
        <v>209</v>
      </c>
      <c r="BT34">
        <v>1</v>
      </c>
      <c r="BX34">
        <v>4</v>
      </c>
      <c r="BZ34">
        <v>1</v>
      </c>
      <c r="CE34">
        <v>2</v>
      </c>
      <c r="CG34">
        <v>1</v>
      </c>
      <c r="CI34">
        <v>57</v>
      </c>
      <c r="CJ34">
        <v>6</v>
      </c>
      <c r="CK34">
        <v>1</v>
      </c>
    </row>
    <row r="35" spans="1:75" ht="12.75">
      <c r="A35" s="28" t="s">
        <v>110</v>
      </c>
      <c r="B35">
        <v>18</v>
      </c>
      <c r="C35">
        <v>512</v>
      </c>
      <c r="D35" s="1">
        <v>2597</v>
      </c>
      <c r="F35" s="1">
        <v>6025</v>
      </c>
      <c r="G35">
        <v>15</v>
      </c>
      <c r="H35" s="1">
        <v>1283</v>
      </c>
      <c r="J35">
        <v>831</v>
      </c>
      <c r="K35">
        <v>187</v>
      </c>
      <c r="L35">
        <v>435</v>
      </c>
      <c r="N35">
        <v>19</v>
      </c>
      <c r="P35">
        <v>14</v>
      </c>
      <c r="R35">
        <v>231</v>
      </c>
      <c r="S35">
        <v>158</v>
      </c>
      <c r="T35">
        <v>13</v>
      </c>
      <c r="U35">
        <v>12</v>
      </c>
      <c r="W35">
        <v>49</v>
      </c>
      <c r="X35">
        <v>362</v>
      </c>
      <c r="Y35">
        <v>2</v>
      </c>
      <c r="Z35">
        <v>1</v>
      </c>
      <c r="AD35">
        <v>6</v>
      </c>
      <c r="AE35" s="18">
        <v>2</v>
      </c>
      <c r="AI35" s="62"/>
      <c r="AJ35" s="62">
        <v>1</v>
      </c>
      <c r="AK35" s="62"/>
      <c r="AL35" s="62"/>
      <c r="AM35" s="62"/>
      <c r="AN35" s="62"/>
      <c r="AO35" s="62"/>
      <c r="AP35" s="62"/>
      <c r="AQ35" s="62"/>
      <c r="AR35" s="62"/>
      <c r="AS35" s="28"/>
      <c r="AT35">
        <v>2</v>
      </c>
      <c r="AU35" s="1">
        <v>211</v>
      </c>
      <c r="AV35">
        <v>944</v>
      </c>
      <c r="AX35">
        <v>2205</v>
      </c>
      <c r="AY35">
        <v>1</v>
      </c>
      <c r="AZ35">
        <v>358</v>
      </c>
      <c r="BB35">
        <v>345</v>
      </c>
      <c r="BC35">
        <v>53</v>
      </c>
      <c r="BD35">
        <v>5</v>
      </c>
      <c r="BF35">
        <v>17</v>
      </c>
      <c r="BJ35">
        <v>92</v>
      </c>
      <c r="BK35">
        <v>97</v>
      </c>
      <c r="BM35">
        <v>2</v>
      </c>
      <c r="BP35">
        <v>272</v>
      </c>
      <c r="BR35">
        <v>1</v>
      </c>
      <c r="BV35">
        <v>1</v>
      </c>
      <c r="BW35">
        <v>2</v>
      </c>
    </row>
    <row r="36" spans="1:88" ht="12.75">
      <c r="A36" s="28" t="s">
        <v>111</v>
      </c>
      <c r="B36">
        <v>3</v>
      </c>
      <c r="C36">
        <v>179</v>
      </c>
      <c r="D36" s="1">
        <v>1206</v>
      </c>
      <c r="E36">
        <v>1</v>
      </c>
      <c r="F36" s="1">
        <v>1995</v>
      </c>
      <c r="G36">
        <v>29</v>
      </c>
      <c r="H36">
        <v>152</v>
      </c>
      <c r="J36">
        <v>330</v>
      </c>
      <c r="K36">
        <v>101</v>
      </c>
      <c r="L36">
        <v>482</v>
      </c>
      <c r="M36">
        <v>1</v>
      </c>
      <c r="P36">
        <v>20</v>
      </c>
      <c r="R36">
        <v>10</v>
      </c>
      <c r="S36">
        <v>70</v>
      </c>
      <c r="T36">
        <v>4</v>
      </c>
      <c r="U36">
        <v>107</v>
      </c>
      <c r="V36">
        <v>1</v>
      </c>
      <c r="W36">
        <v>28</v>
      </c>
      <c r="X36">
        <v>88</v>
      </c>
      <c r="AD36">
        <v>1</v>
      </c>
      <c r="AE36" s="18">
        <v>1</v>
      </c>
      <c r="AF36" s="18">
        <v>1</v>
      </c>
      <c r="AI36" s="62"/>
      <c r="AJ36" s="62">
        <v>1</v>
      </c>
      <c r="AK36" s="62"/>
      <c r="AL36" s="62"/>
      <c r="AM36" s="62"/>
      <c r="AN36" s="62"/>
      <c r="AO36" s="62"/>
      <c r="AP36" s="62"/>
      <c r="AQ36" s="62">
        <v>3</v>
      </c>
      <c r="AR36" s="62">
        <v>3</v>
      </c>
      <c r="AS36" s="28"/>
      <c r="AU36">
        <v>100</v>
      </c>
      <c r="AV36">
        <v>458</v>
      </c>
      <c r="AW36">
        <v>1</v>
      </c>
      <c r="AX36">
        <v>725</v>
      </c>
      <c r="AY36">
        <v>1</v>
      </c>
      <c r="AZ36">
        <v>29</v>
      </c>
      <c r="BB36">
        <v>39</v>
      </c>
      <c r="BC36">
        <v>11</v>
      </c>
      <c r="BD36">
        <v>14</v>
      </c>
      <c r="BK36">
        <v>35</v>
      </c>
      <c r="BL36">
        <v>3</v>
      </c>
      <c r="BM36">
        <v>52</v>
      </c>
      <c r="BO36">
        <v>1</v>
      </c>
      <c r="BP36">
        <v>66</v>
      </c>
      <c r="BX36">
        <v>1</v>
      </c>
      <c r="CB36">
        <v>1</v>
      </c>
      <c r="CI36">
        <v>3</v>
      </c>
      <c r="CJ36">
        <v>3</v>
      </c>
    </row>
    <row r="37" spans="1:68" ht="12.75">
      <c r="A37" s="28" t="s">
        <v>112</v>
      </c>
      <c r="B37">
        <v>1</v>
      </c>
      <c r="C37">
        <v>72</v>
      </c>
      <c r="D37">
        <v>385</v>
      </c>
      <c r="F37">
        <v>609</v>
      </c>
      <c r="G37">
        <v>6</v>
      </c>
      <c r="H37">
        <v>63</v>
      </c>
      <c r="I37">
        <v>1</v>
      </c>
      <c r="J37">
        <v>31</v>
      </c>
      <c r="K37">
        <v>85</v>
      </c>
      <c r="L37">
        <v>94</v>
      </c>
      <c r="P37">
        <v>2</v>
      </c>
      <c r="R37">
        <v>64</v>
      </c>
      <c r="S37">
        <v>8</v>
      </c>
      <c r="W37">
        <v>3</v>
      </c>
      <c r="X37">
        <v>19</v>
      </c>
      <c r="Z37">
        <v>1</v>
      </c>
      <c r="AE37" s="18">
        <v>1</v>
      </c>
      <c r="AI37" s="62"/>
      <c r="AJ37" s="62"/>
      <c r="AK37" s="62"/>
      <c r="AL37" s="62"/>
      <c r="AM37" s="62"/>
      <c r="AN37" s="62"/>
      <c r="AO37" s="62"/>
      <c r="AP37" s="62"/>
      <c r="AQ37" s="62"/>
      <c r="AR37" s="62"/>
      <c r="AS37" s="28"/>
      <c r="AU37">
        <v>16</v>
      </c>
      <c r="AV37">
        <v>85</v>
      </c>
      <c r="AX37">
        <v>113</v>
      </c>
      <c r="AZ37">
        <v>2</v>
      </c>
      <c r="BB37">
        <v>2</v>
      </c>
      <c r="BC37">
        <v>7</v>
      </c>
      <c r="BD37">
        <v>4</v>
      </c>
      <c r="BJ37">
        <v>2</v>
      </c>
      <c r="BP37">
        <v>12</v>
      </c>
    </row>
    <row r="38" spans="1:87" ht="12.75">
      <c r="A38" s="28" t="s">
        <v>113</v>
      </c>
      <c r="B38">
        <v>45</v>
      </c>
      <c r="C38" s="1">
        <v>1439</v>
      </c>
      <c r="D38" s="1">
        <v>4497</v>
      </c>
      <c r="E38">
        <v>19</v>
      </c>
      <c r="F38" s="1">
        <v>13709</v>
      </c>
      <c r="G38">
        <v>3</v>
      </c>
      <c r="H38" s="1">
        <v>3516</v>
      </c>
      <c r="J38" s="1">
        <v>2736</v>
      </c>
      <c r="K38">
        <v>367</v>
      </c>
      <c r="L38" s="1">
        <v>1230</v>
      </c>
      <c r="M38">
        <v>2</v>
      </c>
      <c r="N38">
        <v>147</v>
      </c>
      <c r="P38">
        <v>1</v>
      </c>
      <c r="R38">
        <v>33</v>
      </c>
      <c r="S38">
        <v>213</v>
      </c>
      <c r="T38">
        <v>57</v>
      </c>
      <c r="U38">
        <v>222</v>
      </c>
      <c r="W38">
        <v>279</v>
      </c>
      <c r="X38">
        <v>1070</v>
      </c>
      <c r="Z38">
        <v>1</v>
      </c>
      <c r="AA38">
        <v>1</v>
      </c>
      <c r="AD38">
        <v>1</v>
      </c>
      <c r="AE38" s="18">
        <v>2</v>
      </c>
      <c r="AH38" s="18">
        <v>3</v>
      </c>
      <c r="AI38" s="62">
        <v>1</v>
      </c>
      <c r="AJ38" s="62"/>
      <c r="AK38" s="62"/>
      <c r="AL38" s="62"/>
      <c r="AM38" s="62">
        <v>2</v>
      </c>
      <c r="AN38" s="62"/>
      <c r="AO38" s="62">
        <v>2</v>
      </c>
      <c r="AP38" s="62"/>
      <c r="AQ38" s="62">
        <v>5</v>
      </c>
      <c r="AR38" s="62">
        <v>1</v>
      </c>
      <c r="AS38" s="28"/>
      <c r="AT38">
        <v>2</v>
      </c>
      <c r="AU38" s="1">
        <v>635</v>
      </c>
      <c r="AV38">
        <v>1858</v>
      </c>
      <c r="AW38">
        <v>17</v>
      </c>
      <c r="AX38">
        <v>5671</v>
      </c>
      <c r="AY38">
        <v>1</v>
      </c>
      <c r="AZ38">
        <v>948</v>
      </c>
      <c r="BB38">
        <v>639</v>
      </c>
      <c r="BC38">
        <v>92</v>
      </c>
      <c r="BD38">
        <v>231</v>
      </c>
      <c r="BE38">
        <v>2</v>
      </c>
      <c r="BF38">
        <v>4</v>
      </c>
      <c r="BJ38">
        <v>30</v>
      </c>
      <c r="BK38">
        <v>175</v>
      </c>
      <c r="BL38">
        <v>31</v>
      </c>
      <c r="BM38">
        <v>125</v>
      </c>
      <c r="BO38">
        <v>3</v>
      </c>
      <c r="BP38">
        <v>692</v>
      </c>
      <c r="BS38">
        <v>1</v>
      </c>
      <c r="BZ38">
        <v>1</v>
      </c>
      <c r="CE38">
        <v>1</v>
      </c>
      <c r="CG38">
        <v>2</v>
      </c>
      <c r="CI38">
        <v>5</v>
      </c>
    </row>
    <row r="39" spans="1:87" ht="12.75">
      <c r="A39" s="28" t="s">
        <v>114</v>
      </c>
      <c r="C39">
        <v>124</v>
      </c>
      <c r="D39">
        <v>774</v>
      </c>
      <c r="E39">
        <v>5</v>
      </c>
      <c r="F39" s="1">
        <v>1411</v>
      </c>
      <c r="G39">
        <v>31</v>
      </c>
      <c r="H39">
        <v>180</v>
      </c>
      <c r="J39">
        <v>56</v>
      </c>
      <c r="K39">
        <v>82</v>
      </c>
      <c r="L39">
        <v>257</v>
      </c>
      <c r="R39">
        <v>61</v>
      </c>
      <c r="S39">
        <v>81</v>
      </c>
      <c r="T39">
        <v>9</v>
      </c>
      <c r="U39">
        <v>8</v>
      </c>
      <c r="W39">
        <v>58</v>
      </c>
      <c r="X39">
        <v>79</v>
      </c>
      <c r="AD39">
        <v>2</v>
      </c>
      <c r="AI39" s="62"/>
      <c r="AJ39" s="62"/>
      <c r="AK39" s="62"/>
      <c r="AL39" s="62"/>
      <c r="AM39" s="62"/>
      <c r="AN39" s="62"/>
      <c r="AO39" s="62">
        <v>1</v>
      </c>
      <c r="AP39" s="62"/>
      <c r="AQ39" s="62">
        <v>3</v>
      </c>
      <c r="AR39" s="62"/>
      <c r="AS39" s="28"/>
      <c r="AU39">
        <v>21</v>
      </c>
      <c r="AV39">
        <v>111</v>
      </c>
      <c r="AW39">
        <v>1</v>
      </c>
      <c r="AX39">
        <v>210</v>
      </c>
      <c r="BB39">
        <v>3</v>
      </c>
      <c r="BD39">
        <v>8</v>
      </c>
      <c r="BK39">
        <v>4</v>
      </c>
      <c r="BL39">
        <v>2</v>
      </c>
      <c r="BM39">
        <v>1</v>
      </c>
      <c r="BP39">
        <v>17</v>
      </c>
      <c r="CG39">
        <v>1</v>
      </c>
      <c r="CI39">
        <v>2</v>
      </c>
    </row>
    <row r="40" spans="1:89" ht="12.75">
      <c r="A40" s="28" t="s">
        <v>115</v>
      </c>
      <c r="B40">
        <v>4</v>
      </c>
      <c r="C40">
        <v>324</v>
      </c>
      <c r="D40" s="1">
        <v>1204</v>
      </c>
      <c r="E40">
        <v>38</v>
      </c>
      <c r="F40" s="1">
        <v>3740</v>
      </c>
      <c r="G40">
        <v>12</v>
      </c>
      <c r="H40">
        <v>784</v>
      </c>
      <c r="I40">
        <v>1</v>
      </c>
      <c r="J40">
        <v>418</v>
      </c>
      <c r="K40">
        <v>191</v>
      </c>
      <c r="L40">
        <v>405</v>
      </c>
      <c r="N40">
        <v>1</v>
      </c>
      <c r="Q40">
        <v>1</v>
      </c>
      <c r="R40">
        <v>30</v>
      </c>
      <c r="S40">
        <v>56</v>
      </c>
      <c r="T40">
        <v>14</v>
      </c>
      <c r="U40">
        <v>103</v>
      </c>
      <c r="V40">
        <v>1</v>
      </c>
      <c r="W40">
        <v>77</v>
      </c>
      <c r="X40">
        <v>437</v>
      </c>
      <c r="Y40">
        <v>1</v>
      </c>
      <c r="Z40">
        <v>2</v>
      </c>
      <c r="AD40">
        <v>1</v>
      </c>
      <c r="AE40" s="18">
        <v>1</v>
      </c>
      <c r="AF40" s="18">
        <v>1</v>
      </c>
      <c r="AI40" s="62"/>
      <c r="AJ40" s="62"/>
      <c r="AK40" s="62"/>
      <c r="AL40" s="62"/>
      <c r="AM40" s="62"/>
      <c r="AN40" s="62"/>
      <c r="AO40" s="62"/>
      <c r="AP40" s="62"/>
      <c r="AQ40" s="62">
        <v>69</v>
      </c>
      <c r="AR40" s="62">
        <v>8</v>
      </c>
      <c r="AS40" s="28">
        <v>1</v>
      </c>
      <c r="AT40">
        <v>1</v>
      </c>
      <c r="AU40">
        <v>147</v>
      </c>
      <c r="AV40">
        <v>509</v>
      </c>
      <c r="AW40">
        <v>16</v>
      </c>
      <c r="AX40">
        <v>1272</v>
      </c>
      <c r="AZ40">
        <v>166</v>
      </c>
      <c r="BA40">
        <v>1</v>
      </c>
      <c r="BB40">
        <v>98</v>
      </c>
      <c r="BC40">
        <v>32</v>
      </c>
      <c r="BD40">
        <v>82</v>
      </c>
      <c r="BF40">
        <v>1</v>
      </c>
      <c r="BI40">
        <v>1</v>
      </c>
      <c r="BJ40">
        <v>30</v>
      </c>
      <c r="BK40">
        <v>42</v>
      </c>
      <c r="BL40">
        <v>6</v>
      </c>
      <c r="BM40">
        <v>58</v>
      </c>
      <c r="BN40">
        <v>1</v>
      </c>
      <c r="BO40">
        <v>4</v>
      </c>
      <c r="BP40">
        <v>388</v>
      </c>
      <c r="BQ40">
        <v>1</v>
      </c>
      <c r="BW40">
        <v>1</v>
      </c>
      <c r="BX40">
        <v>1</v>
      </c>
      <c r="CI40">
        <v>48</v>
      </c>
      <c r="CJ40">
        <v>4</v>
      </c>
      <c r="CK40">
        <v>1</v>
      </c>
    </row>
    <row r="41" spans="1:89" s="36" customFormat="1" ht="12.75">
      <c r="A41" s="145" t="s">
        <v>116</v>
      </c>
      <c r="B41" s="36">
        <v>7</v>
      </c>
      <c r="C41" s="36">
        <v>241</v>
      </c>
      <c r="D41" s="37">
        <v>1935</v>
      </c>
      <c r="E41" s="37">
        <v>2449</v>
      </c>
      <c r="F41" s="37">
        <v>4503</v>
      </c>
      <c r="G41" s="36">
        <v>78</v>
      </c>
      <c r="H41" s="37">
        <v>2785</v>
      </c>
      <c r="J41" s="37">
        <v>2704</v>
      </c>
      <c r="K41" s="36">
        <v>173</v>
      </c>
      <c r="L41" s="37">
        <v>2892</v>
      </c>
      <c r="M41" s="36">
        <v>102</v>
      </c>
      <c r="N41" s="36">
        <v>1</v>
      </c>
      <c r="R41" s="36">
        <v>89</v>
      </c>
      <c r="S41" s="36">
        <v>29</v>
      </c>
      <c r="T41" s="36">
        <v>64</v>
      </c>
      <c r="U41" s="36">
        <v>177</v>
      </c>
      <c r="V41" s="36">
        <v>2</v>
      </c>
      <c r="W41" s="36">
        <v>141</v>
      </c>
      <c r="X41" s="36">
        <v>430</v>
      </c>
      <c r="Y41" s="36">
        <v>1</v>
      </c>
      <c r="Z41" s="37">
        <v>3874</v>
      </c>
      <c r="AA41" s="37">
        <v>2570</v>
      </c>
      <c r="AB41" s="37">
        <v>6645</v>
      </c>
      <c r="AD41" s="36">
        <v>262</v>
      </c>
      <c r="AE41" s="37">
        <v>2241</v>
      </c>
      <c r="AF41" s="37">
        <v>9449</v>
      </c>
      <c r="AG41" s="36">
        <v>6</v>
      </c>
      <c r="AH41" s="37">
        <v>2268</v>
      </c>
      <c r="AI41" s="181">
        <v>2644</v>
      </c>
      <c r="AJ41" s="181">
        <v>5374</v>
      </c>
      <c r="AK41" s="169">
        <v>11</v>
      </c>
      <c r="AL41" s="169">
        <v>2</v>
      </c>
      <c r="AM41" s="169">
        <v>71</v>
      </c>
      <c r="AN41" s="169">
        <v>1</v>
      </c>
      <c r="AO41" s="169">
        <v>287</v>
      </c>
      <c r="AP41" s="169"/>
      <c r="AQ41" s="169">
        <v>5712</v>
      </c>
      <c r="AR41" s="169">
        <v>399</v>
      </c>
      <c r="AS41" s="145">
        <v>5640</v>
      </c>
      <c r="AU41" s="36">
        <v>87</v>
      </c>
      <c r="AV41" s="36">
        <v>607</v>
      </c>
      <c r="AW41" s="36">
        <v>467</v>
      </c>
      <c r="AX41" s="36">
        <v>1281</v>
      </c>
      <c r="AY41" s="36">
        <v>3</v>
      </c>
      <c r="AZ41" s="36">
        <v>1069</v>
      </c>
      <c r="BB41" s="36">
        <v>474</v>
      </c>
      <c r="BC41" s="36">
        <v>6</v>
      </c>
      <c r="BD41" s="36">
        <v>336</v>
      </c>
      <c r="BE41" s="36">
        <v>3</v>
      </c>
      <c r="BJ41" s="36">
        <v>12</v>
      </c>
      <c r="BK41" s="36">
        <v>11</v>
      </c>
      <c r="BL41" s="36">
        <v>16</v>
      </c>
      <c r="BM41" s="36">
        <v>27</v>
      </c>
      <c r="BO41" s="36">
        <v>1</v>
      </c>
      <c r="BP41" s="36">
        <v>208</v>
      </c>
      <c r="BR41" s="36">
        <v>723</v>
      </c>
      <c r="BS41" s="36">
        <v>344</v>
      </c>
      <c r="BT41" s="36">
        <v>2002</v>
      </c>
      <c r="BU41" s="37"/>
      <c r="BV41" s="36">
        <v>14</v>
      </c>
      <c r="BW41" s="36">
        <v>1035</v>
      </c>
      <c r="BX41" s="36">
        <v>4649</v>
      </c>
      <c r="BY41" s="37"/>
      <c r="BZ41" s="36">
        <v>430</v>
      </c>
      <c r="CA41" s="36">
        <v>326</v>
      </c>
      <c r="CB41" s="36">
        <v>2117</v>
      </c>
      <c r="CC41" s="36">
        <v>4</v>
      </c>
      <c r="CD41" s="36">
        <v>2</v>
      </c>
      <c r="CE41" s="36">
        <v>21</v>
      </c>
      <c r="CG41" s="36">
        <v>161</v>
      </c>
      <c r="CI41" s="36">
        <v>818</v>
      </c>
      <c r="CJ41" s="36">
        <v>132</v>
      </c>
      <c r="CK41" s="36">
        <v>804</v>
      </c>
    </row>
    <row r="42" spans="1:88" ht="12.75">
      <c r="A42" s="28" t="s">
        <v>117</v>
      </c>
      <c r="C42">
        <v>455</v>
      </c>
      <c r="D42" s="1">
        <v>1881</v>
      </c>
      <c r="E42">
        <v>10</v>
      </c>
      <c r="F42" s="1">
        <v>4753</v>
      </c>
      <c r="H42">
        <v>639</v>
      </c>
      <c r="J42">
        <v>287</v>
      </c>
      <c r="K42">
        <v>147</v>
      </c>
      <c r="L42">
        <v>792</v>
      </c>
      <c r="N42">
        <v>153</v>
      </c>
      <c r="P42">
        <v>3</v>
      </c>
      <c r="R42">
        <v>40</v>
      </c>
      <c r="S42">
        <v>6</v>
      </c>
      <c r="U42">
        <v>32</v>
      </c>
      <c r="W42">
        <v>87</v>
      </c>
      <c r="X42">
        <v>204</v>
      </c>
      <c r="AD42">
        <v>9</v>
      </c>
      <c r="AE42" s="18">
        <v>1</v>
      </c>
      <c r="AI42" s="62">
        <v>1</v>
      </c>
      <c r="AJ42" s="62">
        <v>2</v>
      </c>
      <c r="AK42" s="62"/>
      <c r="AL42" s="62"/>
      <c r="AM42" s="62"/>
      <c r="AN42" s="62"/>
      <c r="AO42" s="62">
        <v>1</v>
      </c>
      <c r="AP42" s="62"/>
      <c r="AQ42" s="62">
        <v>11</v>
      </c>
      <c r="AR42" s="62">
        <v>2</v>
      </c>
      <c r="AS42" s="28">
        <v>1</v>
      </c>
      <c r="AU42">
        <v>184</v>
      </c>
      <c r="AV42">
        <v>460</v>
      </c>
      <c r="AW42">
        <v>5</v>
      </c>
      <c r="AX42">
        <v>1029</v>
      </c>
      <c r="AZ42">
        <v>30</v>
      </c>
      <c r="BB42">
        <v>22</v>
      </c>
      <c r="BC42">
        <v>7</v>
      </c>
      <c r="BD42">
        <v>10</v>
      </c>
      <c r="BF42">
        <v>85</v>
      </c>
      <c r="BJ42">
        <v>3</v>
      </c>
      <c r="BK42">
        <v>1</v>
      </c>
      <c r="BM42">
        <v>1</v>
      </c>
      <c r="BP42">
        <v>130</v>
      </c>
      <c r="CG42">
        <v>1</v>
      </c>
      <c r="CI42">
        <v>3</v>
      </c>
      <c r="CJ42">
        <v>2</v>
      </c>
    </row>
    <row r="43" spans="1:80" ht="12.75">
      <c r="A43" s="28" t="s">
        <v>118</v>
      </c>
      <c r="B43">
        <v>2</v>
      </c>
      <c r="C43">
        <v>360</v>
      </c>
      <c r="D43" s="1">
        <v>1164</v>
      </c>
      <c r="E43">
        <v>1</v>
      </c>
      <c r="F43" s="1">
        <v>4256</v>
      </c>
      <c r="G43">
        <v>63</v>
      </c>
      <c r="H43">
        <v>333</v>
      </c>
      <c r="J43">
        <v>202</v>
      </c>
      <c r="K43">
        <v>146</v>
      </c>
      <c r="L43">
        <v>239</v>
      </c>
      <c r="N43">
        <v>56</v>
      </c>
      <c r="R43">
        <v>3</v>
      </c>
      <c r="S43">
        <v>16</v>
      </c>
      <c r="U43">
        <v>4</v>
      </c>
      <c r="W43">
        <v>1</v>
      </c>
      <c r="X43">
        <v>245</v>
      </c>
      <c r="Y43">
        <v>1</v>
      </c>
      <c r="Z43">
        <v>4</v>
      </c>
      <c r="AB43">
        <v>1</v>
      </c>
      <c r="AD43">
        <v>1</v>
      </c>
      <c r="AI43" s="62"/>
      <c r="AJ43" s="62">
        <v>3</v>
      </c>
      <c r="AK43" s="62"/>
      <c r="AL43" s="62"/>
      <c r="AM43" s="62"/>
      <c r="AN43" s="62"/>
      <c r="AO43" s="62"/>
      <c r="AP43" s="62"/>
      <c r="AQ43" s="62"/>
      <c r="AR43" s="62"/>
      <c r="AS43" s="28"/>
      <c r="AT43">
        <v>1</v>
      </c>
      <c r="AU43">
        <v>169</v>
      </c>
      <c r="AV43">
        <v>437</v>
      </c>
      <c r="AW43">
        <v>1</v>
      </c>
      <c r="AX43">
        <v>1406</v>
      </c>
      <c r="AY43">
        <v>2</v>
      </c>
      <c r="AZ43">
        <v>36</v>
      </c>
      <c r="BB43">
        <v>32</v>
      </c>
      <c r="BC43">
        <v>9</v>
      </c>
      <c r="BD43">
        <v>34</v>
      </c>
      <c r="BF43">
        <v>5</v>
      </c>
      <c r="BK43">
        <v>1</v>
      </c>
      <c r="BP43">
        <v>140</v>
      </c>
      <c r="BR43">
        <v>2</v>
      </c>
      <c r="BT43">
        <v>1</v>
      </c>
      <c r="CB43">
        <v>2</v>
      </c>
    </row>
    <row r="44" spans="1:88" ht="12.75">
      <c r="A44" s="28" t="s">
        <v>119</v>
      </c>
      <c r="C44">
        <v>45</v>
      </c>
      <c r="D44">
        <v>292</v>
      </c>
      <c r="E44">
        <v>2</v>
      </c>
      <c r="F44">
        <v>560</v>
      </c>
      <c r="G44">
        <v>12</v>
      </c>
      <c r="H44">
        <v>72</v>
      </c>
      <c r="J44">
        <v>53</v>
      </c>
      <c r="K44">
        <v>32</v>
      </c>
      <c r="L44">
        <v>284</v>
      </c>
      <c r="R44">
        <v>12</v>
      </c>
      <c r="S44">
        <v>98</v>
      </c>
      <c r="U44">
        <v>3</v>
      </c>
      <c r="W44">
        <v>20</v>
      </c>
      <c r="X44">
        <v>13</v>
      </c>
      <c r="AI44" s="62"/>
      <c r="AJ44" s="62"/>
      <c r="AK44" s="62"/>
      <c r="AL44" s="62"/>
      <c r="AM44" s="62"/>
      <c r="AN44" s="62"/>
      <c r="AO44" s="62"/>
      <c r="AP44" s="62"/>
      <c r="AQ44" s="62">
        <v>3</v>
      </c>
      <c r="AR44" s="62">
        <v>4</v>
      </c>
      <c r="AS44" s="28"/>
      <c r="AU44">
        <v>14</v>
      </c>
      <c r="AV44">
        <v>77</v>
      </c>
      <c r="AW44">
        <v>1</v>
      </c>
      <c r="AX44">
        <v>92</v>
      </c>
      <c r="AZ44">
        <v>4</v>
      </c>
      <c r="BB44">
        <v>6</v>
      </c>
      <c r="BD44">
        <v>1</v>
      </c>
      <c r="BK44">
        <v>5</v>
      </c>
      <c r="BM44">
        <v>1</v>
      </c>
      <c r="BP44">
        <v>5</v>
      </c>
      <c r="CJ44">
        <v>3</v>
      </c>
    </row>
    <row r="45" spans="1:88" ht="12.75">
      <c r="A45" s="28" t="s">
        <v>120</v>
      </c>
      <c r="B45">
        <v>2</v>
      </c>
      <c r="C45">
        <v>355</v>
      </c>
      <c r="D45" s="1">
        <v>2579</v>
      </c>
      <c r="E45">
        <v>7</v>
      </c>
      <c r="F45" s="1">
        <v>5475</v>
      </c>
      <c r="G45">
        <v>75</v>
      </c>
      <c r="H45">
        <v>730</v>
      </c>
      <c r="J45">
        <v>414</v>
      </c>
      <c r="K45">
        <v>139</v>
      </c>
      <c r="L45">
        <v>530</v>
      </c>
      <c r="N45">
        <v>3</v>
      </c>
      <c r="P45">
        <v>2</v>
      </c>
      <c r="R45">
        <v>88</v>
      </c>
      <c r="S45">
        <v>98</v>
      </c>
      <c r="U45">
        <v>18</v>
      </c>
      <c r="V45">
        <v>1</v>
      </c>
      <c r="W45">
        <v>254</v>
      </c>
      <c r="X45">
        <v>395</v>
      </c>
      <c r="AB45">
        <v>1</v>
      </c>
      <c r="AE45" s="18">
        <v>1</v>
      </c>
      <c r="AF45" s="18">
        <v>2</v>
      </c>
      <c r="AH45" s="18">
        <v>1</v>
      </c>
      <c r="AI45" s="62">
        <v>2</v>
      </c>
      <c r="AJ45" s="62"/>
      <c r="AK45" s="62">
        <v>1</v>
      </c>
      <c r="AL45" s="62"/>
      <c r="AM45" s="62"/>
      <c r="AN45" s="62"/>
      <c r="AO45" s="62">
        <v>1</v>
      </c>
      <c r="AP45" s="62"/>
      <c r="AQ45" s="62">
        <v>15</v>
      </c>
      <c r="AR45" s="62">
        <v>9</v>
      </c>
      <c r="AS45" s="28"/>
      <c r="AU45" s="1">
        <v>144</v>
      </c>
      <c r="AV45">
        <v>910</v>
      </c>
      <c r="AW45">
        <v>7</v>
      </c>
      <c r="AX45">
        <v>1938</v>
      </c>
      <c r="AY45">
        <v>5</v>
      </c>
      <c r="AZ45">
        <v>94</v>
      </c>
      <c r="BB45">
        <v>85</v>
      </c>
      <c r="BC45">
        <v>28</v>
      </c>
      <c r="BD45">
        <v>134</v>
      </c>
      <c r="BF45">
        <v>3</v>
      </c>
      <c r="BJ45">
        <v>28</v>
      </c>
      <c r="BK45">
        <v>57</v>
      </c>
      <c r="BM45">
        <v>9</v>
      </c>
      <c r="BO45">
        <v>4</v>
      </c>
      <c r="BP45">
        <v>285</v>
      </c>
      <c r="BT45">
        <v>1</v>
      </c>
      <c r="BW45">
        <v>1</v>
      </c>
      <c r="BX45">
        <v>1</v>
      </c>
      <c r="BZ45">
        <v>1</v>
      </c>
      <c r="CA45">
        <v>1</v>
      </c>
      <c r="CC45">
        <v>1</v>
      </c>
      <c r="CG45">
        <v>1</v>
      </c>
      <c r="CI45">
        <v>14</v>
      </c>
      <c r="CJ45">
        <v>8</v>
      </c>
    </row>
    <row r="46" spans="1:89" s="36" customFormat="1" ht="12.75">
      <c r="A46" s="145" t="s">
        <v>121</v>
      </c>
      <c r="B46" s="36">
        <v>1</v>
      </c>
      <c r="C46" s="36">
        <v>186</v>
      </c>
      <c r="D46" s="37">
        <v>2552</v>
      </c>
      <c r="E46" s="37">
        <v>2784</v>
      </c>
      <c r="F46" s="37">
        <v>3807</v>
      </c>
      <c r="G46" s="36">
        <v>1</v>
      </c>
      <c r="H46" s="37">
        <v>2177</v>
      </c>
      <c r="J46" s="37">
        <v>2294</v>
      </c>
      <c r="K46" s="36">
        <v>86</v>
      </c>
      <c r="L46" s="37">
        <v>5710</v>
      </c>
      <c r="M46" s="36">
        <v>36</v>
      </c>
      <c r="R46" s="36">
        <v>34</v>
      </c>
      <c r="S46" s="36">
        <v>149</v>
      </c>
      <c r="T46" s="36">
        <v>191</v>
      </c>
      <c r="U46" s="36">
        <v>2071</v>
      </c>
      <c r="W46" s="36">
        <v>1</v>
      </c>
      <c r="X46" s="36">
        <v>869</v>
      </c>
      <c r="Z46" s="37">
        <v>5455</v>
      </c>
      <c r="AA46" s="37">
        <v>3223</v>
      </c>
      <c r="AB46" s="37">
        <v>9560</v>
      </c>
      <c r="AD46" s="36">
        <v>251</v>
      </c>
      <c r="AE46" s="37">
        <v>1775</v>
      </c>
      <c r="AF46" s="37">
        <v>6615</v>
      </c>
      <c r="AG46" s="37">
        <v>110</v>
      </c>
      <c r="AH46" s="37">
        <v>2129</v>
      </c>
      <c r="AI46" s="181">
        <v>5384</v>
      </c>
      <c r="AJ46" s="181">
        <v>8335</v>
      </c>
      <c r="AK46" s="169">
        <v>25</v>
      </c>
      <c r="AL46" s="169">
        <v>14</v>
      </c>
      <c r="AM46" s="169">
        <v>2069</v>
      </c>
      <c r="AN46" s="169"/>
      <c r="AO46" s="169">
        <v>684</v>
      </c>
      <c r="AP46" s="169"/>
      <c r="AQ46" s="169">
        <v>4460</v>
      </c>
      <c r="AR46" s="169">
        <v>554</v>
      </c>
      <c r="AS46" s="145">
        <v>4450</v>
      </c>
      <c r="AU46" s="36">
        <v>76</v>
      </c>
      <c r="AV46" s="36">
        <v>496</v>
      </c>
      <c r="AW46" s="36">
        <v>324</v>
      </c>
      <c r="AX46" s="36">
        <v>716</v>
      </c>
      <c r="AZ46" s="36">
        <v>881</v>
      </c>
      <c r="BB46" s="36">
        <v>536</v>
      </c>
      <c r="BC46" s="36">
        <v>3</v>
      </c>
      <c r="BD46" s="36">
        <v>877</v>
      </c>
      <c r="BJ46" s="36">
        <v>11</v>
      </c>
      <c r="BK46" s="36">
        <v>81</v>
      </c>
      <c r="BL46" s="36">
        <v>92</v>
      </c>
      <c r="BM46" s="36">
        <v>88</v>
      </c>
      <c r="BP46" s="36">
        <v>515</v>
      </c>
      <c r="BR46" s="36">
        <v>1444</v>
      </c>
      <c r="BS46" s="36">
        <v>456</v>
      </c>
      <c r="BT46" s="36">
        <v>2672</v>
      </c>
      <c r="BU46" s="37"/>
      <c r="BV46" s="36">
        <v>26</v>
      </c>
      <c r="BW46" s="36">
        <v>862</v>
      </c>
      <c r="BX46" s="36">
        <v>3300</v>
      </c>
      <c r="BY46" s="37">
        <v>78</v>
      </c>
      <c r="BZ46" s="36">
        <v>520</v>
      </c>
      <c r="CA46" s="36">
        <v>853</v>
      </c>
      <c r="CB46" s="36">
        <v>2957</v>
      </c>
      <c r="CC46" s="36">
        <v>21</v>
      </c>
      <c r="CD46" s="36">
        <v>9</v>
      </c>
      <c r="CE46" s="36">
        <v>88</v>
      </c>
      <c r="CG46" s="36">
        <v>444</v>
      </c>
      <c r="CI46" s="36">
        <v>193</v>
      </c>
      <c r="CJ46" s="36">
        <v>157</v>
      </c>
      <c r="CK46" s="36">
        <v>193</v>
      </c>
    </row>
    <row r="47" spans="1:88" ht="12.75">
      <c r="A47" s="28" t="s">
        <v>122</v>
      </c>
      <c r="B47">
        <v>3</v>
      </c>
      <c r="C47" s="1">
        <v>1162</v>
      </c>
      <c r="D47" s="1">
        <v>4477</v>
      </c>
      <c r="E47">
        <v>21</v>
      </c>
      <c r="F47" s="1">
        <v>13423</v>
      </c>
      <c r="G47">
        <v>11</v>
      </c>
      <c r="H47" s="1">
        <v>1340</v>
      </c>
      <c r="J47">
        <v>797</v>
      </c>
      <c r="K47">
        <v>362</v>
      </c>
      <c r="L47" s="1">
        <v>1052</v>
      </c>
      <c r="N47">
        <v>2</v>
      </c>
      <c r="P47">
        <v>1</v>
      </c>
      <c r="R47">
        <v>246</v>
      </c>
      <c r="S47">
        <v>327</v>
      </c>
      <c r="T47">
        <v>78</v>
      </c>
      <c r="U47">
        <v>13</v>
      </c>
      <c r="W47">
        <v>110</v>
      </c>
      <c r="X47">
        <v>710</v>
      </c>
      <c r="Z47">
        <v>1</v>
      </c>
      <c r="AA47">
        <v>1</v>
      </c>
      <c r="AD47">
        <v>5</v>
      </c>
      <c r="AE47" s="18">
        <v>1</v>
      </c>
      <c r="AF47" s="18">
        <v>2</v>
      </c>
      <c r="AH47" s="18">
        <v>1</v>
      </c>
      <c r="AI47" s="62">
        <v>1</v>
      </c>
      <c r="AJ47" s="62">
        <v>1</v>
      </c>
      <c r="AK47" s="62"/>
      <c r="AL47" s="62"/>
      <c r="AM47" s="62"/>
      <c r="AN47" s="62"/>
      <c r="AO47" s="62">
        <v>2</v>
      </c>
      <c r="AP47" s="62"/>
      <c r="AQ47" s="62">
        <v>7</v>
      </c>
      <c r="AR47" s="62">
        <v>16</v>
      </c>
      <c r="AS47" s="28"/>
      <c r="AU47" s="1">
        <v>471</v>
      </c>
      <c r="AV47">
        <v>1682</v>
      </c>
      <c r="AW47">
        <v>20</v>
      </c>
      <c r="AX47">
        <v>4866</v>
      </c>
      <c r="AY47">
        <v>1</v>
      </c>
      <c r="AZ47">
        <v>103</v>
      </c>
      <c r="BB47">
        <v>77</v>
      </c>
      <c r="BC47">
        <v>27</v>
      </c>
      <c r="BD47">
        <v>76</v>
      </c>
      <c r="BF47">
        <v>1</v>
      </c>
      <c r="BJ47">
        <v>70</v>
      </c>
      <c r="BK47">
        <v>79</v>
      </c>
      <c r="BL47">
        <v>33</v>
      </c>
      <c r="BO47">
        <v>2</v>
      </c>
      <c r="BP47">
        <v>359</v>
      </c>
      <c r="BS47">
        <v>1</v>
      </c>
      <c r="BV47">
        <v>2</v>
      </c>
      <c r="BW47">
        <v>1</v>
      </c>
      <c r="CA47">
        <v>1</v>
      </c>
      <c r="CB47">
        <v>1</v>
      </c>
      <c r="CG47">
        <v>1</v>
      </c>
      <c r="CI47">
        <v>6</v>
      </c>
      <c r="CJ47">
        <v>2</v>
      </c>
    </row>
    <row r="48" spans="1:88" ht="12.75">
      <c r="A48" s="28" t="s">
        <v>123</v>
      </c>
      <c r="B48">
        <v>6</v>
      </c>
      <c r="C48">
        <v>200</v>
      </c>
      <c r="D48">
        <v>772</v>
      </c>
      <c r="E48">
        <v>4</v>
      </c>
      <c r="F48" s="1">
        <v>1764</v>
      </c>
      <c r="G48">
        <v>7</v>
      </c>
      <c r="H48">
        <v>439</v>
      </c>
      <c r="J48">
        <v>181</v>
      </c>
      <c r="K48">
        <v>45</v>
      </c>
      <c r="L48">
        <v>168</v>
      </c>
      <c r="R48">
        <v>6</v>
      </c>
      <c r="S48">
        <v>24</v>
      </c>
      <c r="U48">
        <v>3</v>
      </c>
      <c r="W48">
        <v>6</v>
      </c>
      <c r="X48">
        <v>95</v>
      </c>
      <c r="AI48" s="62"/>
      <c r="AJ48" s="62">
        <v>1</v>
      </c>
      <c r="AK48" s="62"/>
      <c r="AL48" s="62"/>
      <c r="AM48" s="62">
        <v>1</v>
      </c>
      <c r="AN48" s="62"/>
      <c r="AO48" s="62"/>
      <c r="AP48" s="62"/>
      <c r="AQ48" s="62">
        <v>18</v>
      </c>
      <c r="AR48" s="62">
        <v>5</v>
      </c>
      <c r="AS48" s="28"/>
      <c r="AU48">
        <v>81</v>
      </c>
      <c r="AV48">
        <v>241</v>
      </c>
      <c r="AW48">
        <v>4</v>
      </c>
      <c r="AX48">
        <v>442</v>
      </c>
      <c r="AY48">
        <v>3</v>
      </c>
      <c r="AZ48">
        <v>70</v>
      </c>
      <c r="BB48">
        <v>64</v>
      </c>
      <c r="BC48">
        <v>7</v>
      </c>
      <c r="BD48">
        <v>22</v>
      </c>
      <c r="BJ48">
        <v>1</v>
      </c>
      <c r="BK48">
        <v>8</v>
      </c>
      <c r="BM48">
        <v>1</v>
      </c>
      <c r="BP48">
        <v>55</v>
      </c>
      <c r="CB48">
        <v>1</v>
      </c>
      <c r="CI48">
        <v>16</v>
      </c>
      <c r="CJ48">
        <v>4</v>
      </c>
    </row>
    <row r="49" spans="1:87" ht="12.75">
      <c r="A49" s="28" t="s">
        <v>124</v>
      </c>
      <c r="B49">
        <v>14</v>
      </c>
      <c r="C49">
        <v>220</v>
      </c>
      <c r="D49">
        <v>582</v>
      </c>
      <c r="E49">
        <v>19</v>
      </c>
      <c r="F49" s="1">
        <v>2111</v>
      </c>
      <c r="G49">
        <v>9</v>
      </c>
      <c r="H49">
        <v>253</v>
      </c>
      <c r="J49">
        <v>85</v>
      </c>
      <c r="K49">
        <v>54</v>
      </c>
      <c r="L49">
        <v>157</v>
      </c>
      <c r="N49">
        <v>1</v>
      </c>
      <c r="P49">
        <v>39</v>
      </c>
      <c r="R49">
        <v>3</v>
      </c>
      <c r="S49">
        <v>89</v>
      </c>
      <c r="T49">
        <v>29</v>
      </c>
      <c r="U49">
        <v>11</v>
      </c>
      <c r="W49">
        <v>29</v>
      </c>
      <c r="X49">
        <v>139</v>
      </c>
      <c r="AI49" s="62"/>
      <c r="AJ49" s="62"/>
      <c r="AK49" s="62"/>
      <c r="AL49" s="62"/>
      <c r="AM49" s="62"/>
      <c r="AN49" s="62"/>
      <c r="AO49" s="62"/>
      <c r="AP49" s="62"/>
      <c r="AQ49" s="62">
        <v>35</v>
      </c>
      <c r="AR49" s="62"/>
      <c r="AS49" s="28"/>
      <c r="AU49">
        <v>90</v>
      </c>
      <c r="AV49">
        <v>213</v>
      </c>
      <c r="AW49">
        <v>10</v>
      </c>
      <c r="AX49">
        <v>673</v>
      </c>
      <c r="AY49">
        <v>1</v>
      </c>
      <c r="AZ49">
        <v>17</v>
      </c>
      <c r="BB49">
        <v>20</v>
      </c>
      <c r="BC49">
        <v>6</v>
      </c>
      <c r="BD49">
        <v>8</v>
      </c>
      <c r="BJ49">
        <v>2</v>
      </c>
      <c r="BK49">
        <v>10</v>
      </c>
      <c r="BL49">
        <v>19</v>
      </c>
      <c r="BM49">
        <v>1</v>
      </c>
      <c r="BP49">
        <v>81</v>
      </c>
      <c r="CI49">
        <v>19</v>
      </c>
    </row>
    <row r="50" spans="1:88" ht="12.75">
      <c r="A50" s="28" t="s">
        <v>125</v>
      </c>
      <c r="B50">
        <v>2</v>
      </c>
      <c r="C50">
        <v>205</v>
      </c>
      <c r="D50">
        <v>320</v>
      </c>
      <c r="E50">
        <v>11</v>
      </c>
      <c r="F50">
        <v>865</v>
      </c>
      <c r="G50">
        <v>3</v>
      </c>
      <c r="H50">
        <v>387</v>
      </c>
      <c r="J50">
        <v>163</v>
      </c>
      <c r="K50">
        <v>63</v>
      </c>
      <c r="L50">
        <v>147</v>
      </c>
      <c r="N50">
        <v>49</v>
      </c>
      <c r="R50">
        <v>46</v>
      </c>
      <c r="S50">
        <v>184</v>
      </c>
      <c r="T50">
        <v>5</v>
      </c>
      <c r="U50">
        <v>15</v>
      </c>
      <c r="W50">
        <v>3</v>
      </c>
      <c r="X50">
        <v>63</v>
      </c>
      <c r="AI50" s="62"/>
      <c r="AJ50" s="62"/>
      <c r="AK50" s="62"/>
      <c r="AL50" s="62"/>
      <c r="AM50" s="62"/>
      <c r="AN50" s="62"/>
      <c r="AO50" s="62"/>
      <c r="AP50" s="62"/>
      <c r="AQ50" s="62">
        <v>15</v>
      </c>
      <c r="AR50" s="62">
        <v>4</v>
      </c>
      <c r="AS50" s="28"/>
      <c r="AT50">
        <v>1</v>
      </c>
      <c r="AU50">
        <v>91</v>
      </c>
      <c r="AV50">
        <v>152</v>
      </c>
      <c r="AW50">
        <v>5</v>
      </c>
      <c r="AX50">
        <v>419</v>
      </c>
      <c r="AY50">
        <v>1</v>
      </c>
      <c r="AZ50">
        <v>166</v>
      </c>
      <c r="BB50">
        <v>92</v>
      </c>
      <c r="BC50">
        <v>8</v>
      </c>
      <c r="BD50">
        <v>30</v>
      </c>
      <c r="BJ50">
        <v>25</v>
      </c>
      <c r="BK50">
        <v>109</v>
      </c>
      <c r="BL50">
        <v>4</v>
      </c>
      <c r="BM50">
        <v>2</v>
      </c>
      <c r="BP50">
        <v>50</v>
      </c>
      <c r="CI50">
        <v>8</v>
      </c>
      <c r="CJ50">
        <v>4</v>
      </c>
    </row>
    <row r="51" spans="1:87" ht="12.75">
      <c r="A51" s="28" t="s">
        <v>126</v>
      </c>
      <c r="B51">
        <v>4</v>
      </c>
      <c r="C51">
        <v>103</v>
      </c>
      <c r="D51">
        <v>334</v>
      </c>
      <c r="E51">
        <v>4</v>
      </c>
      <c r="F51">
        <v>891</v>
      </c>
      <c r="G51">
        <v>2</v>
      </c>
      <c r="H51">
        <v>210</v>
      </c>
      <c r="J51">
        <v>77</v>
      </c>
      <c r="K51">
        <v>38</v>
      </c>
      <c r="L51">
        <v>376</v>
      </c>
      <c r="P51">
        <v>26</v>
      </c>
      <c r="R51">
        <v>41</v>
      </c>
      <c r="S51">
        <v>38</v>
      </c>
      <c r="T51">
        <v>8</v>
      </c>
      <c r="U51">
        <v>22</v>
      </c>
      <c r="V51">
        <v>2</v>
      </c>
      <c r="W51">
        <v>8</v>
      </c>
      <c r="X51">
        <v>25</v>
      </c>
      <c r="Y51">
        <v>1</v>
      </c>
      <c r="Z51">
        <v>2</v>
      </c>
      <c r="AI51" s="62"/>
      <c r="AJ51" s="62"/>
      <c r="AK51" s="62"/>
      <c r="AL51" s="62"/>
      <c r="AM51" s="62"/>
      <c r="AN51" s="62"/>
      <c r="AO51" s="62"/>
      <c r="AP51" s="62"/>
      <c r="AQ51" s="62">
        <v>12</v>
      </c>
      <c r="AR51" s="62"/>
      <c r="AS51" s="28"/>
      <c r="AT51">
        <v>1</v>
      </c>
      <c r="AU51">
        <v>25</v>
      </c>
      <c r="AV51">
        <v>71</v>
      </c>
      <c r="AW51">
        <v>1</v>
      </c>
      <c r="AX51">
        <v>148</v>
      </c>
      <c r="AZ51">
        <v>21</v>
      </c>
      <c r="BB51">
        <v>16</v>
      </c>
      <c r="BC51">
        <v>10</v>
      </c>
      <c r="BD51">
        <v>11</v>
      </c>
      <c r="BJ51">
        <v>7</v>
      </c>
      <c r="BK51">
        <v>6</v>
      </c>
      <c r="BM51">
        <v>2</v>
      </c>
      <c r="BN51">
        <v>2</v>
      </c>
      <c r="BO51">
        <v>3</v>
      </c>
      <c r="BP51">
        <v>6</v>
      </c>
      <c r="CI51">
        <v>1</v>
      </c>
    </row>
    <row r="52" spans="1:89" ht="12.75">
      <c r="A52" s="28" t="s">
        <v>127</v>
      </c>
      <c r="B52">
        <v>11</v>
      </c>
      <c r="C52">
        <v>571</v>
      </c>
      <c r="D52" s="1">
        <v>1731</v>
      </c>
      <c r="E52">
        <v>14</v>
      </c>
      <c r="F52" s="1">
        <v>4052</v>
      </c>
      <c r="G52">
        <v>14</v>
      </c>
      <c r="H52" s="1">
        <v>818</v>
      </c>
      <c r="I52">
        <v>0</v>
      </c>
      <c r="J52">
        <v>703</v>
      </c>
      <c r="K52">
        <v>267</v>
      </c>
      <c r="L52">
        <v>466</v>
      </c>
      <c r="M52">
        <v>0</v>
      </c>
      <c r="N52">
        <v>404</v>
      </c>
      <c r="O52">
        <v>0</v>
      </c>
      <c r="P52">
        <v>0</v>
      </c>
      <c r="Q52">
        <v>0</v>
      </c>
      <c r="R52">
        <v>315</v>
      </c>
      <c r="S52">
        <v>388</v>
      </c>
      <c r="T52">
        <v>2</v>
      </c>
      <c r="U52">
        <v>11</v>
      </c>
      <c r="V52">
        <v>1</v>
      </c>
      <c r="W52">
        <v>8</v>
      </c>
      <c r="X52">
        <v>175</v>
      </c>
      <c r="Y52">
        <v>0</v>
      </c>
      <c r="Z52">
        <v>3</v>
      </c>
      <c r="AA52">
        <v>2</v>
      </c>
      <c r="AB52">
        <v>0</v>
      </c>
      <c r="AC52">
        <v>0</v>
      </c>
      <c r="AD52">
        <v>4</v>
      </c>
      <c r="AE52" s="18">
        <v>0</v>
      </c>
      <c r="AF52" s="18">
        <v>0</v>
      </c>
      <c r="AG52" s="18">
        <v>0</v>
      </c>
      <c r="AH52" s="18">
        <v>1</v>
      </c>
      <c r="AI52" s="62">
        <v>0</v>
      </c>
      <c r="AJ52" s="62">
        <v>2</v>
      </c>
      <c r="AK52" s="62">
        <v>0</v>
      </c>
      <c r="AL52" s="62">
        <v>0</v>
      </c>
      <c r="AM52" s="62">
        <v>1</v>
      </c>
      <c r="AN52" s="62">
        <v>0</v>
      </c>
      <c r="AO52" s="62">
        <v>0</v>
      </c>
      <c r="AP52" s="62">
        <v>0</v>
      </c>
      <c r="AQ52" s="62">
        <v>10</v>
      </c>
      <c r="AR52" s="62">
        <v>9</v>
      </c>
      <c r="AS52" s="28">
        <v>1</v>
      </c>
      <c r="AT52">
        <v>0</v>
      </c>
      <c r="AU52">
        <v>218</v>
      </c>
      <c r="AV52">
        <v>529</v>
      </c>
      <c r="AW52">
        <v>11</v>
      </c>
      <c r="AX52">
        <v>1245</v>
      </c>
      <c r="AY52">
        <v>1</v>
      </c>
      <c r="AZ52">
        <v>173</v>
      </c>
      <c r="BA52">
        <v>0</v>
      </c>
      <c r="BB52">
        <v>147</v>
      </c>
      <c r="BC52">
        <v>29</v>
      </c>
      <c r="BD52">
        <v>97</v>
      </c>
      <c r="BE52">
        <v>0</v>
      </c>
      <c r="BF52">
        <v>1</v>
      </c>
      <c r="BG52">
        <v>0</v>
      </c>
      <c r="BH52">
        <v>0</v>
      </c>
      <c r="BI52">
        <v>0</v>
      </c>
      <c r="BJ52">
        <v>66</v>
      </c>
      <c r="BK52">
        <v>54</v>
      </c>
      <c r="BL52">
        <v>1</v>
      </c>
      <c r="BM52">
        <v>4</v>
      </c>
      <c r="BN52">
        <v>0</v>
      </c>
      <c r="BO52">
        <v>4</v>
      </c>
      <c r="BP52">
        <v>88</v>
      </c>
      <c r="BQ52">
        <v>0</v>
      </c>
      <c r="BR52">
        <v>1</v>
      </c>
      <c r="BS52">
        <v>0</v>
      </c>
      <c r="BT52">
        <v>0</v>
      </c>
      <c r="BU52">
        <v>0</v>
      </c>
      <c r="BV52">
        <v>0</v>
      </c>
      <c r="BW52">
        <v>0</v>
      </c>
      <c r="BX52">
        <v>0</v>
      </c>
      <c r="BY52">
        <v>0</v>
      </c>
      <c r="BZ52">
        <v>0</v>
      </c>
      <c r="CA52">
        <v>0</v>
      </c>
      <c r="CB52">
        <v>2</v>
      </c>
      <c r="CC52">
        <v>0</v>
      </c>
      <c r="CD52">
        <v>0</v>
      </c>
      <c r="CE52">
        <v>0</v>
      </c>
      <c r="CF52">
        <v>0</v>
      </c>
      <c r="CG52">
        <v>0</v>
      </c>
      <c r="CH52">
        <v>0</v>
      </c>
      <c r="CI52">
        <v>5</v>
      </c>
      <c r="CJ52">
        <v>5</v>
      </c>
      <c r="CK52">
        <v>0</v>
      </c>
    </row>
    <row r="53" spans="1:88" ht="12.75">
      <c r="A53" s="28" t="s">
        <v>128</v>
      </c>
      <c r="B53">
        <v>1</v>
      </c>
      <c r="C53">
        <v>70</v>
      </c>
      <c r="D53">
        <v>483</v>
      </c>
      <c r="E53">
        <v>10</v>
      </c>
      <c r="F53" s="1">
        <v>1064</v>
      </c>
      <c r="G53">
        <v>10</v>
      </c>
      <c r="H53">
        <v>172</v>
      </c>
      <c r="J53">
        <v>92</v>
      </c>
      <c r="K53">
        <v>21</v>
      </c>
      <c r="L53">
        <v>397</v>
      </c>
      <c r="P53">
        <v>1</v>
      </c>
      <c r="R53">
        <v>24</v>
      </c>
      <c r="S53">
        <v>12</v>
      </c>
      <c r="U53">
        <v>7</v>
      </c>
      <c r="V53">
        <v>2</v>
      </c>
      <c r="W53">
        <v>64</v>
      </c>
      <c r="X53">
        <v>158</v>
      </c>
      <c r="Y53">
        <v>6</v>
      </c>
      <c r="AI53" s="62"/>
      <c r="AJ53" s="62">
        <v>1</v>
      </c>
      <c r="AK53" s="62"/>
      <c r="AL53" s="62"/>
      <c r="AM53" s="62"/>
      <c r="AN53" s="62"/>
      <c r="AO53" s="62"/>
      <c r="AP53" s="62"/>
      <c r="AQ53" s="62">
        <v>16</v>
      </c>
      <c r="AR53" s="62">
        <v>2</v>
      </c>
      <c r="AS53" s="28"/>
      <c r="AU53">
        <v>33</v>
      </c>
      <c r="AV53">
        <v>128</v>
      </c>
      <c r="AW53">
        <v>2</v>
      </c>
      <c r="AX53">
        <v>263</v>
      </c>
      <c r="AZ53">
        <v>3</v>
      </c>
      <c r="BB53">
        <v>5</v>
      </c>
      <c r="BC53">
        <v>1</v>
      </c>
      <c r="BD53">
        <v>1</v>
      </c>
      <c r="BJ53">
        <v>2</v>
      </c>
      <c r="BM53">
        <v>1</v>
      </c>
      <c r="BO53">
        <v>1</v>
      </c>
      <c r="BP53">
        <v>16</v>
      </c>
      <c r="BQ53">
        <v>1</v>
      </c>
      <c r="CI53">
        <v>6</v>
      </c>
      <c r="CJ53">
        <v>1</v>
      </c>
    </row>
    <row r="54" spans="1:75" ht="12.75">
      <c r="A54" s="28" t="s">
        <v>129</v>
      </c>
      <c r="C54">
        <v>194</v>
      </c>
      <c r="D54">
        <v>663</v>
      </c>
      <c r="F54" s="1">
        <v>1717</v>
      </c>
      <c r="G54">
        <v>8</v>
      </c>
      <c r="H54">
        <v>86</v>
      </c>
      <c r="J54">
        <v>129</v>
      </c>
      <c r="K54">
        <v>30</v>
      </c>
      <c r="L54">
        <v>202</v>
      </c>
      <c r="N54">
        <v>1</v>
      </c>
      <c r="O54">
        <v>2</v>
      </c>
      <c r="R54">
        <v>115</v>
      </c>
      <c r="S54">
        <v>63</v>
      </c>
      <c r="T54">
        <v>7</v>
      </c>
      <c r="U54">
        <v>7</v>
      </c>
      <c r="W54">
        <v>4</v>
      </c>
      <c r="X54">
        <v>170</v>
      </c>
      <c r="Z54">
        <v>2</v>
      </c>
      <c r="AE54" s="18">
        <v>1</v>
      </c>
      <c r="AI54" s="62"/>
      <c r="AJ54" s="62"/>
      <c r="AK54" s="62"/>
      <c r="AL54" s="62"/>
      <c r="AM54" s="62"/>
      <c r="AN54" s="62"/>
      <c r="AO54" s="62"/>
      <c r="AP54" s="62"/>
      <c r="AQ54" s="62">
        <v>1</v>
      </c>
      <c r="AR54" s="62"/>
      <c r="AS54" s="28"/>
      <c r="AU54">
        <v>74</v>
      </c>
      <c r="AV54">
        <v>273</v>
      </c>
      <c r="AX54">
        <v>662</v>
      </c>
      <c r="AY54">
        <v>1</v>
      </c>
      <c r="AZ54">
        <v>7</v>
      </c>
      <c r="BB54">
        <v>43</v>
      </c>
      <c r="BC54">
        <v>12</v>
      </c>
      <c r="BD54">
        <v>13</v>
      </c>
      <c r="BF54">
        <v>1</v>
      </c>
      <c r="BG54">
        <v>1</v>
      </c>
      <c r="BJ54">
        <v>6</v>
      </c>
      <c r="BK54">
        <v>20</v>
      </c>
      <c r="BM54">
        <v>1</v>
      </c>
      <c r="BP54">
        <v>135</v>
      </c>
      <c r="BR54">
        <v>2</v>
      </c>
      <c r="BW54">
        <v>1</v>
      </c>
    </row>
    <row r="55" spans="1:87" ht="12.75">
      <c r="A55" s="28" t="s">
        <v>130</v>
      </c>
      <c r="B55">
        <v>3</v>
      </c>
      <c r="C55">
        <v>554</v>
      </c>
      <c r="D55" s="1">
        <v>2443</v>
      </c>
      <c r="E55">
        <v>1</v>
      </c>
      <c r="F55" s="1">
        <v>5198</v>
      </c>
      <c r="H55">
        <v>846</v>
      </c>
      <c r="J55">
        <v>855</v>
      </c>
      <c r="K55">
        <v>212</v>
      </c>
      <c r="L55" s="1">
        <v>1289</v>
      </c>
      <c r="N55">
        <v>4</v>
      </c>
      <c r="O55">
        <v>1</v>
      </c>
      <c r="R55">
        <v>26</v>
      </c>
      <c r="S55">
        <v>43</v>
      </c>
      <c r="U55">
        <v>85</v>
      </c>
      <c r="W55">
        <v>96</v>
      </c>
      <c r="X55">
        <v>584</v>
      </c>
      <c r="Y55">
        <v>4</v>
      </c>
      <c r="AA55">
        <v>1</v>
      </c>
      <c r="AD55">
        <v>3</v>
      </c>
      <c r="AF55" s="18">
        <v>2</v>
      </c>
      <c r="AH55" s="18">
        <v>1</v>
      </c>
      <c r="AI55" s="62"/>
      <c r="AJ55" s="62">
        <v>2</v>
      </c>
      <c r="AK55" s="62"/>
      <c r="AL55" s="62"/>
      <c r="AM55" s="62">
        <v>1</v>
      </c>
      <c r="AN55" s="62"/>
      <c r="AO55" s="62">
        <v>1</v>
      </c>
      <c r="AP55" s="62"/>
      <c r="AQ55" s="62">
        <v>13</v>
      </c>
      <c r="AR55" s="62"/>
      <c r="AS55" s="28">
        <v>1</v>
      </c>
      <c r="AU55">
        <v>254</v>
      </c>
      <c r="AV55">
        <v>895</v>
      </c>
      <c r="AX55">
        <v>1736</v>
      </c>
      <c r="AZ55">
        <v>149</v>
      </c>
      <c r="BB55">
        <v>112</v>
      </c>
      <c r="BC55">
        <v>40</v>
      </c>
      <c r="BD55">
        <v>174</v>
      </c>
      <c r="BF55">
        <v>2</v>
      </c>
      <c r="BJ55">
        <v>12</v>
      </c>
      <c r="BK55">
        <v>25</v>
      </c>
      <c r="BM55">
        <v>43</v>
      </c>
      <c r="BO55">
        <v>2</v>
      </c>
      <c r="BP55">
        <v>421</v>
      </c>
      <c r="BX55">
        <v>2</v>
      </c>
      <c r="BZ55">
        <v>1</v>
      </c>
      <c r="CB55">
        <v>2</v>
      </c>
      <c r="CI55">
        <v>11</v>
      </c>
    </row>
    <row r="56" spans="1:88" ht="12.75">
      <c r="A56" s="28" t="s">
        <v>131</v>
      </c>
      <c r="C56">
        <v>35</v>
      </c>
      <c r="D56">
        <v>99</v>
      </c>
      <c r="E56">
        <v>234</v>
      </c>
      <c r="F56" s="1">
        <v>1091</v>
      </c>
      <c r="G56">
        <v>5</v>
      </c>
      <c r="H56">
        <v>440</v>
      </c>
      <c r="J56" s="1">
        <v>21731</v>
      </c>
      <c r="K56">
        <v>27</v>
      </c>
      <c r="L56">
        <v>230</v>
      </c>
      <c r="P56">
        <v>78</v>
      </c>
      <c r="R56">
        <v>10</v>
      </c>
      <c r="S56">
        <v>6</v>
      </c>
      <c r="T56">
        <v>38</v>
      </c>
      <c r="U56">
        <v>220</v>
      </c>
      <c r="W56">
        <v>35</v>
      </c>
      <c r="X56">
        <v>206</v>
      </c>
      <c r="Y56">
        <v>2</v>
      </c>
      <c r="Z56">
        <v>80</v>
      </c>
      <c r="AA56">
        <v>5</v>
      </c>
      <c r="AB56">
        <v>70</v>
      </c>
      <c r="AE56" s="18">
        <v>1</v>
      </c>
      <c r="AF56" s="18">
        <v>95</v>
      </c>
      <c r="AG56" s="18">
        <v>95</v>
      </c>
      <c r="AH56" s="18">
        <v>1</v>
      </c>
      <c r="AI56" s="62"/>
      <c r="AJ56" s="62">
        <v>1</v>
      </c>
      <c r="AK56" s="62"/>
      <c r="AL56" s="62"/>
      <c r="AM56" s="62"/>
      <c r="AN56" s="62"/>
      <c r="AO56" s="62"/>
      <c r="AP56" s="62"/>
      <c r="AQ56" s="62">
        <v>294</v>
      </c>
      <c r="AR56" s="62">
        <v>50</v>
      </c>
      <c r="AS56" s="28"/>
      <c r="AU56">
        <v>15</v>
      </c>
      <c r="AV56">
        <v>33</v>
      </c>
      <c r="AW56">
        <v>42</v>
      </c>
      <c r="AX56">
        <v>269</v>
      </c>
      <c r="AZ56">
        <v>210</v>
      </c>
      <c r="BB56">
        <v>18767</v>
      </c>
      <c r="BC56">
        <v>6</v>
      </c>
      <c r="BD56">
        <v>39</v>
      </c>
      <c r="BJ56">
        <v>10</v>
      </c>
      <c r="BK56">
        <v>3</v>
      </c>
      <c r="BL56">
        <v>14</v>
      </c>
      <c r="BM56">
        <v>24</v>
      </c>
      <c r="BO56">
        <v>2</v>
      </c>
      <c r="BP56">
        <v>95</v>
      </c>
      <c r="BQ56">
        <v>1</v>
      </c>
      <c r="BR56">
        <v>12</v>
      </c>
      <c r="BS56">
        <v>1</v>
      </c>
      <c r="BT56">
        <v>24</v>
      </c>
      <c r="BW56">
        <v>1</v>
      </c>
      <c r="BX56">
        <v>33</v>
      </c>
      <c r="BY56">
        <v>89</v>
      </c>
      <c r="BZ56">
        <v>1</v>
      </c>
      <c r="CB56">
        <v>1</v>
      </c>
      <c r="CI56">
        <v>111</v>
      </c>
      <c r="CJ56">
        <v>26</v>
      </c>
    </row>
    <row r="57" spans="1:89" ht="12.75">
      <c r="A57" s="28" t="s">
        <v>132</v>
      </c>
      <c r="B57">
        <v>38</v>
      </c>
      <c r="C57">
        <v>727</v>
      </c>
      <c r="D57" s="1">
        <v>4812</v>
      </c>
      <c r="F57" s="1">
        <v>9447</v>
      </c>
      <c r="G57">
        <v>7</v>
      </c>
      <c r="H57" s="1">
        <v>2298</v>
      </c>
      <c r="J57" s="1">
        <v>1420</v>
      </c>
      <c r="K57">
        <v>225</v>
      </c>
      <c r="L57">
        <v>1522</v>
      </c>
      <c r="N57">
        <v>18</v>
      </c>
      <c r="R57">
        <v>26</v>
      </c>
      <c r="S57" s="1">
        <v>1445</v>
      </c>
      <c r="T57">
        <v>6</v>
      </c>
      <c r="U57">
        <v>42</v>
      </c>
      <c r="V57">
        <v>1</v>
      </c>
      <c r="W57">
        <v>132</v>
      </c>
      <c r="X57">
        <v>517</v>
      </c>
      <c r="AD57">
        <v>1</v>
      </c>
      <c r="AE57" s="18">
        <v>2</v>
      </c>
      <c r="AH57" s="18">
        <v>2</v>
      </c>
      <c r="AI57" s="62"/>
      <c r="AJ57" s="62">
        <v>1</v>
      </c>
      <c r="AK57" s="62"/>
      <c r="AL57" s="62"/>
      <c r="AM57" s="62"/>
      <c r="AN57" s="62"/>
      <c r="AO57" s="62">
        <v>1</v>
      </c>
      <c r="AP57" s="62"/>
      <c r="AQ57" s="62">
        <v>39</v>
      </c>
      <c r="AR57" s="61">
        <v>18</v>
      </c>
      <c r="AS57" s="183">
        <v>2</v>
      </c>
      <c r="AT57">
        <v>18</v>
      </c>
      <c r="AU57" s="1">
        <v>386</v>
      </c>
      <c r="AV57">
        <v>2383</v>
      </c>
      <c r="AX57">
        <v>4377</v>
      </c>
      <c r="AY57">
        <v>2</v>
      </c>
      <c r="AZ57">
        <v>854</v>
      </c>
      <c r="BB57">
        <v>603</v>
      </c>
      <c r="BC57">
        <v>111</v>
      </c>
      <c r="BD57">
        <v>301</v>
      </c>
      <c r="BF57">
        <v>13</v>
      </c>
      <c r="BJ57">
        <v>22</v>
      </c>
      <c r="BK57">
        <v>648</v>
      </c>
      <c r="BL57">
        <v>4</v>
      </c>
      <c r="BM57">
        <v>7</v>
      </c>
      <c r="BO57">
        <v>22</v>
      </c>
      <c r="BP57">
        <v>409</v>
      </c>
      <c r="BV57">
        <v>1</v>
      </c>
      <c r="BW57">
        <v>1</v>
      </c>
      <c r="BZ57">
        <v>1</v>
      </c>
      <c r="CG57">
        <v>1</v>
      </c>
      <c r="CI57">
        <v>32</v>
      </c>
      <c r="CJ57">
        <v>18</v>
      </c>
      <c r="CK57">
        <v>1</v>
      </c>
    </row>
    <row r="58" spans="1:88" ht="12.75">
      <c r="A58" s="28" t="s">
        <v>133</v>
      </c>
      <c r="B58">
        <v>7</v>
      </c>
      <c r="C58">
        <v>527</v>
      </c>
      <c r="D58" s="1">
        <v>2035</v>
      </c>
      <c r="E58">
        <v>32</v>
      </c>
      <c r="F58" s="1">
        <v>5478</v>
      </c>
      <c r="G58">
        <v>1</v>
      </c>
      <c r="H58">
        <v>562</v>
      </c>
      <c r="J58">
        <v>309</v>
      </c>
      <c r="K58">
        <v>194</v>
      </c>
      <c r="L58">
        <v>1124</v>
      </c>
      <c r="R58">
        <v>155</v>
      </c>
      <c r="S58">
        <v>65</v>
      </c>
      <c r="T58">
        <v>2</v>
      </c>
      <c r="U58">
        <v>147</v>
      </c>
      <c r="V58">
        <v>17</v>
      </c>
      <c r="W58">
        <v>80</v>
      </c>
      <c r="X58">
        <v>230</v>
      </c>
      <c r="AE58" s="18">
        <v>1</v>
      </c>
      <c r="AI58" s="62"/>
      <c r="AJ58" s="62">
        <v>1</v>
      </c>
      <c r="AK58" s="62"/>
      <c r="AL58" s="62"/>
      <c r="AM58" s="62"/>
      <c r="AN58" s="62"/>
      <c r="AO58" s="62"/>
      <c r="AP58" s="62"/>
      <c r="AQ58" s="62">
        <v>13</v>
      </c>
      <c r="AR58" s="62">
        <v>4</v>
      </c>
      <c r="AS58" s="28"/>
      <c r="AU58">
        <v>221</v>
      </c>
      <c r="AV58">
        <v>708</v>
      </c>
      <c r="AW58">
        <v>14</v>
      </c>
      <c r="AX58">
        <v>1756</v>
      </c>
      <c r="AZ58">
        <v>26</v>
      </c>
      <c r="BB58">
        <v>17</v>
      </c>
      <c r="BC58">
        <v>33</v>
      </c>
      <c r="BD58">
        <v>42</v>
      </c>
      <c r="BJ58">
        <v>31</v>
      </c>
      <c r="BK58">
        <v>7</v>
      </c>
      <c r="BL58">
        <v>2</v>
      </c>
      <c r="BM58">
        <v>3</v>
      </c>
      <c r="BP58">
        <v>159</v>
      </c>
      <c r="BW58">
        <v>1</v>
      </c>
      <c r="CB58">
        <v>1</v>
      </c>
      <c r="CI58">
        <v>5</v>
      </c>
      <c r="CJ58">
        <v>1</v>
      </c>
    </row>
    <row r="59" spans="1:88" ht="12.75">
      <c r="A59" s="28" t="s">
        <v>134</v>
      </c>
      <c r="B59">
        <v>12</v>
      </c>
      <c r="C59">
        <v>417</v>
      </c>
      <c r="D59" s="1">
        <v>1722</v>
      </c>
      <c r="E59">
        <v>34</v>
      </c>
      <c r="F59" s="1">
        <v>3889</v>
      </c>
      <c r="G59">
        <v>14</v>
      </c>
      <c r="H59" s="1">
        <v>1722</v>
      </c>
      <c r="J59" s="1">
        <v>1100</v>
      </c>
      <c r="K59">
        <v>170</v>
      </c>
      <c r="L59">
        <v>394</v>
      </c>
      <c r="M59">
        <v>1</v>
      </c>
      <c r="N59">
        <v>1</v>
      </c>
      <c r="P59">
        <v>39</v>
      </c>
      <c r="R59">
        <v>149</v>
      </c>
      <c r="S59">
        <v>269</v>
      </c>
      <c r="T59">
        <v>18</v>
      </c>
      <c r="U59">
        <v>21</v>
      </c>
      <c r="W59">
        <v>141</v>
      </c>
      <c r="X59">
        <v>278</v>
      </c>
      <c r="Z59">
        <v>1</v>
      </c>
      <c r="AE59" s="18">
        <v>1</v>
      </c>
      <c r="AI59" s="62"/>
      <c r="AJ59" s="62">
        <v>1</v>
      </c>
      <c r="AK59" s="62"/>
      <c r="AL59" s="62"/>
      <c r="AM59" s="62"/>
      <c r="AN59" s="62"/>
      <c r="AO59" s="62"/>
      <c r="AP59" s="62"/>
      <c r="AQ59" s="62">
        <v>29</v>
      </c>
      <c r="AR59" s="62">
        <v>38</v>
      </c>
      <c r="AS59" s="28"/>
      <c r="AT59">
        <v>4</v>
      </c>
      <c r="AU59">
        <v>217</v>
      </c>
      <c r="AV59">
        <v>691</v>
      </c>
      <c r="AW59">
        <v>16</v>
      </c>
      <c r="AX59">
        <v>1337</v>
      </c>
      <c r="AY59">
        <v>2</v>
      </c>
      <c r="AZ59">
        <v>729</v>
      </c>
      <c r="BB59">
        <v>480</v>
      </c>
      <c r="BC59">
        <v>25</v>
      </c>
      <c r="BD59">
        <v>46</v>
      </c>
      <c r="BF59">
        <v>1</v>
      </c>
      <c r="BJ59">
        <v>61</v>
      </c>
      <c r="BK59">
        <v>93</v>
      </c>
      <c r="BL59">
        <v>5</v>
      </c>
      <c r="BO59">
        <v>3</v>
      </c>
      <c r="BP59">
        <v>218</v>
      </c>
      <c r="BW59">
        <v>1</v>
      </c>
      <c r="CI59">
        <v>20</v>
      </c>
      <c r="CJ59">
        <v>31</v>
      </c>
    </row>
    <row r="60" spans="1:68" ht="12.75">
      <c r="A60" s="28" t="s">
        <v>135</v>
      </c>
      <c r="B60">
        <v>5</v>
      </c>
      <c r="C60">
        <v>282</v>
      </c>
      <c r="D60">
        <v>1038</v>
      </c>
      <c r="F60" s="1">
        <v>3001</v>
      </c>
      <c r="H60">
        <v>238</v>
      </c>
      <c r="I60">
        <v>1</v>
      </c>
      <c r="J60">
        <v>207</v>
      </c>
      <c r="K60">
        <v>166</v>
      </c>
      <c r="L60">
        <v>169</v>
      </c>
      <c r="N60">
        <v>12</v>
      </c>
      <c r="R60">
        <v>33</v>
      </c>
      <c r="S60">
        <v>74</v>
      </c>
      <c r="U60">
        <v>18</v>
      </c>
      <c r="W60">
        <v>98</v>
      </c>
      <c r="X60">
        <v>70</v>
      </c>
      <c r="AI60" s="62"/>
      <c r="AJ60" s="62"/>
      <c r="AK60" s="62"/>
      <c r="AL60" s="62"/>
      <c r="AM60" s="62"/>
      <c r="AN60" s="62"/>
      <c r="AO60" s="62"/>
      <c r="AP60" s="62"/>
      <c r="AQ60" s="62">
        <v>2</v>
      </c>
      <c r="AR60" s="62"/>
      <c r="AS60" s="28"/>
      <c r="AU60">
        <v>112</v>
      </c>
      <c r="AV60">
        <v>429</v>
      </c>
      <c r="AX60">
        <v>1336</v>
      </c>
      <c r="AZ60">
        <v>20</v>
      </c>
      <c r="BB60">
        <v>31</v>
      </c>
      <c r="BC60">
        <v>35</v>
      </c>
      <c r="BD60">
        <v>17</v>
      </c>
      <c r="BJ60">
        <v>4</v>
      </c>
      <c r="BK60">
        <v>5</v>
      </c>
      <c r="BM60">
        <v>4</v>
      </c>
      <c r="BO60">
        <v>7</v>
      </c>
      <c r="BP60">
        <v>51</v>
      </c>
    </row>
    <row r="61" spans="1:88" ht="12.75">
      <c r="A61" s="28" t="s">
        <v>136</v>
      </c>
      <c r="B61">
        <v>3</v>
      </c>
      <c r="C61">
        <v>1070</v>
      </c>
      <c r="D61">
        <v>819</v>
      </c>
      <c r="F61" s="1">
        <v>3041</v>
      </c>
      <c r="G61">
        <v>50</v>
      </c>
      <c r="H61">
        <v>706</v>
      </c>
      <c r="J61">
        <v>754</v>
      </c>
      <c r="K61">
        <v>237</v>
      </c>
      <c r="L61">
        <v>448</v>
      </c>
      <c r="P61">
        <v>5</v>
      </c>
      <c r="R61">
        <v>7</v>
      </c>
      <c r="S61">
        <v>77</v>
      </c>
      <c r="T61">
        <v>1</v>
      </c>
      <c r="U61">
        <v>197</v>
      </c>
      <c r="W61">
        <v>95</v>
      </c>
      <c r="X61">
        <v>138</v>
      </c>
      <c r="Y61">
        <v>42</v>
      </c>
      <c r="AI61" s="62"/>
      <c r="AJ61" s="62"/>
      <c r="AK61" s="62"/>
      <c r="AL61" s="62"/>
      <c r="AM61" s="62"/>
      <c r="AN61" s="62"/>
      <c r="AO61" s="62"/>
      <c r="AP61" s="62"/>
      <c r="AQ61" s="62"/>
      <c r="AR61" s="62">
        <v>1</v>
      </c>
      <c r="AS61" s="28"/>
      <c r="AT61">
        <v>1</v>
      </c>
      <c r="AU61">
        <v>91</v>
      </c>
      <c r="AV61">
        <v>214</v>
      </c>
      <c r="AX61">
        <v>1266</v>
      </c>
      <c r="AZ61">
        <v>91</v>
      </c>
      <c r="BB61">
        <v>233</v>
      </c>
      <c r="BC61">
        <v>32</v>
      </c>
      <c r="BD61">
        <v>37</v>
      </c>
      <c r="BJ61">
        <v>1</v>
      </c>
      <c r="BM61">
        <v>15</v>
      </c>
      <c r="BO61">
        <v>24</v>
      </c>
      <c r="BP61">
        <v>66</v>
      </c>
      <c r="BQ61">
        <v>11</v>
      </c>
      <c r="CJ61">
        <v>1</v>
      </c>
    </row>
    <row r="62" spans="1:87" ht="12.75">
      <c r="A62" s="28" t="s">
        <v>137</v>
      </c>
      <c r="B62">
        <v>196</v>
      </c>
      <c r="C62">
        <v>997</v>
      </c>
      <c r="D62" s="1">
        <v>3147</v>
      </c>
      <c r="E62">
        <v>12</v>
      </c>
      <c r="F62" s="1">
        <v>5581</v>
      </c>
      <c r="H62">
        <v>654</v>
      </c>
      <c r="J62">
        <v>783</v>
      </c>
      <c r="K62">
        <v>270</v>
      </c>
      <c r="L62">
        <v>674</v>
      </c>
      <c r="N62">
        <v>246</v>
      </c>
      <c r="P62">
        <v>1</v>
      </c>
      <c r="R62">
        <v>116</v>
      </c>
      <c r="S62">
        <v>427</v>
      </c>
      <c r="T62">
        <v>31</v>
      </c>
      <c r="U62">
        <v>47</v>
      </c>
      <c r="V62">
        <v>1</v>
      </c>
      <c r="W62">
        <v>152</v>
      </c>
      <c r="X62">
        <v>259</v>
      </c>
      <c r="Y62">
        <v>2</v>
      </c>
      <c r="AH62" s="18">
        <v>1</v>
      </c>
      <c r="AI62" s="62"/>
      <c r="AJ62" s="62"/>
      <c r="AK62" s="62"/>
      <c r="AL62" s="62"/>
      <c r="AM62" s="62"/>
      <c r="AN62" s="62"/>
      <c r="AO62" s="62"/>
      <c r="AP62" s="62"/>
      <c r="AQ62" s="62">
        <v>4</v>
      </c>
      <c r="AR62" s="62"/>
      <c r="AS62" s="28"/>
      <c r="AT62">
        <v>3</v>
      </c>
      <c r="AU62">
        <v>254</v>
      </c>
      <c r="AV62">
        <v>868</v>
      </c>
      <c r="AW62">
        <v>4</v>
      </c>
      <c r="AX62">
        <v>2033</v>
      </c>
      <c r="AZ62">
        <v>23</v>
      </c>
      <c r="BB62">
        <v>22</v>
      </c>
      <c r="BC62">
        <v>25</v>
      </c>
      <c r="BD62">
        <v>15</v>
      </c>
      <c r="BF62">
        <v>14</v>
      </c>
      <c r="BJ62">
        <v>23</v>
      </c>
      <c r="BK62">
        <v>32</v>
      </c>
      <c r="BL62">
        <v>11</v>
      </c>
      <c r="BM62">
        <v>9</v>
      </c>
      <c r="BP62">
        <v>142</v>
      </c>
      <c r="CI62">
        <v>2</v>
      </c>
    </row>
    <row r="63" spans="1:88" ht="12.75">
      <c r="A63" s="28" t="s">
        <v>138</v>
      </c>
      <c r="B63">
        <v>14</v>
      </c>
      <c r="C63">
        <v>708</v>
      </c>
      <c r="D63" s="1">
        <v>2801</v>
      </c>
      <c r="E63">
        <v>3</v>
      </c>
      <c r="F63" s="1">
        <v>6257</v>
      </c>
      <c r="G63">
        <v>22</v>
      </c>
      <c r="H63" s="1">
        <v>2025</v>
      </c>
      <c r="J63" s="1">
        <v>2622</v>
      </c>
      <c r="K63">
        <v>216</v>
      </c>
      <c r="L63">
        <v>875</v>
      </c>
      <c r="N63">
        <v>494</v>
      </c>
      <c r="P63">
        <v>108</v>
      </c>
      <c r="R63">
        <v>197</v>
      </c>
      <c r="S63">
        <v>982</v>
      </c>
      <c r="T63">
        <v>6</v>
      </c>
      <c r="U63">
        <v>14</v>
      </c>
      <c r="W63">
        <v>88</v>
      </c>
      <c r="X63">
        <v>276</v>
      </c>
      <c r="Y63">
        <v>1</v>
      </c>
      <c r="Z63">
        <v>1</v>
      </c>
      <c r="AD63">
        <v>4</v>
      </c>
      <c r="AH63" s="18">
        <v>7</v>
      </c>
      <c r="AI63" s="62">
        <v>1</v>
      </c>
      <c r="AJ63" s="62"/>
      <c r="AK63" s="62"/>
      <c r="AL63" s="62"/>
      <c r="AM63" s="62">
        <v>1</v>
      </c>
      <c r="AN63" s="62"/>
      <c r="AO63" s="62">
        <v>1</v>
      </c>
      <c r="AP63" s="62"/>
      <c r="AQ63" s="62">
        <v>146</v>
      </c>
      <c r="AR63" s="62">
        <v>1</v>
      </c>
      <c r="AS63" s="28"/>
      <c r="AU63" s="1">
        <v>206</v>
      </c>
      <c r="AV63">
        <v>895</v>
      </c>
      <c r="AW63">
        <v>2</v>
      </c>
      <c r="AX63">
        <v>2236</v>
      </c>
      <c r="AY63">
        <v>2</v>
      </c>
      <c r="AZ63">
        <v>470</v>
      </c>
      <c r="BB63">
        <v>789</v>
      </c>
      <c r="BC63">
        <v>59</v>
      </c>
      <c r="BD63">
        <v>89</v>
      </c>
      <c r="BF63">
        <v>289</v>
      </c>
      <c r="BJ63">
        <v>20</v>
      </c>
      <c r="BK63">
        <v>733</v>
      </c>
      <c r="BL63">
        <v>4</v>
      </c>
      <c r="BM63">
        <v>4</v>
      </c>
      <c r="BO63">
        <v>1</v>
      </c>
      <c r="BP63">
        <v>165</v>
      </c>
      <c r="BZ63">
        <v>2</v>
      </c>
      <c r="CA63">
        <v>1</v>
      </c>
      <c r="CG63">
        <v>1</v>
      </c>
      <c r="CI63">
        <v>145</v>
      </c>
      <c r="CJ63">
        <v>1</v>
      </c>
    </row>
    <row r="64" spans="1:88" s="45" customFormat="1" ht="12.75">
      <c r="A64" s="180" t="s">
        <v>139</v>
      </c>
      <c r="F64" s="45">
        <v>1</v>
      </c>
      <c r="J64" s="45">
        <v>2</v>
      </c>
      <c r="N64" s="45">
        <v>26</v>
      </c>
      <c r="X64" s="45">
        <v>33</v>
      </c>
      <c r="AI64" s="184"/>
      <c r="AJ64" s="184"/>
      <c r="AK64" s="184"/>
      <c r="AL64" s="184"/>
      <c r="AM64" s="184"/>
      <c r="AN64" s="184"/>
      <c r="AO64" s="184"/>
      <c r="AP64" s="184"/>
      <c r="AQ64" s="184">
        <v>4</v>
      </c>
      <c r="AR64" s="184">
        <v>1</v>
      </c>
      <c r="AS64" s="180"/>
      <c r="AX64" s="45">
        <v>1</v>
      </c>
      <c r="BB64" s="45">
        <v>2</v>
      </c>
      <c r="BF64" s="45">
        <v>26</v>
      </c>
      <c r="BP64" s="45">
        <v>31</v>
      </c>
      <c r="CI64" s="45">
        <v>4</v>
      </c>
      <c r="CJ64" s="45">
        <v>1</v>
      </c>
    </row>
    <row r="65" spans="1:65" s="45" customFormat="1" ht="12.75">
      <c r="A65" s="180" t="s">
        <v>140</v>
      </c>
      <c r="R65" s="45">
        <v>1</v>
      </c>
      <c r="U65" s="45">
        <v>1</v>
      </c>
      <c r="AI65" s="184"/>
      <c r="AJ65" s="184"/>
      <c r="AK65" s="184"/>
      <c r="AL65" s="184"/>
      <c r="AM65" s="184"/>
      <c r="AN65" s="184"/>
      <c r="AO65" s="184"/>
      <c r="AP65" s="184"/>
      <c r="AQ65" s="184"/>
      <c r="AR65" s="184"/>
      <c r="AS65" s="180"/>
      <c r="BJ65" s="45">
        <v>1</v>
      </c>
      <c r="BM65" s="45">
        <v>1</v>
      </c>
    </row>
    <row r="66" spans="1:68" s="45" customFormat="1" ht="12.75">
      <c r="A66" s="180" t="s">
        <v>141</v>
      </c>
      <c r="C66" s="45">
        <v>1</v>
      </c>
      <c r="L66" s="45">
        <v>8</v>
      </c>
      <c r="R66" s="45">
        <v>1</v>
      </c>
      <c r="U66" s="45">
        <v>9</v>
      </c>
      <c r="V66" s="45">
        <v>8</v>
      </c>
      <c r="W66" s="45">
        <v>1</v>
      </c>
      <c r="X66" s="45">
        <v>3</v>
      </c>
      <c r="AI66" s="184"/>
      <c r="AJ66" s="184"/>
      <c r="AK66" s="184"/>
      <c r="AL66" s="184"/>
      <c r="AM66" s="184"/>
      <c r="AN66" s="184"/>
      <c r="AO66" s="184"/>
      <c r="AP66" s="184"/>
      <c r="AQ66" s="184"/>
      <c r="AR66" s="184"/>
      <c r="AS66" s="180"/>
      <c r="BD66" s="45">
        <v>1</v>
      </c>
      <c r="BM66" s="45">
        <v>7</v>
      </c>
      <c r="BO66" s="45">
        <v>1</v>
      </c>
      <c r="BP66" s="45">
        <v>2</v>
      </c>
    </row>
  </sheetData>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1"/>
  <headerFooter alignWithMargins="0">
    <oddFooter>&amp;RPage &amp;P</oddFooter>
  </headerFooter>
  <rowBreaks count="1" manualBreakCount="1">
    <brk id="34" max="88" man="1"/>
  </rowBreaks>
  <colBreaks count="3" manualBreakCount="3">
    <brk id="29" max="65" man="1"/>
    <brk id="45" max="65" man="1"/>
    <brk id="69" max="65" man="1"/>
  </colBreaks>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B85" sqref="B85"/>
    </sheetView>
  </sheetViews>
  <sheetFormatPr defaultColWidth="9.140625" defaultRowHeight="12.75"/>
  <cols>
    <col min="1" max="1" width="10.00390625" style="139" customWidth="1"/>
    <col min="2" max="2" width="10.57421875" style="139" customWidth="1"/>
    <col min="3" max="3" width="6.421875" style="139" customWidth="1"/>
    <col min="4" max="4" width="9.8515625" style="139" customWidth="1"/>
    <col min="5" max="7" width="8.7109375" style="139" customWidth="1"/>
    <col min="8" max="8" width="25.57421875" style="139" customWidth="1"/>
    <col min="9" max="14" width="5.8515625" style="139" customWidth="1"/>
    <col min="15" max="16384" width="9.140625" style="139" customWidth="1"/>
  </cols>
  <sheetData>
    <row r="1" spans="1:17" ht="25.5" customHeight="1">
      <c r="A1" s="344" t="s">
        <v>360</v>
      </c>
      <c r="B1" s="344"/>
      <c r="C1" s="344"/>
      <c r="D1" s="344"/>
      <c r="E1" s="344"/>
      <c r="F1" s="344"/>
      <c r="P1" s="223"/>
      <c r="Q1" s="223"/>
    </row>
    <row r="2" spans="1:18" ht="26.25" customHeight="1">
      <c r="A2" s="141"/>
      <c r="B2" s="142"/>
      <c r="C2" s="142"/>
      <c r="H2" s="166"/>
      <c r="I2" s="345" t="s">
        <v>263</v>
      </c>
      <c r="J2" s="345"/>
      <c r="K2" s="346"/>
      <c r="L2" s="339" t="s">
        <v>17</v>
      </c>
      <c r="M2" s="340"/>
      <c r="N2" s="341"/>
      <c r="P2" s="223"/>
      <c r="Q2" s="223"/>
      <c r="R2" s="223"/>
    </row>
    <row r="3" spans="2:18" ht="18" customHeight="1" thickBot="1">
      <c r="B3" s="143"/>
      <c r="C3" s="143"/>
      <c r="H3" s="167"/>
      <c r="I3" s="171">
        <v>410</v>
      </c>
      <c r="J3" s="172">
        <v>420</v>
      </c>
      <c r="K3" s="173">
        <v>450</v>
      </c>
      <c r="L3" s="172">
        <v>410</v>
      </c>
      <c r="M3" s="172">
        <v>420</v>
      </c>
      <c r="N3" s="173">
        <v>450</v>
      </c>
      <c r="P3" s="223"/>
      <c r="Q3" s="223"/>
      <c r="R3" s="223"/>
    </row>
    <row r="4" spans="1:18" s="176" customFormat="1" ht="15" customHeight="1">
      <c r="A4" s="342" t="s">
        <v>358</v>
      </c>
      <c r="B4" s="343"/>
      <c r="C4" s="175"/>
      <c r="D4" s="342" t="s">
        <v>5</v>
      </c>
      <c r="E4" s="343"/>
      <c r="H4" s="177" t="s">
        <v>81</v>
      </c>
      <c r="I4" s="178">
        <f>B6</f>
        <v>96</v>
      </c>
      <c r="J4" s="178">
        <f>B7</f>
        <v>35</v>
      </c>
      <c r="K4" s="179">
        <f>B8</f>
        <v>2</v>
      </c>
      <c r="L4" s="178">
        <f>E6</f>
        <v>30</v>
      </c>
      <c r="M4" s="178">
        <f>E7</f>
        <v>7</v>
      </c>
      <c r="N4" s="179">
        <f>E8</f>
        <v>1</v>
      </c>
      <c r="P4" s="224"/>
      <c r="Q4" s="224"/>
      <c r="R4" s="224"/>
    </row>
    <row r="5" spans="1:18" ht="12.75">
      <c r="A5" s="237" t="s">
        <v>3</v>
      </c>
      <c r="B5" s="238"/>
      <c r="C5" s="239"/>
      <c r="D5" s="237" t="s">
        <v>3</v>
      </c>
      <c r="E5" s="236"/>
      <c r="H5" s="167" t="s">
        <v>264</v>
      </c>
      <c r="I5" s="205">
        <v>0</v>
      </c>
      <c r="J5" s="205">
        <v>0</v>
      </c>
      <c r="K5" s="206">
        <v>0</v>
      </c>
      <c r="L5" s="205">
        <v>0</v>
      </c>
      <c r="M5" s="205">
        <v>0</v>
      </c>
      <c r="N5" s="206">
        <v>0</v>
      </c>
      <c r="P5" s="223"/>
      <c r="Q5" s="223"/>
      <c r="R5" s="223"/>
    </row>
    <row r="6" spans="1:18" ht="25.5">
      <c r="A6" s="230" t="s">
        <v>0</v>
      </c>
      <c r="B6" s="229">
        <v>96</v>
      </c>
      <c r="D6" s="230" t="s">
        <v>0</v>
      </c>
      <c r="E6" s="229">
        <v>30</v>
      </c>
      <c r="H6" s="167" t="s">
        <v>265</v>
      </c>
      <c r="I6" s="205">
        <v>0</v>
      </c>
      <c r="J6" s="205">
        <v>0</v>
      </c>
      <c r="K6" s="206">
        <v>0</v>
      </c>
      <c r="L6" s="205">
        <v>0</v>
      </c>
      <c r="M6" s="205">
        <v>0</v>
      </c>
      <c r="N6" s="206">
        <v>0</v>
      </c>
      <c r="P6" s="223"/>
      <c r="Q6" s="223"/>
      <c r="R6" s="223"/>
    </row>
    <row r="7" spans="1:18" ht="25.5">
      <c r="A7" s="235" t="s">
        <v>1</v>
      </c>
      <c r="B7" s="231">
        <v>35</v>
      </c>
      <c r="D7" s="230" t="s">
        <v>1</v>
      </c>
      <c r="E7" s="231">
        <v>7</v>
      </c>
      <c r="H7" s="167" t="s">
        <v>266</v>
      </c>
      <c r="I7" s="205">
        <v>0</v>
      </c>
      <c r="J7" s="205">
        <v>0</v>
      </c>
      <c r="K7" s="206">
        <v>0</v>
      </c>
      <c r="L7" s="205">
        <v>0</v>
      </c>
      <c r="M7" s="205">
        <v>0</v>
      </c>
      <c r="N7" s="206">
        <v>0</v>
      </c>
      <c r="P7" s="223"/>
      <c r="Q7" s="223"/>
      <c r="R7" s="223"/>
    </row>
    <row r="8" spans="1:18" ht="25.5">
      <c r="A8" s="232" t="s">
        <v>2</v>
      </c>
      <c r="B8" s="231">
        <v>2</v>
      </c>
      <c r="D8" s="232" t="s">
        <v>2</v>
      </c>
      <c r="E8" s="231">
        <v>1</v>
      </c>
      <c r="H8" s="167" t="s">
        <v>267</v>
      </c>
      <c r="I8" s="205">
        <v>0</v>
      </c>
      <c r="J8" s="205">
        <v>0</v>
      </c>
      <c r="K8" s="206">
        <v>0</v>
      </c>
      <c r="L8" s="205">
        <v>0</v>
      </c>
      <c r="M8" s="205">
        <v>0</v>
      </c>
      <c r="N8" s="206">
        <v>0</v>
      </c>
      <c r="P8" s="223"/>
      <c r="Q8" s="223"/>
      <c r="R8" s="223"/>
    </row>
    <row r="9" spans="1:14" ht="13.5" thickBot="1">
      <c r="A9" s="233" t="s">
        <v>294</v>
      </c>
      <c r="B9" s="234">
        <f>SUM(B6:B8)</f>
        <v>133</v>
      </c>
      <c r="C9" s="159"/>
      <c r="D9" s="233" t="s">
        <v>294</v>
      </c>
      <c r="E9" s="234">
        <f>SUM(E6:E8)</f>
        <v>38</v>
      </c>
      <c r="H9" s="167" t="s">
        <v>268</v>
      </c>
      <c r="I9" s="205">
        <v>0</v>
      </c>
      <c r="J9" s="205">
        <v>0</v>
      </c>
      <c r="K9" s="206">
        <v>0</v>
      </c>
      <c r="L9" s="205">
        <v>0</v>
      </c>
      <c r="M9" s="205">
        <v>0</v>
      </c>
      <c r="N9" s="206">
        <v>0</v>
      </c>
    </row>
    <row r="10" spans="8:14" ht="12.75">
      <c r="H10" s="167" t="s">
        <v>269</v>
      </c>
      <c r="I10" s="205">
        <v>0</v>
      </c>
      <c r="J10" s="205">
        <v>0</v>
      </c>
      <c r="K10" s="206">
        <v>0</v>
      </c>
      <c r="L10" s="205">
        <v>0</v>
      </c>
      <c r="M10" s="205">
        <v>0</v>
      </c>
      <c r="N10" s="206">
        <v>0</v>
      </c>
    </row>
    <row r="11" spans="8:14" ht="12.75">
      <c r="H11" s="167" t="s">
        <v>270</v>
      </c>
      <c r="I11" s="205">
        <v>0</v>
      </c>
      <c r="J11" s="205">
        <v>0</v>
      </c>
      <c r="K11" s="206">
        <v>0</v>
      </c>
      <c r="L11" s="205">
        <v>0</v>
      </c>
      <c r="M11" s="205">
        <v>0</v>
      </c>
      <c r="N11" s="206">
        <v>0</v>
      </c>
    </row>
    <row r="12" spans="1:14" ht="12.75">
      <c r="A12" s="165"/>
      <c r="B12" s="165" t="s">
        <v>359</v>
      </c>
      <c r="C12" s="165"/>
      <c r="D12" s="165"/>
      <c r="E12" s="165"/>
      <c r="H12" s="167" t="s">
        <v>271</v>
      </c>
      <c r="I12" s="205">
        <v>0</v>
      </c>
      <c r="J12" s="205">
        <v>0</v>
      </c>
      <c r="K12" s="206">
        <v>0</v>
      </c>
      <c r="L12" s="205">
        <v>0</v>
      </c>
      <c r="M12" s="205">
        <v>0</v>
      </c>
      <c r="N12" s="206">
        <v>0</v>
      </c>
    </row>
    <row r="13" spans="1:14" ht="16.5" customHeight="1">
      <c r="A13" s="160"/>
      <c r="B13" s="140"/>
      <c r="F13" s="143"/>
      <c r="H13" s="167" t="s">
        <v>272</v>
      </c>
      <c r="I13" s="205">
        <v>0</v>
      </c>
      <c r="J13" s="205">
        <v>0</v>
      </c>
      <c r="K13" s="206">
        <v>0</v>
      </c>
      <c r="L13" s="205">
        <v>0</v>
      </c>
      <c r="M13" s="205">
        <v>0</v>
      </c>
      <c r="N13" s="206">
        <v>0</v>
      </c>
    </row>
    <row r="14" spans="1:14" ht="16.5" customHeight="1">
      <c r="A14" s="160"/>
      <c r="B14" s="140"/>
      <c r="D14" s="174"/>
      <c r="H14" s="167" t="s">
        <v>273</v>
      </c>
      <c r="I14" s="205">
        <v>0</v>
      </c>
      <c r="J14" s="205">
        <v>0</v>
      </c>
      <c r="K14" s="206">
        <v>0</v>
      </c>
      <c r="L14" s="205">
        <v>0</v>
      </c>
      <c r="M14" s="205">
        <v>0</v>
      </c>
      <c r="N14" s="206">
        <v>0</v>
      </c>
    </row>
    <row r="15" spans="1:14" ht="16.5" customHeight="1">
      <c r="A15" s="160"/>
      <c r="B15" s="140"/>
      <c r="H15" s="167" t="s">
        <v>274</v>
      </c>
      <c r="I15" s="205">
        <v>0</v>
      </c>
      <c r="J15" s="205">
        <v>0</v>
      </c>
      <c r="K15" s="206">
        <v>0</v>
      </c>
      <c r="L15" s="205">
        <v>0</v>
      </c>
      <c r="M15" s="205">
        <v>0</v>
      </c>
      <c r="N15" s="206">
        <v>0</v>
      </c>
    </row>
    <row r="16" spans="1:14" ht="16.5" customHeight="1">
      <c r="A16" s="160"/>
      <c r="B16" s="140"/>
      <c r="H16" s="167" t="s">
        <v>275</v>
      </c>
      <c r="I16" s="205">
        <v>0</v>
      </c>
      <c r="J16" s="205">
        <v>0</v>
      </c>
      <c r="K16" s="206">
        <v>0</v>
      </c>
      <c r="L16" s="205">
        <v>0</v>
      </c>
      <c r="M16" s="205">
        <v>0</v>
      </c>
      <c r="N16" s="206">
        <v>0</v>
      </c>
    </row>
    <row r="17" spans="6:14" ht="12.75">
      <c r="F17" s="144"/>
      <c r="H17" s="167" t="s">
        <v>276</v>
      </c>
      <c r="I17" s="205">
        <v>0</v>
      </c>
      <c r="J17" s="205">
        <v>0</v>
      </c>
      <c r="K17" s="206">
        <v>0</v>
      </c>
      <c r="L17" s="205">
        <v>0</v>
      </c>
      <c r="M17" s="205">
        <v>0</v>
      </c>
      <c r="N17" s="206">
        <v>0</v>
      </c>
    </row>
    <row r="18" spans="1:14" ht="12.75">
      <c r="A18" s="223"/>
      <c r="B18" s="223"/>
      <c r="C18" s="223"/>
      <c r="H18" s="167" t="s">
        <v>277</v>
      </c>
      <c r="I18" s="205">
        <v>0</v>
      </c>
      <c r="J18" s="205">
        <v>0</v>
      </c>
      <c r="K18" s="206">
        <v>0</v>
      </c>
      <c r="L18" s="205">
        <v>0</v>
      </c>
      <c r="M18" s="205">
        <v>0</v>
      </c>
      <c r="N18" s="206">
        <v>0</v>
      </c>
    </row>
    <row r="19" spans="1:14" ht="26.25" customHeight="1">
      <c r="A19" s="225"/>
      <c r="B19" s="223"/>
      <c r="C19" s="223"/>
      <c r="H19" s="167" t="s">
        <v>143</v>
      </c>
      <c r="I19" s="205">
        <v>0</v>
      </c>
      <c r="J19" s="205">
        <v>0</v>
      </c>
      <c r="K19" s="206">
        <v>0</v>
      </c>
      <c r="L19" s="205">
        <v>0</v>
      </c>
      <c r="M19" s="205">
        <v>0</v>
      </c>
      <c r="N19" s="206">
        <v>0</v>
      </c>
    </row>
    <row r="20" spans="1:14" ht="12.75">
      <c r="A20" s="223"/>
      <c r="B20" s="226"/>
      <c r="C20" s="223"/>
      <c r="H20" s="167" t="s">
        <v>144</v>
      </c>
      <c r="I20" s="205">
        <v>0</v>
      </c>
      <c r="J20" s="205">
        <v>0</v>
      </c>
      <c r="K20" s="206">
        <v>0</v>
      </c>
      <c r="L20" s="205">
        <v>0</v>
      </c>
      <c r="M20" s="205">
        <v>0</v>
      </c>
      <c r="N20" s="206">
        <v>0</v>
      </c>
    </row>
    <row r="21" spans="1:14" ht="12.75">
      <c r="A21" s="223"/>
      <c r="B21" s="226"/>
      <c r="C21" s="223"/>
      <c r="H21" s="167" t="s">
        <v>145</v>
      </c>
      <c r="I21" s="205">
        <v>0</v>
      </c>
      <c r="J21" s="205">
        <v>0</v>
      </c>
      <c r="K21" s="206">
        <v>0</v>
      </c>
      <c r="L21" s="205">
        <v>0</v>
      </c>
      <c r="M21" s="205">
        <v>0</v>
      </c>
      <c r="N21" s="206">
        <v>0</v>
      </c>
    </row>
    <row r="22" spans="1:14" ht="12.75">
      <c r="A22" s="223"/>
      <c r="B22" s="226"/>
      <c r="C22" s="223"/>
      <c r="H22" s="167" t="s">
        <v>146</v>
      </c>
      <c r="I22" s="205">
        <v>0</v>
      </c>
      <c r="J22" s="205">
        <v>0</v>
      </c>
      <c r="K22" s="206">
        <v>0</v>
      </c>
      <c r="L22" s="205">
        <v>0</v>
      </c>
      <c r="M22" s="205">
        <v>0</v>
      </c>
      <c r="N22" s="206">
        <v>0</v>
      </c>
    </row>
    <row r="23" spans="1:14" ht="12.75">
      <c r="A23" s="223"/>
      <c r="B23" s="226"/>
      <c r="C23" s="223"/>
      <c r="H23" s="167" t="s">
        <v>147</v>
      </c>
      <c r="I23" s="205">
        <v>0</v>
      </c>
      <c r="J23" s="205">
        <v>0</v>
      </c>
      <c r="K23" s="206">
        <v>0</v>
      </c>
      <c r="L23" s="205">
        <v>0</v>
      </c>
      <c r="M23" s="205">
        <v>0</v>
      </c>
      <c r="N23" s="206">
        <v>0</v>
      </c>
    </row>
    <row r="24" spans="1:14" ht="12.75">
      <c r="A24" s="223"/>
      <c r="B24" s="226"/>
      <c r="C24" s="223"/>
      <c r="H24" s="167" t="s">
        <v>148</v>
      </c>
      <c r="I24" s="205">
        <v>0</v>
      </c>
      <c r="J24" s="205">
        <v>0</v>
      </c>
      <c r="K24" s="206">
        <v>0</v>
      </c>
      <c r="L24" s="205">
        <v>0</v>
      </c>
      <c r="M24" s="205">
        <v>0</v>
      </c>
      <c r="N24" s="206">
        <v>0</v>
      </c>
    </row>
    <row r="25" spans="1:14" ht="12.75">
      <c r="A25" s="223"/>
      <c r="B25" s="226"/>
      <c r="C25" s="223"/>
      <c r="H25" s="167" t="s">
        <v>149</v>
      </c>
      <c r="I25" s="205">
        <v>0</v>
      </c>
      <c r="J25" s="205">
        <v>0</v>
      </c>
      <c r="K25" s="206">
        <v>0</v>
      </c>
      <c r="L25" s="205">
        <v>0</v>
      </c>
      <c r="M25" s="205">
        <v>0</v>
      </c>
      <c r="N25" s="206">
        <v>0</v>
      </c>
    </row>
    <row r="26" spans="1:14" ht="12.75">
      <c r="A26" s="223"/>
      <c r="B26" s="226"/>
      <c r="C26" s="223"/>
      <c r="H26" s="167" t="s">
        <v>150</v>
      </c>
      <c r="I26" s="205">
        <v>0</v>
      </c>
      <c r="J26" s="205">
        <v>0</v>
      </c>
      <c r="K26" s="206">
        <v>0</v>
      </c>
      <c r="L26" s="205">
        <v>0</v>
      </c>
      <c r="M26" s="205">
        <v>0</v>
      </c>
      <c r="N26" s="206">
        <v>0</v>
      </c>
    </row>
    <row r="27" spans="1:14" ht="12.75">
      <c r="A27" s="223"/>
      <c r="B27" s="226"/>
      <c r="C27" s="223"/>
      <c r="H27" s="167" t="s">
        <v>151</v>
      </c>
      <c r="I27" s="205">
        <v>0</v>
      </c>
      <c r="J27" s="205">
        <v>0</v>
      </c>
      <c r="K27" s="206">
        <v>0</v>
      </c>
      <c r="L27" s="205">
        <v>0</v>
      </c>
      <c r="M27" s="205">
        <v>0</v>
      </c>
      <c r="N27" s="206">
        <v>0</v>
      </c>
    </row>
    <row r="28" spans="1:14" ht="12.75">
      <c r="A28" s="223"/>
      <c r="B28" s="226"/>
      <c r="C28" s="223"/>
      <c r="H28" s="167" t="s">
        <v>152</v>
      </c>
      <c r="I28" s="205">
        <v>0</v>
      </c>
      <c r="J28" s="205">
        <v>0</v>
      </c>
      <c r="K28" s="206">
        <v>0</v>
      </c>
      <c r="L28" s="205">
        <v>0</v>
      </c>
      <c r="M28" s="205">
        <v>0</v>
      </c>
      <c r="N28" s="206">
        <v>0</v>
      </c>
    </row>
    <row r="29" spans="1:14" ht="12.75">
      <c r="A29" s="223"/>
      <c r="B29" s="226"/>
      <c r="C29" s="223"/>
      <c r="H29" s="167" t="s">
        <v>153</v>
      </c>
      <c r="I29" s="205">
        <v>0</v>
      </c>
      <c r="J29" s="205">
        <v>0</v>
      </c>
      <c r="K29" s="206">
        <v>0</v>
      </c>
      <c r="L29" s="205">
        <v>0</v>
      </c>
      <c r="M29" s="205">
        <v>0</v>
      </c>
      <c r="N29" s="206">
        <v>0</v>
      </c>
    </row>
    <row r="30" spans="1:14" ht="12.75">
      <c r="A30" s="223"/>
      <c r="B30" s="226"/>
      <c r="C30" s="223"/>
      <c r="H30" s="167" t="s">
        <v>154</v>
      </c>
      <c r="I30" s="205">
        <v>0</v>
      </c>
      <c r="J30" s="205">
        <v>0</v>
      </c>
      <c r="K30" s="206">
        <v>0</v>
      </c>
      <c r="L30" s="205">
        <v>0</v>
      </c>
      <c r="M30" s="205">
        <v>0</v>
      </c>
      <c r="N30" s="206">
        <v>0</v>
      </c>
    </row>
    <row r="31" spans="1:14" ht="12.75">
      <c r="A31" s="223"/>
      <c r="B31" s="226"/>
      <c r="C31" s="223"/>
      <c r="H31" s="167" t="s">
        <v>155</v>
      </c>
      <c r="I31" s="205">
        <v>0</v>
      </c>
      <c r="J31" s="205">
        <v>0</v>
      </c>
      <c r="K31" s="206">
        <v>0</v>
      </c>
      <c r="L31" s="205">
        <v>0</v>
      </c>
      <c r="M31" s="205">
        <v>0</v>
      </c>
      <c r="N31" s="206">
        <v>0</v>
      </c>
    </row>
    <row r="32" spans="1:14" ht="12.75">
      <c r="A32" s="223"/>
      <c r="B32" s="226"/>
      <c r="C32" s="223"/>
      <c r="H32" s="167" t="s">
        <v>156</v>
      </c>
      <c r="I32" s="205">
        <v>0</v>
      </c>
      <c r="J32" s="205">
        <v>0</v>
      </c>
      <c r="K32" s="206">
        <v>0</v>
      </c>
      <c r="L32" s="205">
        <v>0</v>
      </c>
      <c r="M32" s="205">
        <v>0</v>
      </c>
      <c r="N32" s="206">
        <v>0</v>
      </c>
    </row>
    <row r="33" spans="1:14" ht="12.75">
      <c r="A33" s="223"/>
      <c r="B33" s="226"/>
      <c r="C33" s="223"/>
      <c r="H33" s="167" t="s">
        <v>157</v>
      </c>
      <c r="I33" s="205">
        <v>0</v>
      </c>
      <c r="J33" s="205">
        <v>0</v>
      </c>
      <c r="K33" s="206">
        <v>0</v>
      </c>
      <c r="L33" s="205">
        <v>0</v>
      </c>
      <c r="M33" s="205">
        <v>0</v>
      </c>
      <c r="N33" s="206">
        <v>0</v>
      </c>
    </row>
    <row r="34" spans="1:14" ht="12.75">
      <c r="A34" s="223"/>
      <c r="B34" s="226"/>
      <c r="C34" s="223"/>
      <c r="H34" s="167" t="s">
        <v>158</v>
      </c>
      <c r="I34" s="205">
        <v>0</v>
      </c>
      <c r="J34" s="205">
        <v>0</v>
      </c>
      <c r="K34" s="206">
        <v>0</v>
      </c>
      <c r="L34" s="205">
        <v>0</v>
      </c>
      <c r="M34" s="205">
        <v>0</v>
      </c>
      <c r="N34" s="206">
        <v>0</v>
      </c>
    </row>
    <row r="35" spans="1:14" ht="12.75">
      <c r="A35" s="223"/>
      <c r="B35" s="226"/>
      <c r="C35" s="223"/>
      <c r="H35" s="167" t="s">
        <v>159</v>
      </c>
      <c r="I35" s="205">
        <v>0</v>
      </c>
      <c r="J35" s="205">
        <v>0</v>
      </c>
      <c r="K35" s="206">
        <v>0</v>
      </c>
      <c r="L35" s="205">
        <v>0</v>
      </c>
      <c r="M35" s="205">
        <v>0</v>
      </c>
      <c r="N35" s="206">
        <v>0</v>
      </c>
    </row>
    <row r="36" spans="1:14" ht="12.75">
      <c r="A36" s="223"/>
      <c r="B36" s="226"/>
      <c r="C36" s="223"/>
      <c r="H36" s="167" t="s">
        <v>160</v>
      </c>
      <c r="I36" s="205">
        <v>0</v>
      </c>
      <c r="J36" s="205">
        <v>0</v>
      </c>
      <c r="K36" s="206">
        <v>0</v>
      </c>
      <c r="L36" s="205">
        <v>0</v>
      </c>
      <c r="M36" s="205">
        <v>0</v>
      </c>
      <c r="N36" s="206">
        <v>0</v>
      </c>
    </row>
    <row r="37" spans="1:14" ht="12.75">
      <c r="A37" s="223"/>
      <c r="B37" s="226"/>
      <c r="C37" s="223"/>
      <c r="H37" s="167" t="s">
        <v>161</v>
      </c>
      <c r="I37" s="205">
        <v>0</v>
      </c>
      <c r="J37" s="205">
        <v>0</v>
      </c>
      <c r="K37" s="206">
        <v>0</v>
      </c>
      <c r="L37" s="205">
        <v>0</v>
      </c>
      <c r="M37" s="205">
        <v>0</v>
      </c>
      <c r="N37" s="206">
        <v>0</v>
      </c>
    </row>
    <row r="38" spans="1:14" ht="12.75">
      <c r="A38" s="223"/>
      <c r="B38" s="226"/>
      <c r="C38" s="223"/>
      <c r="H38" s="167" t="s">
        <v>162</v>
      </c>
      <c r="I38" s="205">
        <v>0</v>
      </c>
      <c r="J38" s="205">
        <v>0</v>
      </c>
      <c r="K38" s="206">
        <v>0</v>
      </c>
      <c r="L38" s="205">
        <v>0</v>
      </c>
      <c r="M38" s="205">
        <v>0</v>
      </c>
      <c r="N38" s="206">
        <v>0</v>
      </c>
    </row>
    <row r="39" spans="1:14" ht="12.75">
      <c r="A39" s="223"/>
      <c r="B39" s="226"/>
      <c r="C39" s="223"/>
      <c r="H39" s="167" t="s">
        <v>163</v>
      </c>
      <c r="I39" s="205">
        <v>0</v>
      </c>
      <c r="J39" s="205">
        <v>0</v>
      </c>
      <c r="K39" s="206">
        <v>0</v>
      </c>
      <c r="L39" s="205">
        <v>0</v>
      </c>
      <c r="M39" s="205">
        <v>0</v>
      </c>
      <c r="N39" s="206">
        <v>0</v>
      </c>
    </row>
    <row r="40" spans="1:14" ht="12.75">
      <c r="A40" s="223"/>
      <c r="B40" s="226"/>
      <c r="C40" s="223"/>
      <c r="H40" s="167" t="s">
        <v>164</v>
      </c>
      <c r="I40" s="205">
        <v>0</v>
      </c>
      <c r="J40" s="205">
        <v>0</v>
      </c>
      <c r="K40" s="206">
        <v>0</v>
      </c>
      <c r="L40" s="205">
        <v>0</v>
      </c>
      <c r="M40" s="205">
        <v>0</v>
      </c>
      <c r="N40" s="206">
        <v>0</v>
      </c>
    </row>
    <row r="41" spans="1:14" ht="12.75">
      <c r="A41" s="223"/>
      <c r="B41" s="226"/>
      <c r="C41" s="223"/>
      <c r="H41" s="167" t="s">
        <v>165</v>
      </c>
      <c r="I41" s="205">
        <v>0</v>
      </c>
      <c r="J41" s="205">
        <v>0</v>
      </c>
      <c r="K41" s="206">
        <v>0</v>
      </c>
      <c r="L41" s="205">
        <v>0</v>
      </c>
      <c r="M41" s="205">
        <v>0</v>
      </c>
      <c r="N41" s="206">
        <v>0</v>
      </c>
    </row>
    <row r="42" spans="1:14" ht="12.75">
      <c r="A42" s="223"/>
      <c r="B42" s="226"/>
      <c r="C42" s="223"/>
      <c r="H42" s="167" t="s">
        <v>166</v>
      </c>
      <c r="I42" s="205">
        <v>0</v>
      </c>
      <c r="J42" s="205">
        <v>0</v>
      </c>
      <c r="K42" s="206">
        <v>0</v>
      </c>
      <c r="L42" s="205">
        <v>0</v>
      </c>
      <c r="M42" s="205">
        <v>0</v>
      </c>
      <c r="N42" s="206">
        <v>0</v>
      </c>
    </row>
    <row r="43" spans="1:14" ht="12.75">
      <c r="A43" s="223"/>
      <c r="B43" s="226"/>
      <c r="C43" s="223"/>
      <c r="H43" s="167" t="s">
        <v>167</v>
      </c>
      <c r="I43" s="205">
        <v>0</v>
      </c>
      <c r="J43" s="205">
        <v>0</v>
      </c>
      <c r="K43" s="206">
        <v>0</v>
      </c>
      <c r="L43" s="205">
        <v>0</v>
      </c>
      <c r="M43" s="205">
        <v>0</v>
      </c>
      <c r="N43" s="206">
        <v>0</v>
      </c>
    </row>
    <row r="44" spans="1:14" ht="12.75">
      <c r="A44" s="223"/>
      <c r="B44" s="226"/>
      <c r="C44" s="223"/>
      <c r="H44" s="167" t="s">
        <v>168</v>
      </c>
      <c r="I44" s="205">
        <v>0</v>
      </c>
      <c r="J44" s="205">
        <v>0</v>
      </c>
      <c r="K44" s="206">
        <v>0</v>
      </c>
      <c r="L44" s="205">
        <v>0</v>
      </c>
      <c r="M44" s="205">
        <v>0</v>
      </c>
      <c r="N44" s="206">
        <v>0</v>
      </c>
    </row>
    <row r="45" spans="1:14" ht="12.75">
      <c r="A45" s="223"/>
      <c r="B45" s="226"/>
      <c r="C45" s="223"/>
      <c r="H45" s="167" t="s">
        <v>169</v>
      </c>
      <c r="I45" s="205">
        <v>0</v>
      </c>
      <c r="J45" s="205">
        <v>0</v>
      </c>
      <c r="K45" s="206">
        <v>0</v>
      </c>
      <c r="L45" s="205">
        <v>0</v>
      </c>
      <c r="M45" s="205">
        <v>0</v>
      </c>
      <c r="N45" s="206">
        <v>0</v>
      </c>
    </row>
    <row r="46" spans="1:14" ht="12.75">
      <c r="A46" s="223"/>
      <c r="B46" s="226"/>
      <c r="C46" s="223"/>
      <c r="H46" s="167" t="s">
        <v>170</v>
      </c>
      <c r="I46" s="205">
        <v>0</v>
      </c>
      <c r="J46" s="205">
        <v>0</v>
      </c>
      <c r="K46" s="206">
        <v>0</v>
      </c>
      <c r="L46" s="205">
        <v>0</v>
      </c>
      <c r="M46" s="205">
        <v>0</v>
      </c>
      <c r="N46" s="206">
        <v>0</v>
      </c>
    </row>
    <row r="47" spans="1:14" ht="12.75">
      <c r="A47" s="223"/>
      <c r="B47" s="226"/>
      <c r="C47" s="223"/>
      <c r="H47" s="167" t="s">
        <v>171</v>
      </c>
      <c r="I47" s="205">
        <v>0</v>
      </c>
      <c r="J47" s="205">
        <v>0</v>
      </c>
      <c r="K47" s="206">
        <v>0</v>
      </c>
      <c r="L47" s="205">
        <v>0</v>
      </c>
      <c r="M47" s="205">
        <v>0</v>
      </c>
      <c r="N47" s="206">
        <v>0</v>
      </c>
    </row>
    <row r="48" spans="1:14" ht="12.75">
      <c r="A48" s="223"/>
      <c r="B48" s="226"/>
      <c r="C48" s="223"/>
      <c r="H48" s="167" t="s">
        <v>172</v>
      </c>
      <c r="I48" s="205">
        <v>0</v>
      </c>
      <c r="J48" s="205">
        <v>0</v>
      </c>
      <c r="K48" s="206">
        <v>0</v>
      </c>
      <c r="L48" s="205">
        <v>0</v>
      </c>
      <c r="M48" s="205">
        <v>0</v>
      </c>
      <c r="N48" s="206">
        <v>0</v>
      </c>
    </row>
    <row r="49" spans="1:14" ht="12.75">
      <c r="A49" s="223"/>
      <c r="B49" s="226"/>
      <c r="C49" s="223"/>
      <c r="H49" s="167" t="s">
        <v>173</v>
      </c>
      <c r="I49" s="205">
        <v>0</v>
      </c>
      <c r="J49" s="205">
        <v>0</v>
      </c>
      <c r="K49" s="206">
        <v>0</v>
      </c>
      <c r="L49" s="205">
        <v>0</v>
      </c>
      <c r="M49" s="205">
        <v>0</v>
      </c>
      <c r="N49" s="206">
        <v>0</v>
      </c>
    </row>
    <row r="50" spans="1:14" ht="12.75">
      <c r="A50" s="223"/>
      <c r="B50" s="226"/>
      <c r="C50" s="223"/>
      <c r="H50" s="168" t="s">
        <v>174</v>
      </c>
      <c r="I50" s="169">
        <f aca="true" t="shared" si="0" ref="I50:N50">I4</f>
        <v>96</v>
      </c>
      <c r="J50" s="169">
        <f t="shared" si="0"/>
        <v>35</v>
      </c>
      <c r="K50" s="145">
        <f t="shared" si="0"/>
        <v>2</v>
      </c>
      <c r="L50" s="169">
        <f t="shared" si="0"/>
        <v>30</v>
      </c>
      <c r="M50" s="169">
        <f t="shared" si="0"/>
        <v>7</v>
      </c>
      <c r="N50" s="145">
        <f t="shared" si="0"/>
        <v>1</v>
      </c>
    </row>
    <row r="51" spans="1:14" ht="12.75">
      <c r="A51" s="223"/>
      <c r="B51" s="226"/>
      <c r="C51" s="223"/>
      <c r="H51" s="167" t="s">
        <v>175</v>
      </c>
      <c r="I51" s="205">
        <v>0</v>
      </c>
      <c r="J51" s="205">
        <v>0</v>
      </c>
      <c r="K51" s="206">
        <v>0</v>
      </c>
      <c r="L51" s="205">
        <v>0</v>
      </c>
      <c r="M51" s="205">
        <v>0</v>
      </c>
      <c r="N51" s="206">
        <v>0</v>
      </c>
    </row>
    <row r="52" spans="1:14" ht="12.75">
      <c r="A52" s="223"/>
      <c r="B52" s="226"/>
      <c r="C52" s="223"/>
      <c r="H52" s="167" t="s">
        <v>176</v>
      </c>
      <c r="I52" s="205">
        <v>0</v>
      </c>
      <c r="J52" s="205">
        <v>0</v>
      </c>
      <c r="K52" s="206">
        <v>0</v>
      </c>
      <c r="L52" s="205">
        <v>0</v>
      </c>
      <c r="M52" s="205">
        <v>0</v>
      </c>
      <c r="N52" s="206">
        <v>0</v>
      </c>
    </row>
    <row r="53" spans="1:14" ht="12.75">
      <c r="A53" s="223"/>
      <c r="B53" s="226"/>
      <c r="C53" s="223"/>
      <c r="H53" s="167" t="s">
        <v>177</v>
      </c>
      <c r="I53" s="205">
        <v>0</v>
      </c>
      <c r="J53" s="205">
        <v>0</v>
      </c>
      <c r="K53" s="206">
        <v>0</v>
      </c>
      <c r="L53" s="205">
        <v>0</v>
      </c>
      <c r="M53" s="205">
        <v>0</v>
      </c>
      <c r="N53" s="206">
        <v>0</v>
      </c>
    </row>
    <row r="54" spans="1:14" ht="12.75">
      <c r="A54" s="223"/>
      <c r="B54" s="226"/>
      <c r="C54" s="223"/>
      <c r="H54" s="167" t="s">
        <v>178</v>
      </c>
      <c r="I54" s="205">
        <v>0</v>
      </c>
      <c r="J54" s="205">
        <v>0</v>
      </c>
      <c r="K54" s="206">
        <v>0</v>
      </c>
      <c r="L54" s="205">
        <v>0</v>
      </c>
      <c r="M54" s="205">
        <v>0</v>
      </c>
      <c r="N54" s="206">
        <v>0</v>
      </c>
    </row>
    <row r="55" spans="1:14" ht="12.75">
      <c r="A55" s="223"/>
      <c r="B55" s="226"/>
      <c r="C55" s="223"/>
      <c r="H55" s="167" t="s">
        <v>179</v>
      </c>
      <c r="I55" s="205">
        <v>0</v>
      </c>
      <c r="J55" s="205">
        <v>0</v>
      </c>
      <c r="K55" s="206">
        <v>0</v>
      </c>
      <c r="L55" s="205">
        <v>0</v>
      </c>
      <c r="M55" s="205">
        <v>0</v>
      </c>
      <c r="N55" s="206">
        <v>0</v>
      </c>
    </row>
    <row r="56" spans="1:14" ht="12.75">
      <c r="A56" s="223"/>
      <c r="B56" s="226"/>
      <c r="C56" s="223"/>
      <c r="H56" s="167" t="s">
        <v>180</v>
      </c>
      <c r="I56" s="205">
        <v>0</v>
      </c>
      <c r="J56" s="205">
        <v>0</v>
      </c>
      <c r="K56" s="206">
        <v>0</v>
      </c>
      <c r="L56" s="205">
        <v>0</v>
      </c>
      <c r="M56" s="205">
        <v>0</v>
      </c>
      <c r="N56" s="206">
        <v>0</v>
      </c>
    </row>
    <row r="57" spans="1:14" ht="12.75">
      <c r="A57" s="223"/>
      <c r="B57" s="226"/>
      <c r="C57" s="223"/>
      <c r="H57" s="167" t="s">
        <v>181</v>
      </c>
      <c r="I57" s="205">
        <v>0</v>
      </c>
      <c r="J57" s="205">
        <v>0</v>
      </c>
      <c r="K57" s="206">
        <v>0</v>
      </c>
      <c r="L57" s="205">
        <v>0</v>
      </c>
      <c r="M57" s="205">
        <v>0</v>
      </c>
      <c r="N57" s="206">
        <v>0</v>
      </c>
    </row>
    <row r="58" spans="1:14" ht="12.75">
      <c r="A58" s="223"/>
      <c r="B58" s="226"/>
      <c r="C58" s="223"/>
      <c r="H58" s="167" t="s">
        <v>182</v>
      </c>
      <c r="I58" s="205">
        <v>0</v>
      </c>
      <c r="J58" s="205">
        <v>0</v>
      </c>
      <c r="K58" s="206">
        <v>0</v>
      </c>
      <c r="L58" s="205">
        <v>0</v>
      </c>
      <c r="M58" s="205">
        <v>0</v>
      </c>
      <c r="N58" s="206">
        <v>0</v>
      </c>
    </row>
    <row r="59" spans="1:14" ht="12.75">
      <c r="A59" s="223"/>
      <c r="B59" s="226"/>
      <c r="C59" s="223"/>
      <c r="H59" s="167" t="s">
        <v>183</v>
      </c>
      <c r="I59" s="205">
        <v>0</v>
      </c>
      <c r="J59" s="205">
        <v>0</v>
      </c>
      <c r="K59" s="206">
        <v>0</v>
      </c>
      <c r="L59" s="205">
        <v>0</v>
      </c>
      <c r="M59" s="205">
        <v>0</v>
      </c>
      <c r="N59" s="206">
        <v>0</v>
      </c>
    </row>
    <row r="60" spans="1:14" ht="12.75">
      <c r="A60" s="223"/>
      <c r="B60" s="226"/>
      <c r="C60" s="223"/>
      <c r="H60" s="167" t="s">
        <v>184</v>
      </c>
      <c r="I60" s="205">
        <v>0</v>
      </c>
      <c r="J60" s="205">
        <v>0</v>
      </c>
      <c r="K60" s="206">
        <v>0</v>
      </c>
      <c r="L60" s="205">
        <v>0</v>
      </c>
      <c r="M60" s="205">
        <v>0</v>
      </c>
      <c r="N60" s="206">
        <v>0</v>
      </c>
    </row>
    <row r="61" spans="1:14" ht="12.75">
      <c r="A61" s="223"/>
      <c r="B61" s="226"/>
      <c r="C61" s="223"/>
      <c r="H61" s="170" t="s">
        <v>185</v>
      </c>
      <c r="I61" s="207">
        <v>0</v>
      </c>
      <c r="J61" s="207">
        <v>0</v>
      </c>
      <c r="K61" s="208">
        <v>0</v>
      </c>
      <c r="L61" s="207">
        <v>0</v>
      </c>
      <c r="M61" s="207">
        <v>0</v>
      </c>
      <c r="N61" s="208">
        <v>0</v>
      </c>
    </row>
    <row r="62" spans="1:3" ht="12.75">
      <c r="A62" s="223"/>
      <c r="B62" s="223"/>
      <c r="C62" s="223"/>
    </row>
    <row r="63" spans="1:3" ht="12.75">
      <c r="A63" s="223"/>
      <c r="B63" s="223"/>
      <c r="C63" s="223"/>
    </row>
    <row r="64" spans="1:3" ht="12.75">
      <c r="A64" s="223"/>
      <c r="B64" s="223"/>
      <c r="C64" s="223"/>
    </row>
    <row r="65" spans="1:3" ht="12.75">
      <c r="A65" s="223"/>
      <c r="B65" s="223"/>
      <c r="C65" s="223"/>
    </row>
    <row r="66" spans="1:3" ht="12.75">
      <c r="A66" s="223"/>
      <c r="B66" s="223"/>
      <c r="C66" s="223"/>
    </row>
    <row r="67" spans="1:3" ht="12.75">
      <c r="A67" s="223"/>
      <c r="B67" s="223"/>
      <c r="C67" s="223"/>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 Tom Elwell</dc:creator>
  <cp:keywords/>
  <dc:description/>
  <cp:lastModifiedBy>paijcole</cp:lastModifiedBy>
  <cp:lastPrinted>2009-11-02T15:08:54Z</cp:lastPrinted>
  <dcterms:created xsi:type="dcterms:W3CDTF">2009-08-25T18:46:26Z</dcterms:created>
  <dcterms:modified xsi:type="dcterms:W3CDTF">2009-11-17T14:17:21Z</dcterms:modified>
  <cp:category/>
  <cp:version/>
  <cp:contentType/>
  <cp:contentStatus/>
</cp:coreProperties>
</file>