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55"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Data!$A$1:$P$2017</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C71" i="86"/>
  <c r="C85" i="86"/>
  <c r="A65" i="86"/>
  <c r="A24" i="86"/>
  <c r="A72" i="86"/>
  <c r="C78" i="86"/>
  <c r="A74" i="86"/>
  <c r="D70" i="86"/>
  <c r="A69" i="86"/>
  <c r="C73" i="86"/>
  <c r="D85" i="86"/>
  <c r="D81" i="86"/>
  <c r="A66" i="86"/>
  <c r="A70" i="86"/>
  <c r="A76" i="86"/>
  <c r="C83" i="86"/>
  <c r="A88" i="86"/>
  <c r="A86" i="86"/>
  <c r="A67" i="86"/>
  <c r="D68" i="86"/>
  <c r="A41" i="86"/>
  <c r="A22" i="86"/>
  <c r="A61" i="86"/>
  <c r="C86" i="86"/>
  <c r="A62" i="86"/>
  <c r="A84" i="86"/>
  <c r="D75" i="86"/>
  <c r="A87" i="86"/>
  <c r="D87" i="86"/>
  <c r="D86" i="86"/>
  <c r="C77" i="86"/>
  <c r="C64" i="86"/>
  <c r="C82" i="86"/>
  <c r="A83" i="86"/>
  <c r="D78" i="86"/>
  <c r="D66" i="86"/>
  <c r="C69" i="86"/>
  <c r="A78" i="86"/>
  <c r="D65" i="86"/>
  <c r="C65" i="86"/>
  <c r="D84" i="86"/>
  <c r="C76" i="86"/>
  <c r="A64" i="86"/>
  <c r="C75" i="86"/>
  <c r="A29" i="86"/>
  <c r="A44" i="86"/>
  <c r="A89" i="86"/>
  <c r="C63" i="86"/>
  <c r="D69" i="86"/>
  <c r="C70" i="86"/>
  <c r="C72" i="86"/>
  <c r="C87" i="86"/>
  <c r="A50" i="86"/>
  <c r="D82" i="86"/>
  <c r="D76" i="86"/>
  <c r="A63" i="86"/>
  <c r="C74" i="86"/>
  <c r="C84" i="86"/>
  <c r="A60" i="86"/>
  <c r="C66" i="86"/>
  <c r="A77" i="86"/>
  <c r="A21" i="86"/>
  <c r="D63" i="86"/>
  <c r="D67" i="86"/>
  <c r="A85" i="86"/>
  <c r="D83" i="86"/>
  <c r="D71" i="86"/>
  <c r="D88" i="86"/>
  <c r="C68" i="86"/>
  <c r="C79" i="86"/>
  <c r="A80" i="86"/>
  <c r="C88" i="86"/>
  <c r="A71" i="86"/>
  <c r="D72" i="86"/>
  <c r="D74" i="86"/>
  <c r="D64" i="86"/>
  <c r="A59" i="86"/>
  <c r="A79" i="86"/>
  <c r="A31" i="86"/>
  <c r="A82" i="86"/>
  <c r="D79" i="86"/>
  <c r="C67" i="86"/>
  <c r="A68" i="86"/>
  <c r="D73" i="86"/>
  <c r="A75" i="86"/>
  <c r="A81" i="86"/>
  <c r="A73" i="86"/>
  <c r="D77" i="86"/>
  <c r="A38" i="86"/>
  <c r="C81" i="86"/>
  <c r="F86" i="86" l="1"/>
  <c r="E86" i="86"/>
  <c r="L86" i="86" s="1"/>
  <c r="F82" i="86"/>
  <c r="E82" i="86"/>
  <c r="J82" i="86" s="1"/>
  <c r="F78" i="86"/>
  <c r="E78" i="86"/>
  <c r="K78" i="86" s="1"/>
  <c r="F74" i="86"/>
  <c r="E74" i="86"/>
  <c r="J74" i="86" s="1"/>
  <c r="F70" i="86"/>
  <c r="E70" i="86"/>
  <c r="I70" i="86" s="1"/>
  <c r="E66" i="86"/>
  <c r="I66" i="86" s="1"/>
  <c r="F66" i="86"/>
  <c r="F85" i="86"/>
  <c r="E85" i="86"/>
  <c r="J85" i="86" s="1"/>
  <c r="F81" i="86"/>
  <c r="E81" i="86"/>
  <c r="J81" i="86" s="1"/>
  <c r="F77" i="86"/>
  <c r="E77" i="86"/>
  <c r="J77" i="86" s="1"/>
  <c r="E73" i="86"/>
  <c r="L73" i="86" s="1"/>
  <c r="F73" i="86"/>
  <c r="F69" i="86"/>
  <c r="E69" i="86"/>
  <c r="L69" i="86" s="1"/>
  <c r="F65" i="86"/>
  <c r="E65" i="86"/>
  <c r="K65" i="86" s="1"/>
  <c r="F88" i="86"/>
  <c r="E88" i="86"/>
  <c r="L88" i="86" s="1"/>
  <c r="F84" i="86"/>
  <c r="E84" i="86"/>
  <c r="J84" i="86" s="1"/>
  <c r="F76" i="86"/>
  <c r="E76" i="86"/>
  <c r="L76" i="86" s="1"/>
  <c r="F72" i="86"/>
  <c r="E72" i="86"/>
  <c r="J72" i="86" s="1"/>
  <c r="F68" i="86"/>
  <c r="E68" i="86"/>
  <c r="J68" i="86" s="1"/>
  <c r="E64" i="86"/>
  <c r="I64" i="86" s="1"/>
  <c r="F64" i="86"/>
  <c r="F87" i="86"/>
  <c r="E87" i="86"/>
  <c r="J87" i="86" s="1"/>
  <c r="E83" i="86"/>
  <c r="L83" i="86" s="1"/>
  <c r="F83" i="86"/>
  <c r="E79" i="86"/>
  <c r="I79" i="86" s="1"/>
  <c r="F79" i="86"/>
  <c r="F75" i="86"/>
  <c r="E75" i="86"/>
  <c r="L75" i="86" s="1"/>
  <c r="F71" i="86"/>
  <c r="E71" i="86"/>
  <c r="J71" i="86" s="1"/>
  <c r="F67" i="86"/>
  <c r="E67" i="86"/>
  <c r="L67" i="86" s="1"/>
  <c r="F63" i="86"/>
  <c r="E63" i="86"/>
  <c r="K63" i="86" s="1"/>
  <c r="Z73" i="82"/>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G79" i="86" l="1"/>
  <c r="L71" i="86"/>
  <c r="L81" i="86"/>
  <c r="L84" i="86"/>
  <c r="H78" i="86"/>
  <c r="G85" i="86"/>
  <c r="H64" i="86"/>
  <c r="K77" i="86"/>
  <c r="L82" i="86"/>
  <c r="L66" i="86"/>
  <c r="K82" i="86"/>
  <c r="J75" i="86"/>
  <c r="I68" i="86"/>
  <c r="K85" i="86"/>
  <c r="G66" i="86"/>
  <c r="K74" i="86"/>
  <c r="I82" i="86"/>
  <c r="J64" i="86"/>
  <c r="L74" i="86"/>
  <c r="J83" i="86"/>
  <c r="G71" i="86"/>
  <c r="G64" i="86"/>
  <c r="G68" i="86"/>
  <c r="K69" i="86"/>
  <c r="H81" i="86"/>
  <c r="G81" i="86"/>
  <c r="G70" i="86"/>
  <c r="H74" i="86"/>
  <c r="J78" i="86"/>
  <c r="L64" i="86"/>
  <c r="I81" i="86"/>
  <c r="I74" i="86"/>
  <c r="G74" i="86"/>
  <c r="G82" i="86"/>
  <c r="G67" i="86"/>
  <c r="L77" i="86"/>
  <c r="I85" i="86"/>
  <c r="K70" i="86"/>
  <c r="L78" i="86"/>
  <c r="K67" i="86"/>
  <c r="K87" i="86"/>
  <c r="K72" i="86"/>
  <c r="J67" i="86"/>
  <c r="H67" i="86"/>
  <c r="I71" i="86"/>
  <c r="G87" i="86"/>
  <c r="H72" i="86"/>
  <c r="I76" i="86"/>
  <c r="I67" i="86"/>
  <c r="I75" i="86"/>
  <c r="L79" i="86"/>
  <c r="L87" i="86"/>
  <c r="G72" i="86"/>
  <c r="I72" i="86"/>
  <c r="G76" i="86"/>
  <c r="G88" i="86"/>
  <c r="H77" i="86"/>
  <c r="J86" i="86"/>
  <c r="G75" i="86"/>
  <c r="J79" i="86"/>
  <c r="H87" i="86"/>
  <c r="L72" i="86"/>
  <c r="K88" i="86"/>
  <c r="J73" i="86"/>
  <c r="I77" i="86"/>
  <c r="G77" i="86"/>
  <c r="H85" i="86"/>
  <c r="L85" i="86"/>
  <c r="I78" i="86"/>
  <c r="J63" i="86"/>
  <c r="H83" i="86"/>
  <c r="I84" i="86"/>
  <c r="I88" i="86"/>
  <c r="I69" i="86"/>
  <c r="K73" i="86"/>
  <c r="H70" i="86"/>
  <c r="I86" i="86"/>
  <c r="G63" i="86"/>
  <c r="I83" i="86"/>
  <c r="H71" i="86"/>
  <c r="H75" i="86"/>
  <c r="K79" i="86"/>
  <c r="G83" i="86"/>
  <c r="L68" i="86"/>
  <c r="K76" i="86"/>
  <c r="L63" i="86"/>
  <c r="K71" i="86"/>
  <c r="K75" i="86"/>
  <c r="H79" i="86"/>
  <c r="K83" i="86"/>
  <c r="I87" i="86"/>
  <c r="K64" i="86"/>
  <c r="H68" i="86"/>
  <c r="K68" i="86"/>
  <c r="J76" i="86"/>
  <c r="H84" i="86"/>
  <c r="H88" i="86"/>
  <c r="J88" i="86"/>
  <c r="G65" i="86"/>
  <c r="H69" i="86"/>
  <c r="H73" i="86"/>
  <c r="I73" i="86"/>
  <c r="K81" i="86"/>
  <c r="J66" i="86"/>
  <c r="L70" i="86"/>
  <c r="G78" i="86"/>
  <c r="H82" i="86"/>
  <c r="H86" i="86"/>
  <c r="K86" i="86"/>
  <c r="H76" i="86"/>
  <c r="G84" i="86"/>
  <c r="K84" i="86"/>
  <c r="G69" i="86"/>
  <c r="J69" i="86"/>
  <c r="G73" i="86"/>
  <c r="I63" i="86"/>
  <c r="J70" i="86"/>
  <c r="G86" i="86"/>
  <c r="J65" i="86"/>
  <c r="H65" i="86"/>
  <c r="H63" i="86"/>
  <c r="I65" i="86"/>
  <c r="H66" i="86"/>
  <c r="L65" i="86"/>
  <c r="K66" i="86"/>
  <c r="D20" i="82"/>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K12" i="84" l="1"/>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C27" i="86"/>
  <c r="D39" i="86"/>
  <c r="D80" i="86"/>
  <c r="C46" i="86"/>
  <c r="C48" i="86"/>
  <c r="D43" i="86"/>
  <c r="C44" i="86"/>
  <c r="D51" i="86"/>
  <c r="C58" i="86"/>
  <c r="C52" i="86"/>
  <c r="A39" i="86"/>
  <c r="D57" i="86"/>
  <c r="C24" i="86"/>
  <c r="D25" i="86"/>
  <c r="C56" i="86"/>
  <c r="C23" i="86"/>
  <c r="D59" i="86"/>
  <c r="C37" i="86"/>
  <c r="A51" i="86"/>
  <c r="C26" i="86"/>
  <c r="C61" i="86"/>
  <c r="A36" i="86"/>
  <c r="D60" i="86"/>
  <c r="A28" i="86"/>
  <c r="C54" i="86"/>
  <c r="A15" i="86"/>
  <c r="D30" i="86"/>
  <c r="C41" i="86"/>
  <c r="C22" i="86"/>
  <c r="A30" i="86"/>
  <c r="D62" i="86"/>
  <c r="A57" i="86"/>
  <c r="C31" i="86"/>
  <c r="A33" i="86"/>
  <c r="C36" i="86"/>
  <c r="C62" i="86"/>
  <c r="C47" i="86"/>
  <c r="D32" i="86"/>
  <c r="A23" i="86"/>
  <c r="D40" i="86"/>
  <c r="A16" i="86"/>
  <c r="A25" i="86"/>
  <c r="D29" i="86"/>
  <c r="D48" i="86"/>
  <c r="D61" i="86"/>
  <c r="C29" i="86"/>
  <c r="A56" i="86"/>
  <c r="C28" i="86"/>
  <c r="A37" i="86"/>
  <c r="D23" i="86"/>
  <c r="A34" i="86"/>
  <c r="A48" i="86"/>
  <c r="A19" i="86"/>
  <c r="D44" i="86"/>
  <c r="D53" i="86"/>
  <c r="A32" i="86"/>
  <c r="D15" i="86"/>
  <c r="C49" i="86"/>
  <c r="C40" i="86"/>
  <c r="C43" i="86"/>
  <c r="C80" i="86"/>
  <c r="A45" i="86"/>
  <c r="A42" i="86"/>
  <c r="C89" i="86"/>
  <c r="A40" i="86"/>
  <c r="A27" i="86"/>
  <c r="C55" i="86"/>
  <c r="D47" i="86"/>
  <c r="A18" i="86"/>
  <c r="C35" i="86"/>
  <c r="D55" i="86"/>
  <c r="C30" i="86"/>
  <c r="A17" i="86"/>
  <c r="C42" i="86"/>
  <c r="D38" i="86"/>
  <c r="C53" i="86"/>
  <c r="C45" i="86"/>
  <c r="C25" i="86"/>
  <c r="D49" i="86"/>
  <c r="A46" i="86"/>
  <c r="C57" i="86"/>
  <c r="A47" i="86"/>
  <c r="D58" i="86"/>
  <c r="D50" i="86"/>
  <c r="D42" i="86"/>
  <c r="D56" i="86"/>
  <c r="D36" i="86"/>
  <c r="D41" i="86"/>
  <c r="D31" i="86"/>
  <c r="D37" i="86"/>
  <c r="C32" i="86"/>
  <c r="A26" i="86"/>
  <c r="D22" i="86"/>
  <c r="A54" i="86"/>
  <c r="A35" i="86"/>
  <c r="C34" i="86"/>
  <c r="A20" i="86"/>
  <c r="D28" i="86"/>
  <c r="D45" i="86"/>
  <c r="C33" i="86"/>
  <c r="A53" i="86"/>
  <c r="D34" i="86"/>
  <c r="C39" i="86"/>
  <c r="A43" i="86"/>
  <c r="C50" i="86"/>
  <c r="D33" i="86"/>
  <c r="D26" i="86"/>
  <c r="D52" i="86"/>
  <c r="D24" i="86"/>
  <c r="A49" i="86"/>
  <c r="C60" i="86"/>
  <c r="D35" i="86"/>
  <c r="A52" i="86"/>
  <c r="D54" i="86"/>
  <c r="C59" i="86"/>
  <c r="C51" i="86"/>
  <c r="C38" i="86"/>
  <c r="D46" i="86"/>
  <c r="D27" i="86"/>
  <c r="A55" i="86"/>
  <c r="D89" i="86"/>
  <c r="A58" i="86"/>
  <c r="C13" i="35" l="1"/>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C20" i="86"/>
  <c r="C21" i="86"/>
  <c r="C17" i="86"/>
  <c r="D14" i="86"/>
  <c r="D18" i="86"/>
  <c r="C18" i="86"/>
  <c r="C16" i="86"/>
  <c r="D20" i="86"/>
  <c r="D19" i="86"/>
  <c r="D17" i="86"/>
  <c r="C19" i="86"/>
  <c r="C14" i="86"/>
  <c r="D21" i="86"/>
  <c r="D16" i="86"/>
  <c r="C15"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34" i="72"/>
  <c r="C29" i="72"/>
  <c r="C23" i="72"/>
  <c r="C19" i="72"/>
  <c r="C28" i="72"/>
  <c r="C13" i="72"/>
  <c r="C35" i="72"/>
  <c r="C22" i="72"/>
  <c r="C18" i="72"/>
  <c r="C24" i="72"/>
  <c r="C32" i="72"/>
  <c r="C21" i="72"/>
  <c r="C20" i="72"/>
  <c r="C16" i="72"/>
  <c r="C27" i="72"/>
  <c r="C25" i="72"/>
  <c r="C17" i="72"/>
  <c r="C15" i="72"/>
  <c r="C30" i="72"/>
  <c r="C26" i="72"/>
  <c r="C31" i="72"/>
  <c r="C33"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5" i="85"/>
  <c r="C20" i="83"/>
  <c r="C21" i="85"/>
  <c r="C36" i="85"/>
  <c r="C14" i="85"/>
  <c r="C15" i="83"/>
  <c r="C28" i="83"/>
  <c r="C30" i="85"/>
  <c r="C14" i="72"/>
  <c r="C32" i="85"/>
  <c r="C16" i="83"/>
  <c r="C33" i="85"/>
  <c r="C19" i="83"/>
  <c r="C23" i="85"/>
  <c r="C34" i="85"/>
  <c r="C35" i="83"/>
  <c r="C29" i="85"/>
  <c r="C24" i="83"/>
  <c r="C31" i="85"/>
  <c r="C23" i="83"/>
  <c r="C27" i="85"/>
  <c r="C27" i="83"/>
  <c r="C29" i="83"/>
  <c r="C26" i="85"/>
  <c r="C25" i="83"/>
  <c r="C31" i="83"/>
  <c r="C28" i="85"/>
  <c r="C34" i="83"/>
  <c r="C19" i="85"/>
  <c r="C21" i="83"/>
  <c r="C25" i="85"/>
  <c r="C26" i="83"/>
  <c r="C22" i="85"/>
  <c r="C20" i="85"/>
  <c r="C30" i="83"/>
  <c r="C32" i="83"/>
  <c r="C18" i="85"/>
  <c r="C33" i="83"/>
  <c r="C15" i="85"/>
  <c r="C18" i="83"/>
  <c r="C24" i="85"/>
  <c r="C17" i="83"/>
  <c r="C17" i="85"/>
  <c r="C22"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34" i="84"/>
  <c r="C20" i="84"/>
  <c r="C21" i="84"/>
  <c r="C25" i="84"/>
  <c r="C23" i="84"/>
  <c r="C27" i="84"/>
  <c r="C17" i="84"/>
  <c r="C29" i="84"/>
  <c r="C33" i="84"/>
  <c r="C31" i="84"/>
  <c r="C15" i="84"/>
  <c r="C13" i="84"/>
  <c r="C24" i="84"/>
  <c r="C35" i="84"/>
  <c r="C14" i="84"/>
  <c r="C16" i="84"/>
  <c r="C28" i="84"/>
  <c r="C32" i="84"/>
  <c r="C19" i="84"/>
  <c r="C18" i="84"/>
  <c r="C26" i="84"/>
  <c r="C30" i="84"/>
  <c r="C22"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3" i="83"/>
  <c r="C14"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<sst xmlns="http://schemas.openxmlformats.org/spreadsheetml/2006/main" count="9513" uniqueCount="889">
  <si>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</si>
  <si>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</si>
  <si>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</si>
  <si>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</si>
  <si>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</si>
  <si>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</si>
  <si>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</si>
  <si>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</si>
  <si>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</si>
  <si>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</si>
  <si>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</si>
  <si>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</si>
  <si>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</si>
  <si>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</si>
  <si>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</si>
  <si>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</si>
  <si>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</si>
  <si>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</si>
  <si>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</si>
  <si>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</si>
  <si>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</si>
  <si>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</si>
  <si>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</si>
  <si>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</si>
  <si>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</si>
  <si>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</si>
  <si>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</si>
  <si>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</si>
  <si>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</si>
  <si>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</si>
  <si>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</si>
  <si>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</si>
  <si>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</si>
  <si>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</si>
  <si>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</si>
  <si>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</si>
  <si>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</si>
  <si>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</si>
  <si>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</si>
  <si>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</si>
  <si>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</si>
  <si>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</si>
  <si>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</si>
  <si>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</si>
  <si>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</si>
  <si>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</si>
  <si>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</si>
  <si>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</si>
  <si>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</si>
  <si>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</si>
  <si>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</si>
  <si>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</si>
  <si>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</si>
  <si>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</si>
  <si>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</si>
  <si>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</si>
  <si>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</si>
  <si>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</si>
  <si>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</si>
  <si>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</si>
  <si>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</si>
  <si>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</si>
  <si>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</si>
  <si>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</si>
  <si>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</si>
  <si>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</si>
  <si>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</si>
  <si>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</si>
  <si>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</si>
  <si>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</si>
  <si>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</si>
  <si>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</si>
  <si>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</si>
  <si>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</si>
  <si>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</si>
  <si>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</si>
  <si>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</si>
  <si>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</si>
  <si>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</si>
  <si>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</si>
  <si>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</si>
  <si>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</si>
  <si>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</si>
  <si>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</si>
  <si>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</si>
  <si>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</si>
  <si>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</si>
  <si>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</si>
  <si>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</si>
  <si>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</si>
  <si>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</si>
  <si>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</si>
  <si>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</si>
  <si>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</si>
  <si>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</si>
  <si>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</si>
  <si>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</si>
  <si>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</si>
  <si>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</si>
  <si>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</si>
  <si>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</si>
  <si>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</si>
  <si>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</si>
  <si>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</si>
  <si>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</si>
  <si>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</si>
  <si>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</si>
  <si>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</si>
  <si>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</si>
  <si>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</si>
  <si>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</si>
  <si>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</si>
  <si>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</si>
  <si>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</si>
  <si>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</si>
  <si>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</si>
  <si>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</si>
  <si>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</si>
  <si>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</si>
  <si>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</si>
  <si>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</si>
  <si>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</si>
  <si>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</si>
  <si>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</si>
  <si>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</si>
  <si>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</si>
  <si>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</si>
  <si>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</si>
  <si>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</si>
  <si>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</si>
  <si>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</si>
  <si>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</si>
  <si>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</si>
  <si>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</si>
  <si>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</si>
  <si>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</si>
  <si>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</si>
  <si>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</si>
  <si>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</si>
  <si>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</si>
  <si>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</si>
  <si>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</si>
  <si>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</si>
  <si>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</si>
  <si>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</si>
  <si>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</si>
  <si>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</si>
  <si>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</si>
  <si>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</si>
  <si>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</si>
  <si>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</si>
  <si>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</si>
  <si>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</si>
  <si>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</si>
  <si>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</si>
  <si>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</si>
  <si>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</si>
  <si>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</si>
  <si>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</si>
  <si>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</si>
  <si>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</si>
  <si>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</si>
  <si>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</si>
  <si>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</si>
  <si>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</si>
  <si>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</si>
  <si>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</si>
  <si>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</si>
  <si>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</si>
  <si>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</si>
  <si>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</si>
  <si>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</si>
  <si>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</si>
  <si>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</si>
  <si>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</si>
  <si>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</si>
  <si>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</si>
  <si>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</si>
  <si>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</si>
  <si>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</si>
  <si>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</si>
  <si>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</si>
  <si>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</si>
  <si>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</si>
  <si>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</si>
  <si>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</si>
  <si>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</si>
  <si>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</si>
  <si>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</si>
  <si>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</si>
  <si>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</si>
  <si>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</si>
  <si>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</si>
  <si>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</si>
  <si>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</si>
  <si>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</si>
  <si>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</si>
  <si>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</si>
  <si>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</si>
  <si>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</si>
  <si>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</si>
  <si>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</si>
  <si>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</si>
  <si>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</si>
  <si>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</si>
  <si>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</si>
  <si>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</si>
  <si>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</si>
  <si>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</si>
  <si>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</si>
  <si>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</si>
  <si>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</si>
  <si>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</si>
  <si>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</si>
  <si>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</si>
  <si>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</si>
  <si>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</si>
  <si>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</si>
  <si>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</si>
  <si>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</si>
  <si>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</si>
  <si>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</si>
  <si>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</si>
  <si>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</si>
  <si>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</si>
  <si>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</si>
  <si>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</si>
  <si>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</si>
  <si>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</si>
  <si>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</si>
  <si>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</si>
  <si>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</si>
  <si>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</si>
  <si>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</si>
  <si>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</si>
  <si>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</si>
  <si>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</si>
  <si>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</si>
  <si>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</si>
  <si>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</si>
  <si>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</si>
  <si>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</si>
  <si>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</si>
  <si>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</si>
  <si>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</si>
  <si>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</si>
  <si>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</si>
  <si>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</si>
  <si>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</si>
  <si>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</si>
  <si>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</si>
  <si>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</si>
  <si>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</si>
  <si>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</si>
  <si>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</si>
  <si>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</si>
  <si>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</si>
  <si>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</si>
  <si>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</si>
  <si>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</si>
  <si>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</si>
  <si>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</si>
  <si>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</si>
  <si>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</si>
  <si>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</si>
  <si>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</si>
  <si>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</si>
  <si>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</si>
  <si>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</si>
  <si>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</si>
  <si>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</si>
  <si>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</si>
  <si>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</si>
  <si>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</si>
  <si>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</si>
  <si>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</si>
  <si>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</si>
  <si>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</si>
  <si>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</si>
  <si>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</si>
  <si>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</si>
  <si>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</si>
  <si>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</si>
  <si>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</si>
  <si>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</si>
  <si>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</si>
  <si>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</si>
  <si>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</si>
  <si>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</si>
  <si>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</si>
  <si>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</si>
  <si>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</si>
  <si>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</si>
  <si>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</si>
  <si>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</si>
  <si>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</si>
  <si>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</si>
  <si>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</si>
  <si>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</si>
  <si>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</si>
  <si>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</si>
  <si>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</si>
  <si>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</si>
  <si>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</si>
  <si>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</si>
  <si>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</si>
  <si>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</si>
  <si>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</si>
  <si>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</si>
  <si>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</si>
  <si>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</si>
  <si>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</si>
  <si>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</si>
  <si>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</si>
  <si>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</si>
  <si>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</si>
  <si>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</si>
  <si>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</si>
  <si>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</si>
  <si>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</si>
  <si>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</si>
  <si>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</si>
  <si>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</si>
  <si>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</si>
  <si>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</si>
  <si>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</si>
  <si>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</si>
  <si>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</si>
  <si>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</si>
  <si>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</si>
  <si>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</si>
  <si>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</si>
  <si>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</si>
  <si>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</si>
  <si>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</si>
  <si>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</si>
  <si>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</si>
  <si>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</si>
  <si>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</si>
  <si>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</si>
  <si>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</si>
  <si>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</si>
  <si>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</si>
  <si>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</si>
  <si>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</si>
  <si>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</si>
  <si>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</si>
  <si>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</si>
  <si>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</si>
  <si>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</si>
  <si>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</si>
  <si>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</si>
  <si>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</si>
  <si>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</si>
  <si>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</si>
  <si>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</si>
  <si>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</si>
  <si>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</si>
  <si>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</si>
  <si>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</si>
  <si>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</si>
  <si>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</si>
  <si>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</si>
  <si>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</si>
  <si>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</si>
  <si>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</si>
  <si>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</si>
  <si>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</si>
  <si>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</si>
  <si>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</si>
  <si>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</si>
  <si>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</si>
  <si>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</si>
  <si>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</si>
  <si>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</si>
  <si>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</si>
  <si>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</si>
  <si>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</si>
  <si>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</si>
  <si>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</si>
  <si>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</si>
  <si>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</si>
  <si>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</si>
  <si>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</si>
  <si>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</si>
  <si>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</si>
  <si>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</si>
  <si>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</si>
  <si>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</si>
  <si>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</si>
  <si>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</si>
  <si>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</si>
  <si>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</si>
  <si>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</si>
  <si>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</si>
  <si>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</si>
  <si>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</si>
  <si>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</si>
  <si>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</si>
  <si>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</si>
  <si>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</si>
  <si>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</si>
  <si>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</si>
  <si>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</si>
  <si>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</si>
  <si>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</si>
  <si>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</si>
  <si>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</si>
  <si>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</si>
  <si>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</si>
  <si>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</si>
  <si>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</si>
  <si>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</si>
  <si>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</si>
  <si>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</si>
  <si>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</si>
  <si>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</si>
  <si>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</si>
  <si>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</si>
  <si>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</si>
  <si>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</si>
  <si>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</si>
  <si>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</si>
  <si>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</si>
  <si>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</si>
  <si>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</si>
  <si>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</si>
  <si>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</si>
  <si>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</si>
  <si>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</si>
  <si>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</si>
  <si>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</si>
  <si>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</si>
  <si>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</si>
  <si>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</si>
  <si>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</si>
  <si>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</si>
  <si>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</si>
  <si>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</si>
  <si>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</si>
  <si>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</si>
  <si>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</si>
  <si>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</si>
  <si>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</si>
  <si>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</si>
  <si>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</si>
  <si>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</si>
  <si>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</si>
  <si>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</si>
  <si>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</si>
  <si>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</si>
  <si>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</si>
  <si>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</si>
  <si>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</si>
  <si>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</si>
  <si>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</si>
  <si>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</si>
  <si>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</si>
  <si>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</si>
  <si>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</si>
  <si>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</si>
  <si>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</si>
  <si>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</si>
  <si>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</si>
  <si>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</si>
  <si>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</si>
  <si>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</si>
  <si>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</si>
  <si>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</si>
  <si>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</si>
  <si>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</si>
  <si>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</si>
  <si>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</si>
  <si>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</si>
  <si>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</si>
  <si>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</si>
  <si>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</si>
  <si>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</si>
  <si>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</si>
  <si>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</si>
  <si>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</si>
  <si>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</si>
  <si>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</si>
  <si>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</si>
  <si>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</si>
  <si>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</si>
  <si>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</si>
  <si>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</si>
  <si>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</si>
  <si>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</si>
  <si>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</si>
  <si>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</si>
  <si>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</si>
  <si>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</si>
  <si>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</si>
  <si>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</si>
  <si>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</si>
  <si>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</si>
  <si>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</si>
  <si>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</si>
  <si>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</si>
  <si>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</si>
  <si>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</si>
  <si>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</si>
  <si>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</si>
  <si>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</si>
  <si>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</si>
  <si>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</si>
  <si>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</si>
  <si>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</si>
  <si>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</si>
  <si>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</si>
  <si>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</si>
  <si>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</si>
  <si>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</si>
  <si>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</si>
  <si>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</si>
  <si>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</si>
  <si>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</si>
  <si>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</si>
  <si>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</si>
  <si>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</si>
  <si>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</si>
  <si>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</si>
  <si>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</si>
  <si>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</si>
  <si>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</si>
  <si>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</si>
  <si>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</si>
  <si>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</si>
  <si>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</si>
  <si>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</si>
  <si>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</si>
  <si>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</si>
  <si>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</si>
  <si>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</si>
  <si>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</si>
  <si>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</si>
  <si>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</si>
  <si>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</si>
  <si>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</si>
  <si>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</si>
  <si>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</si>
  <si>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</si>
  <si>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</si>
  <si>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</si>
  <si>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</si>
  <si>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</si>
  <si>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</si>
  <si>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</si>
  <si>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</si>
  <si>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</si>
  <si>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</si>
  <si>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</si>
  <si>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</si>
  <si>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</si>
  <si>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</si>
  <si>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</si>
  <si>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</si>
  <si>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</si>
  <si>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</si>
  <si>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</si>
  <si>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</si>
  <si>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</si>
  <si>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</si>
  <si>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</si>
  <si>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</si>
  <si>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</si>
  <si>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</si>
  <si>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</si>
  <si>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</si>
  <si>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</si>
  <si>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</si>
  <si>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</si>
  <si>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</si>
  <si>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</si>
  <si>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</si>
  <si>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</si>
  <si>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</si>
  <si>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</si>
  <si>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</si>
  <si>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</si>
  <si>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</si>
  <si>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</si>
  <si>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</si>
  <si>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</si>
  <si>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</si>
  <si>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</si>
  <si>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</si>
  <si>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</si>
  <si>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</si>
  <si>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</si>
  <si>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</si>
  <si>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</si>
  <si>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</si>
  <si>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</si>
  <si>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</si>
  <si>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</si>
  <si>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</si>
  <si>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</si>
  <si>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</si>
  <si>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</si>
  <si>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</si>
  <si>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</si>
  <si>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</si>
  <si>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</si>
  <si>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</si>
  <si>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</si>
  <si>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</si>
  <si>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</si>
  <si>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</si>
  <si>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</si>
  <si>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</si>
  <si>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</si>
  <si>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</si>
  <si>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</si>
  <si>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</si>
  <si>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</si>
  <si>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</si>
  <si>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</si>
  <si>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</si>
  <si>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</si>
  <si>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</si>
  <si>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</si>
  <si>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</si>
  <si>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</si>
  <si>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</si>
  <si>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</si>
  <si>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</si>
  <si>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</si>
  <si>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</si>
  <si>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</si>
  <si>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</si>
  <si>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</si>
  <si>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</si>
  <si>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</si>
  <si>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</si>
  <si>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</si>
  <si>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</si>
  <si>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</si>
  <si>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</si>
  <si>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</si>
  <si>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</si>
  <si>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</si>
  <si>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</si>
  <si>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</si>
  <si>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</si>
  <si>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</si>
  <si>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</si>
  <si>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</si>
  <si>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</si>
  <si>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</si>
  <si>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</si>
  <si>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</si>
  <si>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</si>
  <si>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</si>
  <si>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</si>
  <si>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</si>
  <si>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</si>
  <si>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</si>
  <si>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</si>
  <si>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</si>
  <si>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</si>
  <si>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</si>
  <si>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</si>
  <si>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</si>
  <si>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</si>
  <si>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</si>
  <si>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</si>
  <si>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</si>
  <si>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</si>
  <si>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</si>
  <si>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</si>
  <si>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</si>
  <si>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</si>
  <si>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</si>
  <si>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</si>
  <si>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</si>
  <si>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</si>
  <si>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</si>
  <si>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</si>
  <si>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</si>
  <si>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</si>
  <si>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</si>
  <si>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</si>
  <si>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</si>
  <si>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</si>
  <si>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</si>
  <si>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</si>
  <si>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</si>
  <si>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</si>
  <si>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</si>
  <si>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</si>
  <si>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</si>
  <si>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</si>
  <si>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</si>
  <si>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</si>
  <si>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</si>
  <si>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</si>
  <si>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</si>
  <si>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</si>
  <si>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</si>
  <si>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</si>
  <si>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</si>
  <si>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</si>
  <si>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</si>
  <si>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</si>
  <si>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</si>
  <si>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</si>
  <si>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</si>
  <si>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</si>
  <si>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</si>
  <si>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</si>
  <si>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</si>
  <si>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</si>
  <si>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</si>
  <si>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</si>
  <si>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</si>
  <si>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</si>
  <si>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</si>
  <si>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</si>
  <si>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</si>
  <si>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</si>
  <si>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</si>
  <si>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</si>
  <si>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</si>
  <si>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</si>
  <si>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</si>
  <si>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</si>
  <si>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</si>
  <si>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</si>
  <si>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</si>
  <si>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</si>
  <si>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</si>
  <si>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</si>
  <si>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</si>
  <si>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</si>
  <si>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</si>
  <si>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</si>
  <si>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</si>
  <si>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</si>
  <si>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</si>
  <si>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</si>
  <si>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</si>
  <si>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</si>
  <si>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</si>
  <si>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</si>
  <si>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</si>
  <si>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</si>
  <si>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</si>
  <si>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</si>
  <si>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</si>
  <si>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</si>
  <si>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</si>
  <si>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</si>
  <si>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</si>
  <si>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</si>
  <si>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</si>
  <si>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</si>
  <si>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</si>
  <si>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</si>
  <si>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</si>
  <si>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</si>
  <si>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</si>
  <si>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</si>
  <si>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</si>
  <si>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</si>
  <si>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</si>
  <si>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</si>
  <si>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</si>
  <si>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</si>
  <si>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</si>
  <si>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</si>
  <si>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</si>
  <si>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</si>
  <si>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</si>
  <si>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</si>
  <si>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</si>
  <si>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</si>
  <si>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</si>
  <si>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</si>
  <si>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</si>
  <si>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</si>
  <si>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</si>
  <si>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</si>
  <si>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</si>
  <si>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</si>
  <si>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</si>
  <si>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</si>
  <si>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</si>
  <si>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</si>
  <si>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</si>
  <si>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</si>
  <si>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</si>
  <si>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</si>
  <si>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</si>
  <si>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</si>
  <si>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</si>
  <si>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</si>
  <si>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</si>
  <si>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</si>
  <si>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</si>
  <si>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</si>
  <si>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</si>
  <si>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</si>
  <si>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</si>
  <si>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</si>
  <si>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</si>
  <si>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</si>
  <si>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</si>
  <si>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</si>
  <si>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</si>
  <si>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</si>
  <si>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</si>
  <si>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</si>
  <si>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</si>
  <si>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</si>
  <si>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</si>
  <si>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</si>
  <si>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</si>
  <si>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</si>
  <si>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</si>
  <si>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</si>
  <si>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</si>
  <si>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</si>
  <si>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</si>
  <si>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</si>
  <si>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</si>
  <si>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</si>
  <si>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</si>
  <si>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</si>
  <si>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</si>
  <si>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</si>
  <si>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</si>
  <si>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</si>
  <si>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</si>
  <si>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</si>
  <si>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</si>
  <si>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</si>
  <si>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</si>
  <si>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</si>
  <si>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</si>
  <si>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</si>
  <si>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</si>
  <si>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</si>
  <si>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</si>
  <si>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</si>
  <si>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</si>
  <si>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</si>
  <si>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</si>
  <si>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</si>
  <si>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</si>
  <si>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</si>
  <si>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</si>
  <si>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</si>
  <si>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</si>
  <si>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</si>
  <si>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</si>
  <si>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</si>
  <si>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</si>
  <si>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</si>
  <si>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</si>
  <si>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</si>
  <si>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</si>
  <si>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</si>
  <si>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</si>
  <si>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</si>
  <si>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</si>
  <si>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</si>
  <si>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</si>
  <si>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24-JAN-19</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</si>
  <si>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</si>
  <si>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</si>
  <si>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</si>
  <si>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</si>
  <si>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</si>
  <si>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</si>
  <si>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</si>
  <si>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</si>
  <si>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</si>
  <si>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</si>
  <si>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</si>
  <si>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</si>
  <si>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</si>
  <si>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</si>
  <si>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</si>
  <si>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</si>
  <si>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</si>
  <si>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22-FEB-19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</si>
</sst>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5">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5</xdr:row>
          <xdr:rowOff>66675</xdr:rowOff>
        </xdr:from>
        <xdr:to>
          <xdr:col>6</xdr:col>
          <xdr:colOff>428625</xdr:colOff>
          <xdr:row>9</xdr:row>
          <xdr:rowOff>66675</xdr:rowOff>
        </xdr:to>
        <xdr:sp macro="" textlink="">
          <xdr:nvSpPr>
            <xdr:cNvPr id="130059" name="Object 11" hidden="1">
              <a:extLst>
                <a:ext uri="{63B3BB69-23CF-44E3-9099-C40C66FF867C}">
                  <a14:compatExt spid="_x0000_s130059"/>
                </a:ext>
                <a:ext uri="{FF2B5EF4-FFF2-40B4-BE49-F238E27FC236}">
                  <a16:creationId xmlns:a16="http://schemas.microsoft.com/office/drawing/2014/main" id="{00000000-0008-0000-0000-00000B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17"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86" dataDxfId="585">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I8" sqref="I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867</v>
      </c>
      <c r="E1" s="147" t="s">
        <v>803</v>
      </c>
    </row>
    <row r="2" spans="2:7" s="109" customFormat="1" ht="14.1" customHeight="1" x14ac:dyDescent="0.2">
      <c r="B2" s="243" t="s">
        <v>791</v>
      </c>
      <c r="C2" s="243" t="s">
        <v>372</v>
      </c>
      <c r="D2" s="268" t="s">
        <v>866</v>
      </c>
      <c r="E2" s="282" t="s">
        <v>886</v>
      </c>
    </row>
    <row r="3" spans="2:7" s="109" customFormat="1" ht="14.1" customHeight="1" x14ac:dyDescent="0.2">
      <c r="B3" s="243" t="s">
        <v>792</v>
      </c>
      <c r="C3" s="243" t="s">
        <v>802</v>
      </c>
      <c r="D3" s="268" t="s">
        <v>866</v>
      </c>
      <c r="E3" s="283"/>
    </row>
    <row r="4" spans="2:7" s="109" customFormat="1" ht="14.1" customHeight="1" x14ac:dyDescent="0.2">
      <c r="B4" s="243" t="s">
        <v>793</v>
      </c>
      <c r="C4" s="241" t="s">
        <v>15</v>
      </c>
      <c r="D4" s="268" t="s">
        <v>866</v>
      </c>
      <c r="E4" s="283"/>
    </row>
    <row r="5" spans="2:7" s="109" customFormat="1" ht="14.1" customHeight="1" x14ac:dyDescent="0.2">
      <c r="B5" s="243" t="s">
        <v>794</v>
      </c>
      <c r="C5" s="243" t="s">
        <v>14</v>
      </c>
      <c r="D5" s="268" t="s">
        <v>866</v>
      </c>
      <c r="E5" s="283"/>
      <c r="F5" s="257"/>
      <c r="G5" s="257"/>
    </row>
    <row r="6" spans="2:7" s="109" customFormat="1" ht="14.1" customHeight="1" x14ac:dyDescent="0.2">
      <c r="B6" s="243" t="s">
        <v>795</v>
      </c>
      <c r="C6" s="243" t="s">
        <v>169</v>
      </c>
      <c r="D6" s="268" t="s">
        <v>424</v>
      </c>
      <c r="E6" s="283"/>
      <c r="F6" s="257"/>
      <c r="G6" s="257"/>
    </row>
    <row r="7" spans="2:7" s="109" customFormat="1" ht="14.1" customHeight="1" x14ac:dyDescent="0.2">
      <c r="B7" s="243" t="s">
        <v>796</v>
      </c>
      <c r="C7" s="243" t="s">
        <v>170</v>
      </c>
      <c r="D7" s="268" t="s">
        <v>424</v>
      </c>
      <c r="E7" s="283"/>
      <c r="F7" s="257"/>
      <c r="G7" s="257"/>
    </row>
    <row r="8" spans="2:7" s="109" customFormat="1" ht="14.1" customHeight="1" x14ac:dyDescent="0.2">
      <c r="B8" s="243" t="s">
        <v>797</v>
      </c>
      <c r="C8" s="242" t="s">
        <v>801</v>
      </c>
      <c r="D8" s="268" t="s">
        <v>866</v>
      </c>
      <c r="E8" s="283"/>
      <c r="F8" s="285"/>
      <c r="G8" s="286"/>
    </row>
    <row r="9" spans="2:7" s="109" customFormat="1" ht="14.1" customHeight="1" x14ac:dyDescent="0.2">
      <c r="B9" s="243" t="s">
        <v>798</v>
      </c>
      <c r="C9" s="242" t="s">
        <v>16</v>
      </c>
      <c r="D9" s="268" t="s">
        <v>866</v>
      </c>
      <c r="E9" s="283"/>
      <c r="F9" s="257"/>
      <c r="G9" s="257"/>
    </row>
    <row r="10" spans="2:7" s="109" customFormat="1" ht="14.1" customHeight="1" x14ac:dyDescent="0.2">
      <c r="B10" s="243" t="s">
        <v>173</v>
      </c>
      <c r="C10" s="243" t="s">
        <v>883</v>
      </c>
      <c r="D10" s="268" t="s">
        <v>866</v>
      </c>
      <c r="E10" s="283"/>
      <c r="F10" s="257"/>
      <c r="G10" s="257"/>
    </row>
    <row r="11" spans="2:7" s="109" customFormat="1" ht="14.1" customHeight="1" x14ac:dyDescent="0.2">
      <c r="B11" s="243" t="s">
        <v>174</v>
      </c>
      <c r="C11" s="243" t="s">
        <v>884</v>
      </c>
      <c r="D11" s="268" t="s">
        <v>866</v>
      </c>
      <c r="E11" s="283"/>
      <c r="F11" s="257"/>
      <c r="G11" s="257"/>
    </row>
    <row r="12" spans="2:7" s="109" customFormat="1" ht="14.1" customHeight="1" x14ac:dyDescent="0.2">
      <c r="B12" s="243" t="s">
        <v>171</v>
      </c>
      <c r="C12" s="242" t="s">
        <v>881</v>
      </c>
      <c r="D12" s="268" t="s">
        <v>866</v>
      </c>
      <c r="E12" s="283"/>
      <c r="F12" s="257"/>
      <c r="G12" s="257"/>
    </row>
    <row r="13" spans="2:7" s="109" customFormat="1" ht="14.1" customHeight="1" x14ac:dyDescent="0.2">
      <c r="B13" s="243" t="s">
        <v>172</v>
      </c>
      <c r="C13" s="243" t="s">
        <v>882</v>
      </c>
      <c r="D13" s="243" t="s">
        <v>866</v>
      </c>
      <c r="E13" s="284"/>
      <c r="F13" s="257"/>
      <c r="G13" s="257"/>
    </row>
    <row r="14" spans="2:7" ht="14.1" customHeight="1" x14ac:dyDescent="0.2">
      <c r="E14" s="282" t="s">
        <v>887</v>
      </c>
      <c r="F14" s="258"/>
      <c r="G14" s="258"/>
    </row>
    <row r="15" spans="2:7" ht="14.1" customHeight="1" x14ac:dyDescent="0.2">
      <c r="B15" s="244" t="s">
        <v>106</v>
      </c>
      <c r="C15" s="244" t="s">
        <v>823</v>
      </c>
      <c r="D15" s="269"/>
      <c r="E15" s="283"/>
      <c r="F15" s="258"/>
      <c r="G15" s="258"/>
    </row>
    <row r="16" spans="2:7" ht="14.1" customHeight="1" x14ac:dyDescent="0.2">
      <c r="B16" s="244" t="s">
        <v>821</v>
      </c>
      <c r="C16" s="244" t="s">
        <v>822</v>
      </c>
      <c r="D16" s="269"/>
      <c r="E16" s="283"/>
      <c r="F16" s="258"/>
      <c r="G16" s="258"/>
    </row>
    <row r="17" spans="2:7" ht="14.1" customHeight="1" x14ac:dyDescent="0.2">
      <c r="E17" s="283"/>
      <c r="F17" s="258"/>
      <c r="G17" s="258"/>
    </row>
    <row r="18" spans="2:7" ht="14.1" customHeight="1" x14ac:dyDescent="0.2">
      <c r="B18" s="244" t="s">
        <v>824</v>
      </c>
      <c r="C18" s="244" t="s">
        <v>826</v>
      </c>
      <c r="D18" s="269"/>
      <c r="E18" s="283"/>
    </row>
    <row r="19" spans="2:7" ht="14.1" customHeight="1" x14ac:dyDescent="0.2">
      <c r="B19" s="244" t="s">
        <v>825</v>
      </c>
      <c r="C19" s="244" t="s">
        <v>827</v>
      </c>
      <c r="D19" s="269"/>
      <c r="E19" s="284"/>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0" t="s">
        <v>373</v>
      </c>
      <c r="C24" s="280" t="s">
        <v>836</v>
      </c>
      <c r="D24" s="270"/>
    </row>
    <row r="25" spans="2:7" ht="14.1" customHeight="1" x14ac:dyDescent="0.2">
      <c r="B25" s="281"/>
      <c r="C25" s="281"/>
      <c r="D25" s="271"/>
    </row>
    <row r="26" spans="2:7" ht="14.1" customHeight="1" x14ac:dyDescent="0.2">
      <c r="B26" s="280" t="s">
        <v>374</v>
      </c>
      <c r="C26" s="280" t="s">
        <v>837</v>
      </c>
      <c r="D26" s="270"/>
    </row>
    <row r="27" spans="2:7" ht="14.1" customHeight="1" x14ac:dyDescent="0.2">
      <c r="B27" s="281"/>
      <c r="C27" s="281"/>
      <c r="D27" s="271"/>
    </row>
    <row r="28" spans="2:7" ht="14.1" customHeight="1" x14ac:dyDescent="0.2">
      <c r="B28" s="280" t="s">
        <v>375</v>
      </c>
      <c r="C28" s="280" t="s">
        <v>838</v>
      </c>
      <c r="D28" s="270"/>
    </row>
    <row r="29" spans="2:7" ht="14.1" customHeight="1" x14ac:dyDescent="0.2">
      <c r="B29" s="281"/>
      <c r="C29" s="281"/>
      <c r="D29" s="271"/>
    </row>
    <row r="30" spans="2:7" ht="14.1" customHeight="1" x14ac:dyDescent="0.2">
      <c r="B30" s="280" t="s">
        <v>376</v>
      </c>
      <c r="C30" s="280" t="s">
        <v>839</v>
      </c>
      <c r="D30" s="270"/>
    </row>
    <row r="31" spans="2:7" ht="14.1" customHeight="1" x14ac:dyDescent="0.2">
      <c r="B31" s="281"/>
      <c r="C31" s="281"/>
      <c r="D31" s="271"/>
    </row>
    <row r="32" spans="2:7" ht="14.1" customHeight="1" x14ac:dyDescent="0.2">
      <c r="B32" s="280" t="s">
        <v>377</v>
      </c>
      <c r="C32" s="280" t="s">
        <v>840</v>
      </c>
      <c r="D32" s="270"/>
    </row>
    <row r="33" spans="2:4" ht="14.1" customHeight="1" x14ac:dyDescent="0.2">
      <c r="B33" s="281"/>
      <c r="C33" s="281"/>
      <c r="D33" s="271"/>
    </row>
  </sheetData>
  <mergeCells count="13">
    <mergeCell ref="F8:G8"/>
    <mergeCell ref="B28:B29"/>
    <mergeCell ref="C28:C29"/>
    <mergeCell ref="B30:B31"/>
    <mergeCell ref="C30:C31"/>
    <mergeCell ref="B32:B33"/>
    <mergeCell ref="C32:C33"/>
    <mergeCell ref="E2:E13"/>
    <mergeCell ref="B24:B25"/>
    <mergeCell ref="C24:C25"/>
    <mergeCell ref="B26:B27"/>
    <mergeCell ref="C26:C27"/>
    <mergeCell ref="E14:E19"/>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59" r:id="rId4">
          <objectPr defaultSize="0" r:id="rId5">
            <anchor moveWithCells="1">
              <from>
                <xdr:col>5</xdr:col>
                <xdr:colOff>123825</xdr:colOff>
                <xdr:row>5</xdr:row>
                <xdr:rowOff>66675</xdr:rowOff>
              </from>
              <to>
                <xdr:col>6</xdr:col>
                <xdr:colOff>428625</xdr:colOff>
                <xdr:row>9</xdr:row>
                <xdr:rowOff>66675</xdr:rowOff>
              </to>
            </anchor>
          </objectPr>
        </oleObject>
      </mc:Choice>
      <mc:Fallback>
        <oleObject progId="AcroExch.Document.DC" dvAspect="DVASPECT_ICON" shapeId="13005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17"/>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9.8554687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341</v>
      </c>
      <c r="B2" t="s">
        <v>346</v>
      </c>
      <c r="C2" t="s">
        <v>125</v>
      </c>
      <c r="D2" t="s">
        <v>384</v>
      </c>
      <c r="E2">
        <v>2399</v>
      </c>
      <c r="F2">
        <v>883</v>
      </c>
      <c r="G2">
        <v>121.93</v>
      </c>
      <c r="H2">
        <v>1415</v>
      </c>
      <c r="I2">
        <v>10465</v>
      </c>
      <c r="J2">
        <v>131.31</v>
      </c>
      <c r="K2">
        <v>124.16</v>
      </c>
      <c r="L2">
        <v>358</v>
      </c>
      <c r="M2">
        <v>1237</v>
      </c>
      <c r="N2">
        <v>343</v>
      </c>
      <c r="O2">
        <v>269</v>
      </c>
      <c r="P2">
        <v>192</v>
      </c>
    </row>
    <row r="3" spans="1:16" x14ac:dyDescent="0.2">
      <c r="A3" t="s">
        <v>341</v>
      </c>
      <c r="B3" t="s">
        <v>346</v>
      </c>
      <c r="C3" t="s">
        <v>127</v>
      </c>
      <c r="D3" t="s">
        <v>384</v>
      </c>
      <c r="E3">
        <v>1744</v>
      </c>
      <c r="F3">
        <v>778</v>
      </c>
      <c r="G3">
        <v>129.93</v>
      </c>
      <c r="H3">
        <v>992</v>
      </c>
      <c r="I3">
        <v>8040</v>
      </c>
      <c r="J3">
        <v>143.18</v>
      </c>
      <c r="K3">
        <v>114.86</v>
      </c>
      <c r="L3">
        <v>178</v>
      </c>
      <c r="M3">
        <v>1029</v>
      </c>
      <c r="N3">
        <v>269</v>
      </c>
      <c r="O3">
        <v>171</v>
      </c>
      <c r="P3">
        <v>97</v>
      </c>
    </row>
    <row r="4" spans="1:16" x14ac:dyDescent="0.2">
      <c r="A4" t="s">
        <v>341</v>
      </c>
      <c r="B4" t="s">
        <v>346</v>
      </c>
      <c r="C4" t="s">
        <v>128</v>
      </c>
      <c r="D4" t="s">
        <v>384</v>
      </c>
      <c r="E4">
        <v>961</v>
      </c>
      <c r="F4">
        <v>106</v>
      </c>
      <c r="G4">
        <v>80.8</v>
      </c>
      <c r="H4">
        <v>499</v>
      </c>
      <c r="I4">
        <v>3923</v>
      </c>
      <c r="J4">
        <v>95.07</v>
      </c>
      <c r="K4">
        <v>92.37</v>
      </c>
      <c r="L4">
        <v>197</v>
      </c>
      <c r="M4">
        <v>563</v>
      </c>
      <c r="N4">
        <v>112</v>
      </c>
      <c r="O4">
        <v>58</v>
      </c>
      <c r="P4">
        <v>31</v>
      </c>
    </row>
    <row r="5" spans="1:16" x14ac:dyDescent="0.2">
      <c r="A5" t="s">
        <v>341</v>
      </c>
      <c r="B5" t="s">
        <v>346</v>
      </c>
      <c r="C5" t="s">
        <v>129</v>
      </c>
      <c r="D5" t="s">
        <v>384</v>
      </c>
      <c r="E5">
        <v>1224</v>
      </c>
      <c r="F5">
        <v>388</v>
      </c>
      <c r="G5">
        <v>106.38</v>
      </c>
      <c r="H5">
        <v>983</v>
      </c>
      <c r="I5">
        <v>7618</v>
      </c>
      <c r="J5">
        <v>116.04</v>
      </c>
      <c r="K5">
        <v>119.17</v>
      </c>
      <c r="L5">
        <v>179</v>
      </c>
      <c r="M5">
        <v>747</v>
      </c>
      <c r="N5">
        <v>186</v>
      </c>
      <c r="O5">
        <v>83</v>
      </c>
      <c r="P5">
        <v>29</v>
      </c>
    </row>
    <row r="6" spans="1:16" x14ac:dyDescent="0.2">
      <c r="A6" t="s">
        <v>341</v>
      </c>
      <c r="B6" t="s">
        <v>346</v>
      </c>
      <c r="C6" t="s">
        <v>130</v>
      </c>
      <c r="D6" t="s">
        <v>384</v>
      </c>
      <c r="E6">
        <v>1677</v>
      </c>
      <c r="F6">
        <v>482</v>
      </c>
      <c r="G6">
        <v>101.05</v>
      </c>
      <c r="H6">
        <v>951</v>
      </c>
      <c r="I6">
        <v>7718</v>
      </c>
      <c r="J6">
        <v>134.34</v>
      </c>
      <c r="K6">
        <v>112.18</v>
      </c>
      <c r="L6">
        <v>408</v>
      </c>
      <c r="M6">
        <v>900</v>
      </c>
      <c r="N6">
        <v>166</v>
      </c>
      <c r="O6">
        <v>188</v>
      </c>
      <c r="P6">
        <v>15</v>
      </c>
    </row>
    <row r="7" spans="1:16" x14ac:dyDescent="0.2">
      <c r="A7" t="s">
        <v>341</v>
      </c>
      <c r="B7" t="s">
        <v>346</v>
      </c>
      <c r="C7" t="s">
        <v>133</v>
      </c>
      <c r="D7" t="s">
        <v>384</v>
      </c>
      <c r="E7">
        <v>1607</v>
      </c>
      <c r="F7">
        <v>673</v>
      </c>
      <c r="G7">
        <v>123.96</v>
      </c>
      <c r="H7">
        <v>1028</v>
      </c>
      <c r="I7">
        <v>7736</v>
      </c>
      <c r="J7">
        <v>136.97</v>
      </c>
      <c r="K7">
        <v>121.87</v>
      </c>
      <c r="L7">
        <v>195</v>
      </c>
      <c r="M7">
        <v>881</v>
      </c>
      <c r="N7">
        <v>283</v>
      </c>
      <c r="O7">
        <v>180</v>
      </c>
      <c r="P7">
        <v>68</v>
      </c>
    </row>
    <row r="8" spans="1:16" x14ac:dyDescent="0.2">
      <c r="A8" t="s">
        <v>341</v>
      </c>
      <c r="B8" t="s">
        <v>346</v>
      </c>
      <c r="C8" t="s">
        <v>138</v>
      </c>
      <c r="D8" t="s">
        <v>384</v>
      </c>
      <c r="E8">
        <v>1240</v>
      </c>
      <c r="F8">
        <v>425</v>
      </c>
      <c r="G8">
        <v>113.19</v>
      </c>
      <c r="H8">
        <v>567</v>
      </c>
      <c r="I8">
        <v>6785</v>
      </c>
      <c r="J8">
        <v>148.62</v>
      </c>
      <c r="K8">
        <v>134.06</v>
      </c>
      <c r="L8">
        <v>218</v>
      </c>
      <c r="M8">
        <v>690</v>
      </c>
      <c r="N8">
        <v>183</v>
      </c>
      <c r="O8">
        <v>103</v>
      </c>
      <c r="P8">
        <v>46</v>
      </c>
    </row>
    <row r="9" spans="1:16" x14ac:dyDescent="0.2">
      <c r="A9" t="s">
        <v>341</v>
      </c>
      <c r="B9" t="s">
        <v>346</v>
      </c>
      <c r="C9" t="s">
        <v>139</v>
      </c>
      <c r="D9" t="s">
        <v>384</v>
      </c>
      <c r="E9">
        <v>1709</v>
      </c>
      <c r="F9">
        <v>605</v>
      </c>
      <c r="G9">
        <v>110.34</v>
      </c>
      <c r="H9">
        <v>995</v>
      </c>
      <c r="I9">
        <v>8055</v>
      </c>
      <c r="J9">
        <v>132.15</v>
      </c>
      <c r="K9">
        <v>131.01</v>
      </c>
      <c r="L9">
        <v>234</v>
      </c>
      <c r="M9">
        <v>1090</v>
      </c>
      <c r="N9">
        <v>269</v>
      </c>
      <c r="O9">
        <v>108</v>
      </c>
      <c r="P9">
        <v>8</v>
      </c>
    </row>
    <row r="10" spans="1:16" x14ac:dyDescent="0.2">
      <c r="A10" t="s">
        <v>341</v>
      </c>
      <c r="B10" t="s">
        <v>346</v>
      </c>
      <c r="C10" t="s">
        <v>141</v>
      </c>
      <c r="D10" t="s">
        <v>384</v>
      </c>
      <c r="E10">
        <v>4202</v>
      </c>
      <c r="F10">
        <v>946</v>
      </c>
      <c r="G10">
        <v>79.569999999999993</v>
      </c>
      <c r="H10">
        <v>1921</v>
      </c>
      <c r="I10">
        <v>19543</v>
      </c>
      <c r="J10">
        <v>108.95</v>
      </c>
      <c r="K10">
        <v>92.58</v>
      </c>
      <c r="L10">
        <v>583</v>
      </c>
      <c r="M10">
        <v>1546</v>
      </c>
      <c r="N10">
        <v>1771</v>
      </c>
      <c r="O10">
        <v>262</v>
      </c>
      <c r="P10">
        <v>40</v>
      </c>
    </row>
    <row r="11" spans="1:16" x14ac:dyDescent="0.2">
      <c r="A11" t="s">
        <v>341</v>
      </c>
      <c r="B11" t="s">
        <v>346</v>
      </c>
      <c r="C11" t="s">
        <v>142</v>
      </c>
      <c r="D11" t="s">
        <v>384</v>
      </c>
      <c r="E11">
        <v>658</v>
      </c>
      <c r="F11">
        <v>21</v>
      </c>
      <c r="G11">
        <v>67.5</v>
      </c>
      <c r="H11">
        <v>383</v>
      </c>
      <c r="I11">
        <v>3335</v>
      </c>
      <c r="J11">
        <v>87.96</v>
      </c>
      <c r="K11">
        <v>88.14</v>
      </c>
      <c r="L11">
        <v>86</v>
      </c>
      <c r="M11">
        <v>407</v>
      </c>
      <c r="N11">
        <v>80</v>
      </c>
      <c r="O11">
        <v>75</v>
      </c>
      <c r="P11">
        <v>10</v>
      </c>
    </row>
    <row r="12" spans="1:16" x14ac:dyDescent="0.2">
      <c r="A12" t="s">
        <v>341</v>
      </c>
      <c r="B12" t="s">
        <v>346</v>
      </c>
      <c r="C12" t="s">
        <v>150</v>
      </c>
      <c r="D12" t="s">
        <v>384</v>
      </c>
      <c r="E12">
        <v>3615</v>
      </c>
      <c r="F12">
        <v>1425</v>
      </c>
      <c r="G12">
        <v>116.81</v>
      </c>
      <c r="H12">
        <v>2292</v>
      </c>
      <c r="I12">
        <v>16868</v>
      </c>
      <c r="J12">
        <v>124.01</v>
      </c>
      <c r="K12">
        <v>120.68</v>
      </c>
      <c r="L12">
        <v>601</v>
      </c>
      <c r="M12">
        <v>2119</v>
      </c>
      <c r="N12">
        <v>425</v>
      </c>
      <c r="O12">
        <v>392</v>
      </c>
      <c r="P12">
        <v>78</v>
      </c>
    </row>
    <row r="13" spans="1:16" x14ac:dyDescent="0.2">
      <c r="A13" t="s">
        <v>341</v>
      </c>
      <c r="B13" t="s">
        <v>346</v>
      </c>
      <c r="C13" t="s">
        <v>152</v>
      </c>
      <c r="D13" t="s">
        <v>384</v>
      </c>
      <c r="E13">
        <v>3152</v>
      </c>
      <c r="F13">
        <v>1332</v>
      </c>
      <c r="G13">
        <v>120.16</v>
      </c>
      <c r="H13">
        <v>2239</v>
      </c>
      <c r="I13">
        <v>18279</v>
      </c>
      <c r="J13">
        <v>140.72999999999999</v>
      </c>
      <c r="K13">
        <v>123.94</v>
      </c>
      <c r="L13">
        <v>422</v>
      </c>
      <c r="M13">
        <v>2030</v>
      </c>
      <c r="N13">
        <v>517</v>
      </c>
      <c r="O13">
        <v>137</v>
      </c>
      <c r="P13">
        <v>46</v>
      </c>
    </row>
    <row r="14" spans="1:16" x14ac:dyDescent="0.2">
      <c r="A14" t="s">
        <v>341</v>
      </c>
      <c r="B14" t="s">
        <v>346</v>
      </c>
      <c r="C14" t="s">
        <v>153</v>
      </c>
      <c r="D14" t="s">
        <v>384</v>
      </c>
      <c r="E14">
        <v>1356</v>
      </c>
      <c r="F14">
        <v>619</v>
      </c>
      <c r="G14">
        <v>135.34</v>
      </c>
      <c r="H14">
        <v>1179</v>
      </c>
      <c r="I14">
        <v>8281</v>
      </c>
      <c r="J14">
        <v>127.27</v>
      </c>
      <c r="K14">
        <v>117.04</v>
      </c>
      <c r="L14">
        <v>151</v>
      </c>
      <c r="M14">
        <v>850</v>
      </c>
      <c r="N14">
        <v>225</v>
      </c>
      <c r="O14">
        <v>86</v>
      </c>
      <c r="P14">
        <v>44</v>
      </c>
    </row>
    <row r="15" spans="1:16" x14ac:dyDescent="0.2">
      <c r="A15" t="s">
        <v>341</v>
      </c>
      <c r="B15" t="s">
        <v>346</v>
      </c>
      <c r="C15" t="s">
        <v>155</v>
      </c>
      <c r="D15" t="s">
        <v>384</v>
      </c>
      <c r="E15">
        <v>304</v>
      </c>
      <c r="F15">
        <v>8</v>
      </c>
      <c r="G15">
        <v>72.7</v>
      </c>
      <c r="H15">
        <v>224</v>
      </c>
      <c r="I15">
        <v>1771</v>
      </c>
      <c r="J15">
        <v>83.13</v>
      </c>
      <c r="K15">
        <v>88.1</v>
      </c>
      <c r="L15">
        <v>41</v>
      </c>
      <c r="M15">
        <v>184</v>
      </c>
      <c r="N15">
        <v>44</v>
      </c>
      <c r="O15">
        <v>31</v>
      </c>
      <c r="P15">
        <v>4</v>
      </c>
    </row>
    <row r="16" spans="1:16" x14ac:dyDescent="0.2">
      <c r="A16" t="s">
        <v>341</v>
      </c>
      <c r="B16" t="s">
        <v>346</v>
      </c>
      <c r="C16" t="s">
        <v>157</v>
      </c>
      <c r="D16" t="s">
        <v>384</v>
      </c>
      <c r="E16">
        <v>560</v>
      </c>
      <c r="F16">
        <v>21</v>
      </c>
      <c r="G16">
        <v>73.06</v>
      </c>
      <c r="H16">
        <v>279</v>
      </c>
      <c r="I16">
        <v>2759</v>
      </c>
      <c r="J16">
        <v>91.76</v>
      </c>
      <c r="K16">
        <v>91.89</v>
      </c>
      <c r="L16">
        <v>57</v>
      </c>
      <c r="M16">
        <v>347</v>
      </c>
      <c r="N16">
        <v>65</v>
      </c>
      <c r="O16">
        <v>68</v>
      </c>
      <c r="P16">
        <v>23</v>
      </c>
    </row>
    <row r="17" spans="1:16" x14ac:dyDescent="0.2">
      <c r="A17" t="s">
        <v>341</v>
      </c>
      <c r="B17" t="s">
        <v>346</v>
      </c>
      <c r="C17" t="s">
        <v>160</v>
      </c>
      <c r="D17" t="s">
        <v>384</v>
      </c>
      <c r="E17">
        <v>148</v>
      </c>
      <c r="F17">
        <v>6</v>
      </c>
      <c r="G17">
        <v>73.16</v>
      </c>
      <c r="H17">
        <v>124</v>
      </c>
      <c r="I17">
        <v>1255</v>
      </c>
      <c r="J17">
        <v>89.7</v>
      </c>
      <c r="K17">
        <v>83.73</v>
      </c>
      <c r="L17">
        <v>28</v>
      </c>
      <c r="M17">
        <v>93</v>
      </c>
      <c r="N17">
        <v>11</v>
      </c>
      <c r="O17">
        <v>13</v>
      </c>
      <c r="P17">
        <v>3</v>
      </c>
    </row>
    <row r="18" spans="1:16" x14ac:dyDescent="0.2">
      <c r="A18" t="s">
        <v>341</v>
      </c>
      <c r="B18" t="s">
        <v>346</v>
      </c>
      <c r="C18" t="s">
        <v>390</v>
      </c>
      <c r="D18" t="s">
        <v>384</v>
      </c>
      <c r="E18">
        <v>234917</v>
      </c>
      <c r="F18">
        <v>43897</v>
      </c>
      <c r="G18">
        <v>91.71</v>
      </c>
      <c r="H18">
        <v>308</v>
      </c>
      <c r="I18">
        <v>2193</v>
      </c>
      <c r="J18">
        <v>94.82</v>
      </c>
      <c r="K18">
        <v>92.18</v>
      </c>
      <c r="L18">
        <v>1907</v>
      </c>
      <c r="M18">
        <v>158528</v>
      </c>
      <c r="N18">
        <v>73611</v>
      </c>
      <c r="O18">
        <v>870</v>
      </c>
      <c r="P18">
        <v>1</v>
      </c>
    </row>
    <row r="19" spans="1:16" x14ac:dyDescent="0.2">
      <c r="A19" t="s">
        <v>341</v>
      </c>
      <c r="B19" t="s">
        <v>347</v>
      </c>
      <c r="C19" t="s">
        <v>649</v>
      </c>
      <c r="D19" t="s">
        <v>384</v>
      </c>
      <c r="E19">
        <v>25894</v>
      </c>
      <c r="F19">
        <v>5623</v>
      </c>
      <c r="G19">
        <v>94.04</v>
      </c>
      <c r="H19">
        <v>3930</v>
      </c>
      <c r="I19">
        <v>31237</v>
      </c>
      <c r="J19">
        <v>110.71</v>
      </c>
      <c r="K19">
        <v>90.98</v>
      </c>
      <c r="L19">
        <v>7045</v>
      </c>
      <c r="M19">
        <v>12294</v>
      </c>
      <c r="N19">
        <v>285</v>
      </c>
      <c r="O19">
        <v>5954</v>
      </c>
      <c r="P19">
        <v>316</v>
      </c>
    </row>
    <row r="20" spans="1:16" x14ac:dyDescent="0.2">
      <c r="A20" t="s">
        <v>341</v>
      </c>
      <c r="B20" t="s">
        <v>348</v>
      </c>
      <c r="C20" t="s">
        <v>649</v>
      </c>
      <c r="D20" t="s">
        <v>384</v>
      </c>
      <c r="E20">
        <v>479</v>
      </c>
      <c r="F20">
        <v>132</v>
      </c>
      <c r="G20">
        <v>109.87</v>
      </c>
      <c r="H20">
        <v>136</v>
      </c>
      <c r="I20">
        <v>1016</v>
      </c>
      <c r="J20">
        <v>101.93</v>
      </c>
      <c r="K20">
        <v>96.52</v>
      </c>
      <c r="L20">
        <v>45</v>
      </c>
      <c r="M20">
        <v>300</v>
      </c>
      <c r="N20">
        <v>117</v>
      </c>
      <c r="O20">
        <v>13</v>
      </c>
      <c r="P20">
        <v>4</v>
      </c>
    </row>
    <row r="21" spans="1:16" x14ac:dyDescent="0.2">
      <c r="A21" t="s">
        <v>341</v>
      </c>
      <c r="B21" t="s">
        <v>348</v>
      </c>
      <c r="C21" t="s">
        <v>390</v>
      </c>
      <c r="D21" t="s">
        <v>384</v>
      </c>
      <c r="E21">
        <v>310</v>
      </c>
      <c r="F21">
        <v>67</v>
      </c>
      <c r="G21">
        <v>96.51</v>
      </c>
      <c r="H21">
        <v>4</v>
      </c>
      <c r="I21">
        <v>23</v>
      </c>
      <c r="J21">
        <v>31</v>
      </c>
      <c r="K21">
        <v>37.74</v>
      </c>
      <c r="L21">
        <v>2</v>
      </c>
      <c r="M21">
        <v>222</v>
      </c>
      <c r="N21">
        <v>86</v>
      </c>
    </row>
    <row r="22" spans="1:16" x14ac:dyDescent="0.2">
      <c r="A22" t="s">
        <v>341</v>
      </c>
      <c r="B22" t="s">
        <v>346</v>
      </c>
      <c r="C22" t="s">
        <v>649</v>
      </c>
      <c r="D22" t="s">
        <v>384</v>
      </c>
      <c r="E22">
        <v>331733</v>
      </c>
      <c r="F22">
        <v>77245</v>
      </c>
      <c r="G22">
        <v>98.04</v>
      </c>
      <c r="H22">
        <v>59066</v>
      </c>
      <c r="I22">
        <v>469500</v>
      </c>
      <c r="J22">
        <v>121.39</v>
      </c>
      <c r="K22">
        <v>112.04</v>
      </c>
      <c r="L22">
        <v>15323</v>
      </c>
      <c r="M22">
        <v>215895</v>
      </c>
      <c r="N22">
        <v>88729</v>
      </c>
      <c r="O22">
        <v>9451</v>
      </c>
      <c r="P22">
        <v>2335</v>
      </c>
    </row>
    <row r="23" spans="1:16" x14ac:dyDescent="0.2">
      <c r="A23" t="s">
        <v>341</v>
      </c>
      <c r="B23" t="s">
        <v>346</v>
      </c>
      <c r="C23" t="s">
        <v>384</v>
      </c>
      <c r="D23" t="s">
        <v>384</v>
      </c>
      <c r="E23">
        <v>8023</v>
      </c>
      <c r="F23">
        <v>4139</v>
      </c>
      <c r="G23">
        <v>149.38</v>
      </c>
      <c r="H23">
        <v>291</v>
      </c>
      <c r="I23">
        <v>1019</v>
      </c>
      <c r="J23">
        <v>105.27</v>
      </c>
      <c r="K23">
        <v>90.69</v>
      </c>
      <c r="L23">
        <v>779</v>
      </c>
      <c r="M23">
        <v>6302</v>
      </c>
      <c r="N23">
        <v>906</v>
      </c>
      <c r="O23">
        <v>31</v>
      </c>
      <c r="P23">
        <v>5</v>
      </c>
    </row>
    <row r="24" spans="1:16" x14ac:dyDescent="0.2">
      <c r="A24" t="s">
        <v>341</v>
      </c>
      <c r="B24" t="s">
        <v>346</v>
      </c>
      <c r="C24" t="s">
        <v>117</v>
      </c>
      <c r="D24" t="s">
        <v>384</v>
      </c>
      <c r="E24">
        <v>1402</v>
      </c>
      <c r="F24">
        <v>495</v>
      </c>
      <c r="G24">
        <v>118.3</v>
      </c>
      <c r="H24">
        <v>892</v>
      </c>
      <c r="I24">
        <v>6590</v>
      </c>
      <c r="J24">
        <v>139.69</v>
      </c>
      <c r="K24">
        <v>133.25</v>
      </c>
      <c r="L24">
        <v>158</v>
      </c>
      <c r="M24">
        <v>811</v>
      </c>
      <c r="N24">
        <v>315</v>
      </c>
      <c r="O24">
        <v>112</v>
      </c>
      <c r="P24">
        <v>6</v>
      </c>
    </row>
    <row r="25" spans="1:16" x14ac:dyDescent="0.2">
      <c r="A25" t="s">
        <v>341</v>
      </c>
      <c r="B25" t="s">
        <v>346</v>
      </c>
      <c r="C25" t="s">
        <v>119</v>
      </c>
      <c r="D25" t="s">
        <v>384</v>
      </c>
      <c r="E25">
        <v>3758</v>
      </c>
      <c r="F25">
        <v>1461</v>
      </c>
      <c r="G25">
        <v>117.47</v>
      </c>
      <c r="H25">
        <v>3307</v>
      </c>
      <c r="I25">
        <v>26628</v>
      </c>
      <c r="J25">
        <v>121.37</v>
      </c>
      <c r="K25">
        <v>117.63</v>
      </c>
      <c r="L25">
        <v>518</v>
      </c>
      <c r="M25">
        <v>2050</v>
      </c>
      <c r="N25">
        <v>553</v>
      </c>
      <c r="O25">
        <v>491</v>
      </c>
      <c r="P25">
        <v>146</v>
      </c>
    </row>
    <row r="26" spans="1:16" x14ac:dyDescent="0.2">
      <c r="A26" t="s">
        <v>341</v>
      </c>
      <c r="B26" t="s">
        <v>346</v>
      </c>
      <c r="C26" t="s">
        <v>121</v>
      </c>
      <c r="D26" t="s">
        <v>384</v>
      </c>
      <c r="E26">
        <v>2116</v>
      </c>
      <c r="F26">
        <v>801</v>
      </c>
      <c r="G26">
        <v>118.1</v>
      </c>
      <c r="H26">
        <v>1452</v>
      </c>
      <c r="I26">
        <v>11101</v>
      </c>
      <c r="J26">
        <v>122.45</v>
      </c>
      <c r="K26">
        <v>110.27</v>
      </c>
      <c r="L26">
        <v>367</v>
      </c>
      <c r="M26">
        <v>1282</v>
      </c>
      <c r="N26">
        <v>324</v>
      </c>
      <c r="O26">
        <v>115</v>
      </c>
      <c r="P26">
        <v>28</v>
      </c>
    </row>
    <row r="27" spans="1:16" x14ac:dyDescent="0.2">
      <c r="A27" t="s">
        <v>341</v>
      </c>
      <c r="B27" t="s">
        <v>346</v>
      </c>
      <c r="C27" t="s">
        <v>123</v>
      </c>
      <c r="D27" t="s">
        <v>384</v>
      </c>
      <c r="E27">
        <v>1565</v>
      </c>
      <c r="F27">
        <v>633</v>
      </c>
      <c r="G27">
        <v>122</v>
      </c>
      <c r="H27">
        <v>965</v>
      </c>
      <c r="I27">
        <v>7458</v>
      </c>
      <c r="J27">
        <v>120</v>
      </c>
      <c r="K27">
        <v>91.96</v>
      </c>
      <c r="L27">
        <v>202</v>
      </c>
      <c r="M27">
        <v>921</v>
      </c>
      <c r="N27">
        <v>315</v>
      </c>
      <c r="O27">
        <v>101</v>
      </c>
      <c r="P27">
        <v>26</v>
      </c>
    </row>
    <row r="28" spans="1:16" x14ac:dyDescent="0.2">
      <c r="A28" t="s">
        <v>341</v>
      </c>
      <c r="B28" t="s">
        <v>346</v>
      </c>
      <c r="C28" t="s">
        <v>131</v>
      </c>
      <c r="D28" t="s">
        <v>384</v>
      </c>
      <c r="E28">
        <v>1840</v>
      </c>
      <c r="F28">
        <v>489</v>
      </c>
      <c r="G28">
        <v>103.74</v>
      </c>
      <c r="H28">
        <v>1373</v>
      </c>
      <c r="I28">
        <v>11014</v>
      </c>
      <c r="J28">
        <v>117.63</v>
      </c>
      <c r="K28">
        <v>103.69</v>
      </c>
      <c r="L28">
        <v>215</v>
      </c>
      <c r="M28">
        <v>941</v>
      </c>
      <c r="N28">
        <v>339</v>
      </c>
      <c r="O28">
        <v>297</v>
      </c>
      <c r="P28">
        <v>48</v>
      </c>
    </row>
    <row r="29" spans="1:16" x14ac:dyDescent="0.2">
      <c r="A29" t="s">
        <v>341</v>
      </c>
      <c r="B29" t="s">
        <v>346</v>
      </c>
      <c r="C29" t="s">
        <v>132</v>
      </c>
      <c r="D29" t="s">
        <v>384</v>
      </c>
      <c r="E29">
        <v>812</v>
      </c>
      <c r="F29">
        <v>36</v>
      </c>
      <c r="G29">
        <v>69.209999999999994</v>
      </c>
      <c r="H29">
        <v>703</v>
      </c>
      <c r="I29">
        <v>4561</v>
      </c>
      <c r="J29">
        <v>89.87</v>
      </c>
      <c r="K29">
        <v>85.92</v>
      </c>
      <c r="L29">
        <v>101</v>
      </c>
      <c r="M29">
        <v>562</v>
      </c>
      <c r="N29">
        <v>59</v>
      </c>
      <c r="O29">
        <v>81</v>
      </c>
      <c r="P29">
        <v>9</v>
      </c>
    </row>
    <row r="30" spans="1:16" x14ac:dyDescent="0.2">
      <c r="A30" t="s">
        <v>341</v>
      </c>
      <c r="B30" t="s">
        <v>346</v>
      </c>
      <c r="C30" t="s">
        <v>134</v>
      </c>
      <c r="D30" t="s">
        <v>384</v>
      </c>
      <c r="E30">
        <v>2225</v>
      </c>
      <c r="F30">
        <v>718</v>
      </c>
      <c r="G30">
        <v>117.64</v>
      </c>
      <c r="H30">
        <v>1066</v>
      </c>
      <c r="I30">
        <v>10963</v>
      </c>
      <c r="J30">
        <v>128.46</v>
      </c>
      <c r="K30">
        <v>97.16</v>
      </c>
      <c r="L30">
        <v>414</v>
      </c>
      <c r="M30">
        <v>1286</v>
      </c>
      <c r="N30">
        <v>270</v>
      </c>
      <c r="O30">
        <v>214</v>
      </c>
      <c r="P30">
        <v>41</v>
      </c>
    </row>
    <row r="31" spans="1:16" x14ac:dyDescent="0.2">
      <c r="A31" t="s">
        <v>341</v>
      </c>
      <c r="B31" t="s">
        <v>346</v>
      </c>
      <c r="C31" t="s">
        <v>136</v>
      </c>
      <c r="D31" t="s">
        <v>384</v>
      </c>
      <c r="E31">
        <v>308</v>
      </c>
      <c r="F31">
        <v>11</v>
      </c>
      <c r="G31">
        <v>69.989999999999995</v>
      </c>
      <c r="H31">
        <v>387</v>
      </c>
      <c r="I31">
        <v>2936</v>
      </c>
      <c r="J31">
        <v>87.66</v>
      </c>
      <c r="K31">
        <v>91.01</v>
      </c>
      <c r="L31">
        <v>43</v>
      </c>
      <c r="M31">
        <v>161</v>
      </c>
      <c r="N31">
        <v>41</v>
      </c>
      <c r="O31">
        <v>62</v>
      </c>
      <c r="P31">
        <v>1</v>
      </c>
    </row>
    <row r="32" spans="1:16" x14ac:dyDescent="0.2">
      <c r="A32" t="s">
        <v>341</v>
      </c>
      <c r="B32" t="s">
        <v>346</v>
      </c>
      <c r="C32" t="s">
        <v>137</v>
      </c>
      <c r="D32" t="s">
        <v>384</v>
      </c>
      <c r="E32">
        <v>2237</v>
      </c>
      <c r="F32">
        <v>872</v>
      </c>
      <c r="G32">
        <v>133.88</v>
      </c>
      <c r="H32">
        <v>2096</v>
      </c>
      <c r="I32">
        <v>15035</v>
      </c>
      <c r="J32">
        <v>129.12</v>
      </c>
      <c r="K32">
        <v>118.78</v>
      </c>
      <c r="L32">
        <v>234</v>
      </c>
      <c r="M32">
        <v>1201</v>
      </c>
      <c r="N32">
        <v>399</v>
      </c>
      <c r="O32">
        <v>370</v>
      </c>
      <c r="P32">
        <v>33</v>
      </c>
    </row>
    <row r="33" spans="1:16" x14ac:dyDescent="0.2">
      <c r="A33" t="s">
        <v>341</v>
      </c>
      <c r="B33" t="s">
        <v>346</v>
      </c>
      <c r="C33" t="s">
        <v>144</v>
      </c>
      <c r="D33" t="s">
        <v>384</v>
      </c>
      <c r="E33">
        <v>4942</v>
      </c>
      <c r="F33">
        <v>1833</v>
      </c>
      <c r="G33">
        <v>110.68</v>
      </c>
      <c r="H33">
        <v>3148</v>
      </c>
      <c r="I33">
        <v>25388</v>
      </c>
      <c r="J33">
        <v>125.49</v>
      </c>
      <c r="K33">
        <v>120.68</v>
      </c>
      <c r="L33">
        <v>689</v>
      </c>
      <c r="M33">
        <v>3387</v>
      </c>
      <c r="N33">
        <v>582</v>
      </c>
      <c r="O33">
        <v>268</v>
      </c>
      <c r="P33">
        <v>16</v>
      </c>
    </row>
    <row r="34" spans="1:16" x14ac:dyDescent="0.2">
      <c r="A34" t="s">
        <v>341</v>
      </c>
      <c r="B34" t="s">
        <v>346</v>
      </c>
      <c r="C34" t="s">
        <v>146</v>
      </c>
      <c r="D34" t="s">
        <v>384</v>
      </c>
      <c r="E34">
        <v>3278</v>
      </c>
      <c r="F34">
        <v>1505</v>
      </c>
      <c r="G34">
        <v>130.07</v>
      </c>
      <c r="H34">
        <v>1832</v>
      </c>
      <c r="I34">
        <v>15443</v>
      </c>
      <c r="J34">
        <v>130.55000000000001</v>
      </c>
      <c r="K34">
        <v>115.53</v>
      </c>
      <c r="L34">
        <v>477</v>
      </c>
      <c r="M34">
        <v>2022</v>
      </c>
      <c r="N34">
        <v>367</v>
      </c>
      <c r="O34">
        <v>213</v>
      </c>
      <c r="P34">
        <v>199</v>
      </c>
    </row>
    <row r="35" spans="1:16" x14ac:dyDescent="0.2">
      <c r="A35" t="s">
        <v>341</v>
      </c>
      <c r="B35" t="s">
        <v>346</v>
      </c>
      <c r="C35" t="s">
        <v>148</v>
      </c>
      <c r="D35" t="s">
        <v>384</v>
      </c>
      <c r="E35">
        <v>583</v>
      </c>
      <c r="F35">
        <v>287</v>
      </c>
      <c r="G35">
        <v>139.19</v>
      </c>
      <c r="H35">
        <v>414</v>
      </c>
      <c r="I35">
        <v>3033</v>
      </c>
      <c r="J35">
        <v>169.25</v>
      </c>
      <c r="K35">
        <v>147.16</v>
      </c>
      <c r="L35">
        <v>114</v>
      </c>
      <c r="M35">
        <v>369</v>
      </c>
      <c r="N35">
        <v>63</v>
      </c>
      <c r="O35">
        <v>34</v>
      </c>
      <c r="P35">
        <v>3</v>
      </c>
    </row>
    <row r="36" spans="1:16" x14ac:dyDescent="0.2">
      <c r="A36" t="s">
        <v>341</v>
      </c>
      <c r="B36" t="s">
        <v>346</v>
      </c>
      <c r="C36" t="s">
        <v>151</v>
      </c>
      <c r="D36" t="s">
        <v>384</v>
      </c>
      <c r="E36">
        <v>321</v>
      </c>
      <c r="F36">
        <v>9</v>
      </c>
      <c r="G36">
        <v>66.069999999999993</v>
      </c>
      <c r="H36">
        <v>233</v>
      </c>
      <c r="I36">
        <v>1773</v>
      </c>
      <c r="J36">
        <v>80.510000000000005</v>
      </c>
      <c r="K36">
        <v>82.61</v>
      </c>
      <c r="L36">
        <v>34</v>
      </c>
      <c r="M36">
        <v>210</v>
      </c>
      <c r="N36">
        <v>51</v>
      </c>
      <c r="O36">
        <v>22</v>
      </c>
      <c r="P36">
        <v>4</v>
      </c>
    </row>
    <row r="37" spans="1:16" x14ac:dyDescent="0.2">
      <c r="A37" t="s">
        <v>341</v>
      </c>
      <c r="B37" t="s">
        <v>346</v>
      </c>
      <c r="C37" t="s">
        <v>159</v>
      </c>
      <c r="D37" t="s">
        <v>384</v>
      </c>
      <c r="E37">
        <v>198</v>
      </c>
      <c r="F37">
        <v>20</v>
      </c>
      <c r="G37">
        <v>76.150000000000006</v>
      </c>
      <c r="H37">
        <v>163</v>
      </c>
      <c r="I37">
        <v>1326</v>
      </c>
      <c r="J37">
        <v>87.22</v>
      </c>
      <c r="K37">
        <v>83.72</v>
      </c>
      <c r="L37">
        <v>33</v>
      </c>
      <c r="M37">
        <v>113</v>
      </c>
      <c r="N37">
        <v>35</v>
      </c>
      <c r="O37">
        <v>12</v>
      </c>
      <c r="P37">
        <v>5</v>
      </c>
    </row>
    <row r="38" spans="1:16" x14ac:dyDescent="0.2">
      <c r="A38" t="s">
        <v>341</v>
      </c>
      <c r="B38" t="s">
        <v>347</v>
      </c>
      <c r="C38" t="s">
        <v>384</v>
      </c>
      <c r="D38" t="s">
        <v>384</v>
      </c>
      <c r="E38">
        <v>31</v>
      </c>
      <c r="F38">
        <v>19</v>
      </c>
      <c r="G38">
        <v>217.26</v>
      </c>
      <c r="H38">
        <v>168</v>
      </c>
      <c r="I38">
        <v>1358</v>
      </c>
      <c r="J38">
        <v>24.36</v>
      </c>
      <c r="K38">
        <v>36.56</v>
      </c>
      <c r="L38">
        <v>10</v>
      </c>
      <c r="M38">
        <v>12</v>
      </c>
      <c r="N38">
        <v>7</v>
      </c>
      <c r="O38">
        <v>2</v>
      </c>
    </row>
    <row r="39" spans="1:16" x14ac:dyDescent="0.2">
      <c r="A39" t="s">
        <v>341</v>
      </c>
      <c r="B39" t="s">
        <v>347</v>
      </c>
      <c r="C39" t="s">
        <v>134</v>
      </c>
      <c r="D39" t="s">
        <v>384</v>
      </c>
      <c r="E39">
        <v>3352</v>
      </c>
      <c r="F39">
        <v>1044</v>
      </c>
      <c r="G39">
        <v>104.73</v>
      </c>
      <c r="H39">
        <v>1182</v>
      </c>
      <c r="I39">
        <v>10905</v>
      </c>
      <c r="J39">
        <v>125.09</v>
      </c>
      <c r="K39">
        <v>104.43</v>
      </c>
      <c r="L39">
        <v>1288</v>
      </c>
      <c r="M39">
        <v>975</v>
      </c>
      <c r="N39">
        <v>86</v>
      </c>
      <c r="O39">
        <v>820</v>
      </c>
      <c r="P39">
        <v>183</v>
      </c>
    </row>
    <row r="40" spans="1:16" x14ac:dyDescent="0.2">
      <c r="A40" t="s">
        <v>341</v>
      </c>
      <c r="B40" t="s">
        <v>349</v>
      </c>
      <c r="C40" t="s">
        <v>384</v>
      </c>
      <c r="D40" t="s">
        <v>384</v>
      </c>
      <c r="E40">
        <v>6</v>
      </c>
      <c r="F40">
        <v>2</v>
      </c>
      <c r="G40">
        <v>141.33000000000001</v>
      </c>
      <c r="H40">
        <v>4</v>
      </c>
      <c r="I40">
        <v>27</v>
      </c>
      <c r="J40">
        <v>1</v>
      </c>
      <c r="K40">
        <v>251.63</v>
      </c>
      <c r="M40">
        <v>6</v>
      </c>
    </row>
    <row r="41" spans="1:16" x14ac:dyDescent="0.2">
      <c r="A41" t="s">
        <v>341</v>
      </c>
      <c r="B41" t="s">
        <v>349</v>
      </c>
      <c r="C41" t="s">
        <v>152</v>
      </c>
      <c r="D41" t="s">
        <v>384</v>
      </c>
      <c r="E41">
        <v>1</v>
      </c>
      <c r="F41">
        <v>1</v>
      </c>
      <c r="G41">
        <v>660</v>
      </c>
      <c r="H41">
        <v>2</v>
      </c>
      <c r="I41">
        <v>20</v>
      </c>
      <c r="J41">
        <v>270</v>
      </c>
      <c r="K41">
        <v>460.1</v>
      </c>
      <c r="M41">
        <v>1</v>
      </c>
    </row>
    <row r="42" spans="1:16" x14ac:dyDescent="0.2">
      <c r="A42" t="s">
        <v>341</v>
      </c>
      <c r="B42" t="s">
        <v>417</v>
      </c>
      <c r="C42" t="s">
        <v>359</v>
      </c>
      <c r="D42" t="s">
        <v>384</v>
      </c>
      <c r="E42">
        <v>261991</v>
      </c>
      <c r="F42">
        <v>51623</v>
      </c>
      <c r="G42">
        <v>93.53</v>
      </c>
      <c r="H42">
        <v>684</v>
      </c>
      <c r="I42">
        <v>3412</v>
      </c>
      <c r="J42">
        <v>99.47</v>
      </c>
      <c r="K42">
        <v>91.38</v>
      </c>
      <c r="L42">
        <v>6924</v>
      </c>
      <c r="M42">
        <v>175223</v>
      </c>
      <c r="N42">
        <v>74702</v>
      </c>
      <c r="O42">
        <v>5136</v>
      </c>
      <c r="P42">
        <v>6</v>
      </c>
    </row>
    <row r="43" spans="1:16" x14ac:dyDescent="0.2">
      <c r="A43" t="s">
        <v>341</v>
      </c>
      <c r="B43" t="s">
        <v>417</v>
      </c>
      <c r="C43" t="s">
        <v>386</v>
      </c>
      <c r="D43" t="s">
        <v>384</v>
      </c>
      <c r="E43">
        <v>23111</v>
      </c>
      <c r="F43">
        <v>7643</v>
      </c>
      <c r="G43">
        <v>109.25</v>
      </c>
      <c r="H43">
        <v>13191</v>
      </c>
      <c r="I43">
        <v>110447</v>
      </c>
      <c r="J43">
        <v>119.44</v>
      </c>
      <c r="K43">
        <v>109.06</v>
      </c>
      <c r="L43">
        <v>4214</v>
      </c>
      <c r="M43">
        <v>13314</v>
      </c>
      <c r="N43">
        <v>2459</v>
      </c>
      <c r="O43">
        <v>2456</v>
      </c>
      <c r="P43">
        <v>668</v>
      </c>
    </row>
    <row r="44" spans="1:16" x14ac:dyDescent="0.2">
      <c r="A44" t="s">
        <v>341</v>
      </c>
      <c r="B44" t="s">
        <v>417</v>
      </c>
      <c r="C44" t="s">
        <v>385</v>
      </c>
      <c r="D44" t="s">
        <v>384</v>
      </c>
      <c r="E44">
        <v>28837</v>
      </c>
      <c r="F44">
        <v>11085</v>
      </c>
      <c r="G44">
        <v>120.14</v>
      </c>
      <c r="H44">
        <v>19460</v>
      </c>
      <c r="I44">
        <v>150886</v>
      </c>
      <c r="J44">
        <v>126.55</v>
      </c>
      <c r="K44">
        <v>117.48</v>
      </c>
      <c r="L44">
        <v>3755</v>
      </c>
      <c r="M44">
        <v>16623</v>
      </c>
      <c r="N44">
        <v>4512</v>
      </c>
      <c r="O44">
        <v>3105</v>
      </c>
      <c r="P44">
        <v>842</v>
      </c>
    </row>
    <row r="45" spans="1:16" x14ac:dyDescent="0.2">
      <c r="A45" t="s">
        <v>341</v>
      </c>
      <c r="B45" t="s">
        <v>417</v>
      </c>
      <c r="C45" t="s">
        <v>387</v>
      </c>
      <c r="D45" t="s">
        <v>384</v>
      </c>
      <c r="E45">
        <v>25276</v>
      </c>
      <c r="F45">
        <v>6864</v>
      </c>
      <c r="G45">
        <v>100.43</v>
      </c>
      <c r="H45">
        <v>18092</v>
      </c>
      <c r="I45">
        <v>136426</v>
      </c>
      <c r="J45">
        <v>115.38</v>
      </c>
      <c r="K45">
        <v>103.52</v>
      </c>
      <c r="L45">
        <v>4962</v>
      </c>
      <c r="M45">
        <v>12952</v>
      </c>
      <c r="N45">
        <v>3393</v>
      </c>
      <c r="O45">
        <v>3148</v>
      </c>
      <c r="P45">
        <v>821</v>
      </c>
    </row>
    <row r="46" spans="1:16" x14ac:dyDescent="0.2">
      <c r="A46" t="s">
        <v>341</v>
      </c>
      <c r="B46" t="s">
        <v>417</v>
      </c>
      <c r="C46" t="s">
        <v>388</v>
      </c>
      <c r="D46" t="s">
        <v>384</v>
      </c>
      <c r="E46">
        <v>18907</v>
      </c>
      <c r="F46">
        <v>5790</v>
      </c>
      <c r="G46">
        <v>104.68</v>
      </c>
      <c r="H46">
        <v>11711</v>
      </c>
      <c r="I46">
        <v>100632</v>
      </c>
      <c r="J46">
        <v>121.74</v>
      </c>
      <c r="K46">
        <v>112.82</v>
      </c>
      <c r="L46">
        <v>2558</v>
      </c>
      <c r="M46">
        <v>10393</v>
      </c>
      <c r="N46">
        <v>4065</v>
      </c>
      <c r="O46">
        <v>1573</v>
      </c>
      <c r="P46">
        <v>318</v>
      </c>
    </row>
    <row r="47" spans="1:16" x14ac:dyDescent="0.2">
      <c r="A47" t="s">
        <v>341</v>
      </c>
      <c r="B47" t="s">
        <v>346</v>
      </c>
      <c r="C47" t="s">
        <v>359</v>
      </c>
      <c r="D47" t="s">
        <v>384</v>
      </c>
      <c r="E47">
        <v>242940</v>
      </c>
      <c r="F47">
        <v>48036</v>
      </c>
      <c r="G47">
        <v>93.61</v>
      </c>
      <c r="H47">
        <v>599</v>
      </c>
      <c r="I47">
        <v>3212</v>
      </c>
      <c r="J47">
        <v>99.9</v>
      </c>
      <c r="K47">
        <v>91.71</v>
      </c>
      <c r="L47">
        <v>2686</v>
      </c>
      <c r="M47">
        <v>164830</v>
      </c>
      <c r="N47">
        <v>74517</v>
      </c>
      <c r="O47">
        <v>901</v>
      </c>
      <c r="P47">
        <v>6</v>
      </c>
    </row>
    <row r="48" spans="1:16" x14ac:dyDescent="0.2">
      <c r="A48" t="s">
        <v>341</v>
      </c>
      <c r="B48" t="s">
        <v>346</v>
      </c>
      <c r="C48" t="s">
        <v>386</v>
      </c>
      <c r="D48" t="s">
        <v>384</v>
      </c>
      <c r="E48">
        <v>19730</v>
      </c>
      <c r="F48">
        <v>6591</v>
      </c>
      <c r="G48">
        <v>110.05</v>
      </c>
      <c r="H48">
        <v>11960</v>
      </c>
      <c r="I48">
        <v>99132</v>
      </c>
      <c r="J48">
        <v>119.2</v>
      </c>
      <c r="K48">
        <v>109.81</v>
      </c>
      <c r="L48">
        <v>2916</v>
      </c>
      <c r="M48">
        <v>12323</v>
      </c>
      <c r="N48">
        <v>2372</v>
      </c>
      <c r="O48">
        <v>1636</v>
      </c>
      <c r="P48">
        <v>483</v>
      </c>
    </row>
    <row r="49" spans="1:16" x14ac:dyDescent="0.2">
      <c r="A49" t="s">
        <v>341</v>
      </c>
      <c r="B49" t="s">
        <v>346</v>
      </c>
      <c r="C49" t="s">
        <v>385</v>
      </c>
      <c r="D49" t="s">
        <v>384</v>
      </c>
      <c r="E49">
        <v>28766</v>
      </c>
      <c r="F49">
        <v>11046</v>
      </c>
      <c r="G49">
        <v>119.99</v>
      </c>
      <c r="H49">
        <v>19347</v>
      </c>
      <c r="I49">
        <v>150052</v>
      </c>
      <c r="J49">
        <v>126.83</v>
      </c>
      <c r="K49">
        <v>117.74</v>
      </c>
      <c r="L49">
        <v>3738</v>
      </c>
      <c r="M49">
        <v>16592</v>
      </c>
      <c r="N49">
        <v>4494</v>
      </c>
      <c r="O49">
        <v>3101</v>
      </c>
      <c r="P49">
        <v>841</v>
      </c>
    </row>
    <row r="50" spans="1:16" x14ac:dyDescent="0.2">
      <c r="A50" t="s">
        <v>341</v>
      </c>
      <c r="B50" t="s">
        <v>346</v>
      </c>
      <c r="C50" t="s">
        <v>387</v>
      </c>
      <c r="D50" t="s">
        <v>384</v>
      </c>
      <c r="E50">
        <v>21423</v>
      </c>
      <c r="F50">
        <v>5793</v>
      </c>
      <c r="G50">
        <v>101.86</v>
      </c>
      <c r="H50">
        <v>15508</v>
      </c>
      <c r="I50">
        <v>117061</v>
      </c>
      <c r="J50">
        <v>116.6</v>
      </c>
      <c r="K50">
        <v>106.48</v>
      </c>
      <c r="L50">
        <v>3437</v>
      </c>
      <c r="M50">
        <v>11766</v>
      </c>
      <c r="N50">
        <v>3288</v>
      </c>
      <c r="O50">
        <v>2245</v>
      </c>
      <c r="P50">
        <v>687</v>
      </c>
    </row>
    <row r="51" spans="1:16" x14ac:dyDescent="0.2">
      <c r="A51" t="s">
        <v>341</v>
      </c>
      <c r="B51" t="s">
        <v>346</v>
      </c>
      <c r="C51" t="s">
        <v>388</v>
      </c>
      <c r="D51" t="s">
        <v>384</v>
      </c>
      <c r="E51">
        <v>18874</v>
      </c>
      <c r="F51">
        <v>5779</v>
      </c>
      <c r="G51">
        <v>104.59</v>
      </c>
      <c r="H51">
        <v>11652</v>
      </c>
      <c r="I51">
        <v>100043</v>
      </c>
      <c r="J51">
        <v>122.09</v>
      </c>
      <c r="K51">
        <v>112.84</v>
      </c>
      <c r="L51">
        <v>2546</v>
      </c>
      <c r="M51">
        <v>10384</v>
      </c>
      <c r="N51">
        <v>4058</v>
      </c>
      <c r="O51">
        <v>1568</v>
      </c>
      <c r="P51">
        <v>318</v>
      </c>
    </row>
    <row r="52" spans="1:16" x14ac:dyDescent="0.2">
      <c r="A52" t="s">
        <v>342</v>
      </c>
      <c r="B52" t="s">
        <v>417</v>
      </c>
      <c r="C52" t="s">
        <v>649</v>
      </c>
      <c r="D52" t="s">
        <v>384</v>
      </c>
      <c r="E52">
        <v>358122</v>
      </c>
      <c r="F52">
        <v>83005</v>
      </c>
      <c r="G52">
        <v>97.77</v>
      </c>
      <c r="H52">
        <v>63138</v>
      </c>
      <c r="I52">
        <v>501803</v>
      </c>
      <c r="J52">
        <v>120.68</v>
      </c>
      <c r="K52">
        <v>110.72</v>
      </c>
    </row>
    <row r="53" spans="1:16" x14ac:dyDescent="0.2">
      <c r="A53" t="s">
        <v>342</v>
      </c>
      <c r="B53" t="s">
        <v>346</v>
      </c>
      <c r="C53" t="s">
        <v>649</v>
      </c>
      <c r="D53" t="s">
        <v>384</v>
      </c>
      <c r="E53">
        <v>335308</v>
      </c>
      <c r="F53">
        <v>78243</v>
      </c>
      <c r="G53">
        <v>98.18</v>
      </c>
      <c r="H53">
        <v>58986</v>
      </c>
      <c r="I53">
        <v>469519</v>
      </c>
      <c r="J53">
        <v>121.55</v>
      </c>
      <c r="K53">
        <v>112.06</v>
      </c>
    </row>
    <row r="54" spans="1:16" x14ac:dyDescent="0.2">
      <c r="A54" t="s">
        <v>342</v>
      </c>
      <c r="B54" t="s">
        <v>346</v>
      </c>
      <c r="C54" t="s">
        <v>354</v>
      </c>
      <c r="D54" t="s">
        <v>384</v>
      </c>
      <c r="E54">
        <v>1127</v>
      </c>
      <c r="F54">
        <v>317</v>
      </c>
      <c r="G54">
        <v>113.13</v>
      </c>
      <c r="H54">
        <v>201</v>
      </c>
      <c r="I54">
        <v>1617</v>
      </c>
      <c r="J54">
        <v>118.73</v>
      </c>
      <c r="K54">
        <v>112.29</v>
      </c>
    </row>
    <row r="55" spans="1:16" x14ac:dyDescent="0.2">
      <c r="A55" t="s">
        <v>342</v>
      </c>
      <c r="B55" t="s">
        <v>346</v>
      </c>
      <c r="C55" t="s">
        <v>270</v>
      </c>
      <c r="D55" t="s">
        <v>384</v>
      </c>
      <c r="E55">
        <v>8030</v>
      </c>
      <c r="F55">
        <v>1824</v>
      </c>
      <c r="G55">
        <v>94.93</v>
      </c>
      <c r="H55">
        <v>1352</v>
      </c>
      <c r="I55">
        <v>10719</v>
      </c>
      <c r="J55">
        <v>129.56</v>
      </c>
      <c r="K55">
        <v>114.14</v>
      </c>
    </row>
    <row r="56" spans="1:16" x14ac:dyDescent="0.2">
      <c r="A56" t="s">
        <v>342</v>
      </c>
      <c r="B56" t="s">
        <v>346</v>
      </c>
      <c r="C56" t="s">
        <v>231</v>
      </c>
      <c r="D56" t="s">
        <v>384</v>
      </c>
      <c r="E56">
        <v>3652</v>
      </c>
      <c r="F56">
        <v>764</v>
      </c>
      <c r="G56">
        <v>94.53</v>
      </c>
      <c r="H56">
        <v>661</v>
      </c>
      <c r="I56">
        <v>5367</v>
      </c>
      <c r="J56">
        <v>127.36</v>
      </c>
      <c r="K56">
        <v>114.67</v>
      </c>
    </row>
    <row r="57" spans="1:16" x14ac:dyDescent="0.2">
      <c r="A57" t="s">
        <v>342</v>
      </c>
      <c r="B57" t="s">
        <v>346</v>
      </c>
      <c r="C57" t="s">
        <v>261</v>
      </c>
      <c r="D57" t="s">
        <v>384</v>
      </c>
      <c r="E57">
        <v>6928</v>
      </c>
      <c r="F57">
        <v>1636</v>
      </c>
      <c r="G57">
        <v>99.27</v>
      </c>
      <c r="H57">
        <v>1245</v>
      </c>
      <c r="I57">
        <v>9979</v>
      </c>
      <c r="J57">
        <v>126.3</v>
      </c>
      <c r="K57">
        <v>114.12</v>
      </c>
    </row>
    <row r="58" spans="1:16" x14ac:dyDescent="0.2">
      <c r="A58" t="s">
        <v>342</v>
      </c>
      <c r="B58" t="s">
        <v>346</v>
      </c>
      <c r="C58" t="s">
        <v>248</v>
      </c>
      <c r="D58" t="s">
        <v>384</v>
      </c>
      <c r="E58">
        <v>31730</v>
      </c>
      <c r="F58">
        <v>7610</v>
      </c>
      <c r="G58">
        <v>99.67</v>
      </c>
      <c r="H58">
        <v>5272</v>
      </c>
      <c r="I58">
        <v>44033</v>
      </c>
      <c r="J58">
        <v>121.6</v>
      </c>
      <c r="K58">
        <v>114.87</v>
      </c>
    </row>
    <row r="59" spans="1:16" x14ac:dyDescent="0.2">
      <c r="A59" t="s">
        <v>342</v>
      </c>
      <c r="B59" t="s">
        <v>346</v>
      </c>
      <c r="C59" t="s">
        <v>266</v>
      </c>
      <c r="D59" t="s">
        <v>384</v>
      </c>
      <c r="E59">
        <v>6518</v>
      </c>
      <c r="F59">
        <v>1345</v>
      </c>
      <c r="G59">
        <v>91.41</v>
      </c>
      <c r="H59">
        <v>1154</v>
      </c>
      <c r="I59">
        <v>9519</v>
      </c>
      <c r="J59">
        <v>112.12</v>
      </c>
      <c r="K59">
        <v>106.4</v>
      </c>
    </row>
    <row r="60" spans="1:16" x14ac:dyDescent="0.2">
      <c r="A60" t="s">
        <v>342</v>
      </c>
      <c r="B60" t="s">
        <v>346</v>
      </c>
      <c r="C60" t="s">
        <v>269</v>
      </c>
      <c r="D60" t="s">
        <v>384</v>
      </c>
      <c r="E60">
        <v>1915</v>
      </c>
      <c r="F60">
        <v>400</v>
      </c>
      <c r="G60">
        <v>87.34</v>
      </c>
      <c r="H60">
        <v>402</v>
      </c>
      <c r="I60">
        <v>3085</v>
      </c>
      <c r="J60">
        <v>111.8</v>
      </c>
      <c r="K60">
        <v>105.77</v>
      </c>
    </row>
    <row r="61" spans="1:16" x14ac:dyDescent="0.2">
      <c r="A61" t="s">
        <v>342</v>
      </c>
      <c r="B61" t="s">
        <v>346</v>
      </c>
      <c r="C61" t="s">
        <v>262</v>
      </c>
      <c r="D61" t="s">
        <v>384</v>
      </c>
      <c r="E61">
        <v>484</v>
      </c>
      <c r="F61">
        <v>144</v>
      </c>
      <c r="G61">
        <v>120.25</v>
      </c>
      <c r="H61">
        <v>78</v>
      </c>
      <c r="I61">
        <v>632</v>
      </c>
      <c r="J61">
        <v>143.79</v>
      </c>
      <c r="K61">
        <v>128.06</v>
      </c>
    </row>
    <row r="62" spans="1:16" x14ac:dyDescent="0.2">
      <c r="A62" t="s">
        <v>342</v>
      </c>
      <c r="B62" t="s">
        <v>346</v>
      </c>
      <c r="C62" t="s">
        <v>240</v>
      </c>
      <c r="D62" t="s">
        <v>384</v>
      </c>
      <c r="E62">
        <v>953</v>
      </c>
      <c r="F62">
        <v>274</v>
      </c>
      <c r="G62">
        <v>114.59</v>
      </c>
      <c r="H62">
        <v>203</v>
      </c>
      <c r="I62">
        <v>1411</v>
      </c>
      <c r="J62">
        <v>145.11000000000001</v>
      </c>
      <c r="K62">
        <v>119.51</v>
      </c>
    </row>
    <row r="63" spans="1:16" x14ac:dyDescent="0.2">
      <c r="A63" t="s">
        <v>342</v>
      </c>
      <c r="B63" t="s">
        <v>346</v>
      </c>
      <c r="C63" t="s">
        <v>233</v>
      </c>
      <c r="D63" t="s">
        <v>384</v>
      </c>
      <c r="E63">
        <v>26206</v>
      </c>
      <c r="F63">
        <v>6080</v>
      </c>
      <c r="G63">
        <v>98.77</v>
      </c>
      <c r="H63">
        <v>4710</v>
      </c>
      <c r="I63">
        <v>36174</v>
      </c>
      <c r="J63">
        <v>121.16</v>
      </c>
      <c r="K63">
        <v>111.31</v>
      </c>
    </row>
    <row r="64" spans="1:16" x14ac:dyDescent="0.2">
      <c r="A64" t="s">
        <v>342</v>
      </c>
      <c r="B64" t="s">
        <v>346</v>
      </c>
      <c r="C64" t="s">
        <v>278</v>
      </c>
      <c r="D64" t="s">
        <v>384</v>
      </c>
      <c r="E64">
        <v>18130</v>
      </c>
      <c r="F64">
        <v>4197</v>
      </c>
      <c r="G64">
        <v>95.45</v>
      </c>
      <c r="H64">
        <v>2894</v>
      </c>
      <c r="I64">
        <v>23046</v>
      </c>
      <c r="J64">
        <v>121.12</v>
      </c>
      <c r="K64">
        <v>112.5</v>
      </c>
    </row>
    <row r="65" spans="1:11" x14ac:dyDescent="0.2">
      <c r="A65" t="s">
        <v>342</v>
      </c>
      <c r="B65" t="s">
        <v>346</v>
      </c>
      <c r="C65" t="s">
        <v>277</v>
      </c>
      <c r="D65" t="s">
        <v>384</v>
      </c>
      <c r="E65">
        <v>2006</v>
      </c>
      <c r="F65">
        <v>518</v>
      </c>
      <c r="G65">
        <v>101.49</v>
      </c>
      <c r="H65">
        <v>367</v>
      </c>
      <c r="I65">
        <v>3166</v>
      </c>
      <c r="J65">
        <v>120.16</v>
      </c>
      <c r="K65">
        <v>108.47</v>
      </c>
    </row>
    <row r="66" spans="1:11" x14ac:dyDescent="0.2">
      <c r="A66" t="s">
        <v>342</v>
      </c>
      <c r="B66" t="s">
        <v>346</v>
      </c>
      <c r="C66" t="s">
        <v>279</v>
      </c>
      <c r="D66" t="s">
        <v>384</v>
      </c>
      <c r="E66">
        <v>2553</v>
      </c>
      <c r="F66">
        <v>629</v>
      </c>
      <c r="G66">
        <v>100.14</v>
      </c>
      <c r="H66">
        <v>501</v>
      </c>
      <c r="I66">
        <v>3902</v>
      </c>
      <c r="J66">
        <v>115.89</v>
      </c>
      <c r="K66">
        <v>113.07</v>
      </c>
    </row>
    <row r="67" spans="1:11" x14ac:dyDescent="0.2">
      <c r="A67" t="s">
        <v>342</v>
      </c>
      <c r="B67" t="s">
        <v>346</v>
      </c>
      <c r="C67" t="s">
        <v>250</v>
      </c>
      <c r="D67" t="s">
        <v>384</v>
      </c>
      <c r="E67">
        <v>2182</v>
      </c>
      <c r="F67">
        <v>511</v>
      </c>
      <c r="G67">
        <v>98.61</v>
      </c>
      <c r="H67">
        <v>377</v>
      </c>
      <c r="I67">
        <v>2670</v>
      </c>
      <c r="J67">
        <v>122.62</v>
      </c>
      <c r="K67">
        <v>118.25</v>
      </c>
    </row>
    <row r="68" spans="1:11" x14ac:dyDescent="0.2">
      <c r="A68" t="s">
        <v>342</v>
      </c>
      <c r="B68" t="s">
        <v>346</v>
      </c>
      <c r="C68" t="s">
        <v>265</v>
      </c>
      <c r="D68" t="s">
        <v>384</v>
      </c>
      <c r="E68">
        <v>7251</v>
      </c>
      <c r="F68">
        <v>1777</v>
      </c>
      <c r="G68">
        <v>103.27</v>
      </c>
      <c r="H68">
        <v>1255</v>
      </c>
      <c r="I68">
        <v>9844</v>
      </c>
      <c r="J68">
        <v>121.76</v>
      </c>
      <c r="K68">
        <v>115.49</v>
      </c>
    </row>
    <row r="69" spans="1:11" x14ac:dyDescent="0.2">
      <c r="A69" t="s">
        <v>342</v>
      </c>
      <c r="B69" t="s">
        <v>346</v>
      </c>
      <c r="C69" t="s">
        <v>246</v>
      </c>
      <c r="D69" t="s">
        <v>384</v>
      </c>
      <c r="E69">
        <v>5490</v>
      </c>
      <c r="F69">
        <v>1191</v>
      </c>
      <c r="G69">
        <v>95.58</v>
      </c>
      <c r="H69">
        <v>917</v>
      </c>
      <c r="I69">
        <v>7354</v>
      </c>
      <c r="J69">
        <v>121.24</v>
      </c>
      <c r="K69">
        <v>111.8</v>
      </c>
    </row>
    <row r="70" spans="1:11" x14ac:dyDescent="0.2">
      <c r="A70" t="s">
        <v>342</v>
      </c>
      <c r="B70" t="s">
        <v>346</v>
      </c>
      <c r="C70" t="s">
        <v>280</v>
      </c>
      <c r="D70" t="s">
        <v>384</v>
      </c>
      <c r="E70">
        <v>2442</v>
      </c>
      <c r="F70">
        <v>526</v>
      </c>
      <c r="G70">
        <v>93.67</v>
      </c>
      <c r="H70">
        <v>430</v>
      </c>
      <c r="I70">
        <v>3656</v>
      </c>
      <c r="J70">
        <v>115.36</v>
      </c>
      <c r="K70">
        <v>103.4</v>
      </c>
    </row>
    <row r="71" spans="1:11" x14ac:dyDescent="0.2">
      <c r="A71" t="s">
        <v>342</v>
      </c>
      <c r="B71" t="s">
        <v>346</v>
      </c>
      <c r="C71" t="s">
        <v>252</v>
      </c>
      <c r="D71" t="s">
        <v>384</v>
      </c>
      <c r="E71">
        <v>4279</v>
      </c>
      <c r="F71">
        <v>942</v>
      </c>
      <c r="G71">
        <v>99.75</v>
      </c>
      <c r="H71">
        <v>711</v>
      </c>
      <c r="I71">
        <v>5760</v>
      </c>
      <c r="J71">
        <v>111.46</v>
      </c>
      <c r="K71">
        <v>101.8</v>
      </c>
    </row>
    <row r="72" spans="1:11" x14ac:dyDescent="0.2">
      <c r="A72" t="s">
        <v>342</v>
      </c>
      <c r="B72" t="s">
        <v>346</v>
      </c>
      <c r="C72" t="s">
        <v>236</v>
      </c>
      <c r="D72" t="s">
        <v>384</v>
      </c>
      <c r="E72">
        <v>6164</v>
      </c>
      <c r="F72">
        <v>1501</v>
      </c>
      <c r="G72">
        <v>98.94</v>
      </c>
      <c r="H72">
        <v>1030</v>
      </c>
      <c r="I72">
        <v>8922</v>
      </c>
      <c r="J72">
        <v>123.03</v>
      </c>
      <c r="K72">
        <v>112</v>
      </c>
    </row>
    <row r="73" spans="1:11" x14ac:dyDescent="0.2">
      <c r="A73" t="s">
        <v>342</v>
      </c>
      <c r="B73" t="s">
        <v>346</v>
      </c>
      <c r="C73" t="s">
        <v>241</v>
      </c>
      <c r="D73" t="s">
        <v>384</v>
      </c>
      <c r="E73">
        <v>3593</v>
      </c>
      <c r="F73">
        <v>918</v>
      </c>
      <c r="G73">
        <v>105.86</v>
      </c>
      <c r="H73">
        <v>806</v>
      </c>
      <c r="I73">
        <v>6087</v>
      </c>
      <c r="J73">
        <v>111.68</v>
      </c>
      <c r="K73">
        <v>110.63</v>
      </c>
    </row>
    <row r="74" spans="1:11" x14ac:dyDescent="0.2">
      <c r="A74" t="s">
        <v>342</v>
      </c>
      <c r="B74" t="s">
        <v>346</v>
      </c>
      <c r="C74" t="s">
        <v>258</v>
      </c>
      <c r="D74" t="s">
        <v>384</v>
      </c>
      <c r="E74">
        <v>6802</v>
      </c>
      <c r="F74">
        <v>1776</v>
      </c>
      <c r="G74">
        <v>102.92</v>
      </c>
      <c r="H74">
        <v>1096</v>
      </c>
      <c r="I74">
        <v>9065</v>
      </c>
      <c r="J74">
        <v>141.77000000000001</v>
      </c>
      <c r="K74">
        <v>120.24</v>
      </c>
    </row>
    <row r="75" spans="1:11" x14ac:dyDescent="0.2">
      <c r="A75" t="s">
        <v>342</v>
      </c>
      <c r="B75" t="s">
        <v>346</v>
      </c>
      <c r="C75" t="s">
        <v>268</v>
      </c>
      <c r="D75" t="s">
        <v>384</v>
      </c>
      <c r="E75">
        <v>1309</v>
      </c>
      <c r="F75">
        <v>323</v>
      </c>
      <c r="G75">
        <v>99.06</v>
      </c>
      <c r="H75">
        <v>246</v>
      </c>
      <c r="I75">
        <v>2122</v>
      </c>
      <c r="J75">
        <v>129.36000000000001</v>
      </c>
      <c r="K75">
        <v>112.09</v>
      </c>
    </row>
    <row r="76" spans="1:11" x14ac:dyDescent="0.2">
      <c r="A76" t="s">
        <v>342</v>
      </c>
      <c r="B76" t="s">
        <v>346</v>
      </c>
      <c r="C76" t="s">
        <v>242</v>
      </c>
      <c r="D76" t="s">
        <v>384</v>
      </c>
      <c r="E76">
        <v>6530</v>
      </c>
      <c r="F76">
        <v>1547</v>
      </c>
      <c r="G76">
        <v>101.17</v>
      </c>
      <c r="H76">
        <v>1173</v>
      </c>
      <c r="I76">
        <v>9482</v>
      </c>
      <c r="J76">
        <v>122.82</v>
      </c>
      <c r="K76">
        <v>109.58</v>
      </c>
    </row>
    <row r="77" spans="1:11" x14ac:dyDescent="0.2">
      <c r="A77" t="s">
        <v>342</v>
      </c>
      <c r="B77" t="s">
        <v>346</v>
      </c>
      <c r="C77" t="s">
        <v>249</v>
      </c>
      <c r="D77" t="s">
        <v>384</v>
      </c>
      <c r="E77">
        <v>4222</v>
      </c>
      <c r="F77">
        <v>948</v>
      </c>
      <c r="G77">
        <v>97.73</v>
      </c>
      <c r="H77">
        <v>924</v>
      </c>
      <c r="I77">
        <v>7041</v>
      </c>
      <c r="J77">
        <v>109.34</v>
      </c>
      <c r="K77">
        <v>106.69</v>
      </c>
    </row>
    <row r="78" spans="1:11" x14ac:dyDescent="0.2">
      <c r="A78" t="s">
        <v>342</v>
      </c>
      <c r="B78" t="s">
        <v>346</v>
      </c>
      <c r="C78" t="s">
        <v>255</v>
      </c>
      <c r="D78" t="s">
        <v>384</v>
      </c>
      <c r="E78">
        <v>5715</v>
      </c>
      <c r="F78">
        <v>1362</v>
      </c>
      <c r="G78">
        <v>99.06</v>
      </c>
      <c r="H78">
        <v>1039</v>
      </c>
      <c r="I78">
        <v>8121</v>
      </c>
      <c r="J78">
        <v>118.74</v>
      </c>
      <c r="K78">
        <v>108.26</v>
      </c>
    </row>
    <row r="79" spans="1:11" x14ac:dyDescent="0.2">
      <c r="A79" t="s">
        <v>342</v>
      </c>
      <c r="B79" t="s">
        <v>346</v>
      </c>
      <c r="C79" t="s">
        <v>271</v>
      </c>
      <c r="D79" t="s">
        <v>384</v>
      </c>
      <c r="E79">
        <v>4534</v>
      </c>
      <c r="F79">
        <v>1307</v>
      </c>
      <c r="G79">
        <v>110.21</v>
      </c>
      <c r="H79">
        <v>709</v>
      </c>
      <c r="I79">
        <v>5406</v>
      </c>
      <c r="J79">
        <v>141.58000000000001</v>
      </c>
      <c r="K79">
        <v>129.63</v>
      </c>
    </row>
    <row r="80" spans="1:11" x14ac:dyDescent="0.2">
      <c r="A80" t="s">
        <v>342</v>
      </c>
      <c r="B80" t="s">
        <v>346</v>
      </c>
      <c r="C80" t="s">
        <v>274</v>
      </c>
      <c r="D80" t="s">
        <v>384</v>
      </c>
      <c r="E80">
        <v>1133</v>
      </c>
      <c r="F80">
        <v>177</v>
      </c>
      <c r="G80">
        <v>78.05</v>
      </c>
      <c r="H80">
        <v>213</v>
      </c>
      <c r="I80">
        <v>1604</v>
      </c>
      <c r="J80">
        <v>101.08</v>
      </c>
      <c r="K80">
        <v>100.06</v>
      </c>
    </row>
    <row r="81" spans="1:11" x14ac:dyDescent="0.2">
      <c r="A81" t="s">
        <v>342</v>
      </c>
      <c r="B81" t="s">
        <v>346</v>
      </c>
      <c r="C81" t="s">
        <v>264</v>
      </c>
      <c r="D81" t="s">
        <v>384</v>
      </c>
      <c r="E81">
        <v>16946</v>
      </c>
      <c r="F81">
        <v>4037</v>
      </c>
      <c r="G81">
        <v>98.7</v>
      </c>
      <c r="H81">
        <v>3026</v>
      </c>
      <c r="I81">
        <v>24365</v>
      </c>
      <c r="J81">
        <v>121.53</v>
      </c>
      <c r="K81">
        <v>113.71</v>
      </c>
    </row>
    <row r="82" spans="1:11" x14ac:dyDescent="0.2">
      <c r="A82" t="s">
        <v>342</v>
      </c>
      <c r="B82" t="s">
        <v>346</v>
      </c>
      <c r="C82" t="s">
        <v>239</v>
      </c>
      <c r="D82" t="s">
        <v>384</v>
      </c>
      <c r="E82">
        <v>768</v>
      </c>
      <c r="F82">
        <v>154</v>
      </c>
      <c r="G82">
        <v>94.43</v>
      </c>
      <c r="H82">
        <v>140</v>
      </c>
      <c r="I82">
        <v>1035</v>
      </c>
      <c r="J82">
        <v>114.91</v>
      </c>
      <c r="K82">
        <v>118.9</v>
      </c>
    </row>
    <row r="83" spans="1:11" x14ac:dyDescent="0.2">
      <c r="A83" t="s">
        <v>342</v>
      </c>
      <c r="B83" t="s">
        <v>346</v>
      </c>
      <c r="C83" t="s">
        <v>238</v>
      </c>
      <c r="D83" t="s">
        <v>384</v>
      </c>
      <c r="E83">
        <v>1877</v>
      </c>
      <c r="F83">
        <v>376</v>
      </c>
      <c r="G83">
        <v>92.48</v>
      </c>
      <c r="H83">
        <v>387</v>
      </c>
      <c r="I83">
        <v>2880</v>
      </c>
      <c r="J83">
        <v>125.2</v>
      </c>
      <c r="K83">
        <v>101.75</v>
      </c>
    </row>
    <row r="84" spans="1:11" x14ac:dyDescent="0.2">
      <c r="A84" t="s">
        <v>342</v>
      </c>
      <c r="B84" t="s">
        <v>346</v>
      </c>
      <c r="C84" t="s">
        <v>275</v>
      </c>
      <c r="D84" t="s">
        <v>384</v>
      </c>
      <c r="E84">
        <v>1228</v>
      </c>
      <c r="F84">
        <v>284</v>
      </c>
      <c r="G84">
        <v>99.11</v>
      </c>
      <c r="H84">
        <v>269</v>
      </c>
      <c r="I84">
        <v>1884</v>
      </c>
      <c r="J84">
        <v>123.9</v>
      </c>
      <c r="K84">
        <v>109.53</v>
      </c>
    </row>
    <row r="85" spans="1:11" x14ac:dyDescent="0.2">
      <c r="A85" t="s">
        <v>342</v>
      </c>
      <c r="B85" t="s">
        <v>346</v>
      </c>
      <c r="C85" t="s">
        <v>273</v>
      </c>
      <c r="D85" t="s">
        <v>384</v>
      </c>
      <c r="E85">
        <v>4412</v>
      </c>
      <c r="F85">
        <v>1197</v>
      </c>
      <c r="G85">
        <v>104.44</v>
      </c>
      <c r="H85">
        <v>724</v>
      </c>
      <c r="I85">
        <v>5780</v>
      </c>
      <c r="J85">
        <v>131.99</v>
      </c>
      <c r="K85">
        <v>121.45</v>
      </c>
    </row>
    <row r="86" spans="1:11" x14ac:dyDescent="0.2">
      <c r="A86" t="s">
        <v>342</v>
      </c>
      <c r="B86" t="s">
        <v>346</v>
      </c>
      <c r="C86" t="s">
        <v>234</v>
      </c>
      <c r="D86" t="s">
        <v>384</v>
      </c>
      <c r="E86">
        <v>2283</v>
      </c>
      <c r="F86">
        <v>662</v>
      </c>
      <c r="G86">
        <v>113.2</v>
      </c>
      <c r="H86">
        <v>378</v>
      </c>
      <c r="I86">
        <v>3014</v>
      </c>
      <c r="J86">
        <v>121.66</v>
      </c>
      <c r="K86">
        <v>121.43</v>
      </c>
    </row>
    <row r="87" spans="1:11" x14ac:dyDescent="0.2">
      <c r="A87" t="s">
        <v>342</v>
      </c>
      <c r="B87" t="s">
        <v>346</v>
      </c>
      <c r="C87" t="s">
        <v>244</v>
      </c>
      <c r="D87" t="s">
        <v>384</v>
      </c>
      <c r="E87">
        <v>4939</v>
      </c>
      <c r="F87">
        <v>1711</v>
      </c>
      <c r="G87">
        <v>119.09</v>
      </c>
      <c r="H87">
        <v>788</v>
      </c>
      <c r="I87">
        <v>5819</v>
      </c>
      <c r="J87">
        <v>141.94</v>
      </c>
      <c r="K87">
        <v>133.04</v>
      </c>
    </row>
    <row r="88" spans="1:11" x14ac:dyDescent="0.2">
      <c r="A88" t="s">
        <v>342</v>
      </c>
      <c r="B88" t="s">
        <v>346</v>
      </c>
      <c r="C88" t="s">
        <v>251</v>
      </c>
      <c r="D88" t="s">
        <v>384</v>
      </c>
      <c r="E88">
        <v>8506</v>
      </c>
      <c r="F88">
        <v>2005</v>
      </c>
      <c r="G88">
        <v>99.23</v>
      </c>
      <c r="H88">
        <v>1503</v>
      </c>
      <c r="I88">
        <v>11797</v>
      </c>
      <c r="J88">
        <v>127.26</v>
      </c>
      <c r="K88">
        <v>112.07</v>
      </c>
    </row>
    <row r="89" spans="1:11" x14ac:dyDescent="0.2">
      <c r="A89" t="s">
        <v>342</v>
      </c>
      <c r="B89" t="s">
        <v>346</v>
      </c>
      <c r="C89" t="s">
        <v>272</v>
      </c>
      <c r="D89" t="s">
        <v>384</v>
      </c>
      <c r="E89">
        <v>9537</v>
      </c>
      <c r="F89">
        <v>2056</v>
      </c>
      <c r="G89">
        <v>95.04</v>
      </c>
      <c r="H89">
        <v>1835</v>
      </c>
      <c r="I89">
        <v>13718</v>
      </c>
      <c r="J89">
        <v>111.66</v>
      </c>
      <c r="K89">
        <v>111.39</v>
      </c>
    </row>
    <row r="90" spans="1:11" x14ac:dyDescent="0.2">
      <c r="A90" t="s">
        <v>342</v>
      </c>
      <c r="B90" t="s">
        <v>346</v>
      </c>
      <c r="C90" t="s">
        <v>254</v>
      </c>
      <c r="D90" t="s">
        <v>384</v>
      </c>
      <c r="E90">
        <v>6441</v>
      </c>
      <c r="F90">
        <v>1467</v>
      </c>
      <c r="G90">
        <v>97.81</v>
      </c>
      <c r="H90">
        <v>1212</v>
      </c>
      <c r="I90">
        <v>10053</v>
      </c>
      <c r="J90">
        <v>113.6</v>
      </c>
      <c r="K90">
        <v>106.99</v>
      </c>
    </row>
    <row r="91" spans="1:11" x14ac:dyDescent="0.2">
      <c r="A91" t="s">
        <v>342</v>
      </c>
      <c r="B91" t="s">
        <v>346</v>
      </c>
      <c r="C91" t="s">
        <v>267</v>
      </c>
      <c r="D91" t="s">
        <v>384</v>
      </c>
      <c r="E91">
        <v>4425</v>
      </c>
      <c r="F91">
        <v>837</v>
      </c>
      <c r="G91">
        <v>88.42</v>
      </c>
      <c r="H91">
        <v>702</v>
      </c>
      <c r="I91">
        <v>6091</v>
      </c>
      <c r="J91">
        <v>117.4</v>
      </c>
      <c r="K91">
        <v>108.21</v>
      </c>
    </row>
    <row r="92" spans="1:11" x14ac:dyDescent="0.2">
      <c r="A92" t="s">
        <v>342</v>
      </c>
      <c r="B92" t="s">
        <v>346</v>
      </c>
      <c r="C92" t="s">
        <v>356</v>
      </c>
      <c r="D92" t="s">
        <v>384</v>
      </c>
      <c r="E92">
        <v>3313</v>
      </c>
      <c r="F92">
        <v>1045</v>
      </c>
      <c r="G92">
        <v>121.19</v>
      </c>
      <c r="H92">
        <v>514</v>
      </c>
      <c r="I92">
        <v>4630</v>
      </c>
      <c r="J92">
        <v>130.44999999999999</v>
      </c>
      <c r="K92">
        <v>133.01</v>
      </c>
    </row>
    <row r="93" spans="1:11" x14ac:dyDescent="0.2">
      <c r="A93" t="s">
        <v>342</v>
      </c>
      <c r="B93" t="s">
        <v>346</v>
      </c>
      <c r="C93" t="s">
        <v>263</v>
      </c>
      <c r="D93" t="s">
        <v>384</v>
      </c>
      <c r="E93">
        <v>8976</v>
      </c>
      <c r="F93">
        <v>2156</v>
      </c>
      <c r="G93">
        <v>100.18</v>
      </c>
      <c r="H93">
        <v>1595</v>
      </c>
      <c r="I93">
        <v>12625</v>
      </c>
      <c r="J93">
        <v>132.83000000000001</v>
      </c>
      <c r="K93">
        <v>120.18</v>
      </c>
    </row>
    <row r="94" spans="1:11" x14ac:dyDescent="0.2">
      <c r="A94" t="s">
        <v>342</v>
      </c>
      <c r="B94" t="s">
        <v>346</v>
      </c>
      <c r="C94" t="s">
        <v>247</v>
      </c>
      <c r="D94" t="s">
        <v>384</v>
      </c>
      <c r="E94">
        <v>3068</v>
      </c>
      <c r="F94">
        <v>1195</v>
      </c>
      <c r="G94">
        <v>127.9</v>
      </c>
      <c r="H94">
        <v>528</v>
      </c>
      <c r="I94">
        <v>3869</v>
      </c>
      <c r="J94">
        <v>167.97</v>
      </c>
      <c r="K94">
        <v>136.32</v>
      </c>
    </row>
    <row r="95" spans="1:11" x14ac:dyDescent="0.2">
      <c r="A95" t="s">
        <v>342</v>
      </c>
      <c r="B95" t="s">
        <v>346</v>
      </c>
      <c r="C95" t="s">
        <v>276</v>
      </c>
      <c r="D95" t="s">
        <v>384</v>
      </c>
      <c r="E95">
        <v>779</v>
      </c>
      <c r="F95">
        <v>163</v>
      </c>
      <c r="G95">
        <v>94.48</v>
      </c>
      <c r="H95">
        <v>164</v>
      </c>
      <c r="I95">
        <v>1273</v>
      </c>
      <c r="J95">
        <v>116.45</v>
      </c>
      <c r="K95">
        <v>106.71</v>
      </c>
    </row>
    <row r="96" spans="1:11" x14ac:dyDescent="0.2">
      <c r="A96" t="s">
        <v>342</v>
      </c>
      <c r="B96" t="s">
        <v>346</v>
      </c>
      <c r="C96" t="s">
        <v>256</v>
      </c>
      <c r="D96" t="s">
        <v>384</v>
      </c>
      <c r="E96">
        <v>9027</v>
      </c>
      <c r="F96">
        <v>2121</v>
      </c>
      <c r="G96">
        <v>99.53</v>
      </c>
      <c r="H96">
        <v>1620</v>
      </c>
      <c r="I96">
        <v>12561</v>
      </c>
      <c r="J96">
        <v>122.86</v>
      </c>
      <c r="K96">
        <v>110.41</v>
      </c>
    </row>
    <row r="97" spans="1:11" x14ac:dyDescent="0.2">
      <c r="A97" t="s">
        <v>342</v>
      </c>
      <c r="B97" t="s">
        <v>346</v>
      </c>
      <c r="C97" t="s">
        <v>257</v>
      </c>
      <c r="D97" t="s">
        <v>384</v>
      </c>
      <c r="E97">
        <v>1087</v>
      </c>
      <c r="F97">
        <v>209</v>
      </c>
      <c r="G97">
        <v>88.93</v>
      </c>
      <c r="H97">
        <v>230</v>
      </c>
      <c r="I97">
        <v>1600</v>
      </c>
      <c r="J97">
        <v>108.44</v>
      </c>
      <c r="K97">
        <v>106.35</v>
      </c>
    </row>
    <row r="98" spans="1:11" x14ac:dyDescent="0.2">
      <c r="A98" t="s">
        <v>342</v>
      </c>
      <c r="B98" t="s">
        <v>346</v>
      </c>
      <c r="C98" t="s">
        <v>259</v>
      </c>
      <c r="D98" t="s">
        <v>384</v>
      </c>
      <c r="E98">
        <v>9424</v>
      </c>
      <c r="F98">
        <v>1841</v>
      </c>
      <c r="G98">
        <v>89.95</v>
      </c>
      <c r="H98">
        <v>1662</v>
      </c>
      <c r="I98">
        <v>12681</v>
      </c>
      <c r="J98">
        <v>119.37</v>
      </c>
      <c r="K98">
        <v>103.66</v>
      </c>
    </row>
    <row r="99" spans="1:11" x14ac:dyDescent="0.2">
      <c r="A99" t="s">
        <v>342</v>
      </c>
      <c r="B99" t="s">
        <v>346</v>
      </c>
      <c r="C99" t="s">
        <v>243</v>
      </c>
      <c r="D99" t="s">
        <v>384</v>
      </c>
      <c r="E99">
        <v>37042</v>
      </c>
      <c r="F99">
        <v>7521</v>
      </c>
      <c r="G99">
        <v>90.27</v>
      </c>
      <c r="H99">
        <v>6395</v>
      </c>
      <c r="I99">
        <v>51194</v>
      </c>
      <c r="J99">
        <v>115.08</v>
      </c>
      <c r="K99">
        <v>106.53</v>
      </c>
    </row>
    <row r="100" spans="1:11" x14ac:dyDescent="0.2">
      <c r="A100" t="s">
        <v>342</v>
      </c>
      <c r="B100" t="s">
        <v>346</v>
      </c>
      <c r="C100" t="s">
        <v>260</v>
      </c>
      <c r="D100" t="s">
        <v>384</v>
      </c>
      <c r="E100">
        <v>2016</v>
      </c>
      <c r="F100">
        <v>396</v>
      </c>
      <c r="G100">
        <v>87.35</v>
      </c>
      <c r="H100">
        <v>368</v>
      </c>
      <c r="I100">
        <v>2781</v>
      </c>
      <c r="J100">
        <v>116.13</v>
      </c>
      <c r="K100">
        <v>106.71</v>
      </c>
    </row>
    <row r="101" spans="1:11" x14ac:dyDescent="0.2">
      <c r="A101" t="s">
        <v>342</v>
      </c>
      <c r="B101" t="s">
        <v>346</v>
      </c>
      <c r="C101" t="s">
        <v>237</v>
      </c>
      <c r="D101" t="s">
        <v>384</v>
      </c>
      <c r="E101">
        <v>13278</v>
      </c>
      <c r="F101">
        <v>3208</v>
      </c>
      <c r="G101">
        <v>99.71</v>
      </c>
      <c r="H101">
        <v>2241</v>
      </c>
      <c r="I101">
        <v>18443</v>
      </c>
      <c r="J101">
        <v>123.49</v>
      </c>
      <c r="K101">
        <v>112.26</v>
      </c>
    </row>
    <row r="102" spans="1:11" x14ac:dyDescent="0.2">
      <c r="A102" t="s">
        <v>342</v>
      </c>
      <c r="B102" t="s">
        <v>346</v>
      </c>
      <c r="C102" t="s">
        <v>281</v>
      </c>
      <c r="D102" t="s">
        <v>384</v>
      </c>
      <c r="E102">
        <v>467</v>
      </c>
      <c r="F102">
        <v>120</v>
      </c>
      <c r="G102">
        <v>109.41</v>
      </c>
      <c r="H102">
        <v>89</v>
      </c>
      <c r="I102">
        <v>638</v>
      </c>
      <c r="J102">
        <v>136.6</v>
      </c>
      <c r="K102">
        <v>130.26</v>
      </c>
    </row>
    <row r="103" spans="1:11" x14ac:dyDescent="0.2">
      <c r="A103" t="s">
        <v>342</v>
      </c>
      <c r="B103" t="s">
        <v>346</v>
      </c>
      <c r="C103" t="s">
        <v>245</v>
      </c>
      <c r="D103" t="s">
        <v>384</v>
      </c>
      <c r="E103">
        <v>6489</v>
      </c>
      <c r="F103">
        <v>1318</v>
      </c>
      <c r="G103">
        <v>95.35</v>
      </c>
      <c r="H103">
        <v>1293</v>
      </c>
      <c r="I103">
        <v>10523</v>
      </c>
      <c r="J103">
        <v>109.36</v>
      </c>
      <c r="K103">
        <v>101.11</v>
      </c>
    </row>
    <row r="104" spans="1:11" x14ac:dyDescent="0.2">
      <c r="A104" t="s">
        <v>342</v>
      </c>
      <c r="B104" t="s">
        <v>346</v>
      </c>
      <c r="C104" t="s">
        <v>232</v>
      </c>
      <c r="D104" t="s">
        <v>384</v>
      </c>
      <c r="E104">
        <v>3979</v>
      </c>
      <c r="F104">
        <v>886</v>
      </c>
      <c r="G104">
        <v>97.23</v>
      </c>
      <c r="H104">
        <v>721</v>
      </c>
      <c r="I104">
        <v>5753</v>
      </c>
      <c r="J104">
        <v>118.85</v>
      </c>
      <c r="K104">
        <v>109.04</v>
      </c>
    </row>
    <row r="105" spans="1:11" x14ac:dyDescent="0.2">
      <c r="A105" t="s">
        <v>342</v>
      </c>
      <c r="B105" t="s">
        <v>346</v>
      </c>
      <c r="C105" t="s">
        <v>253</v>
      </c>
      <c r="D105" t="s">
        <v>384</v>
      </c>
      <c r="E105">
        <v>2339</v>
      </c>
      <c r="F105">
        <v>535</v>
      </c>
      <c r="G105">
        <v>96.65</v>
      </c>
      <c r="H105">
        <v>464</v>
      </c>
      <c r="I105">
        <v>3527</v>
      </c>
      <c r="J105">
        <v>121.54</v>
      </c>
      <c r="K105">
        <v>116.06</v>
      </c>
    </row>
    <row r="106" spans="1:11" x14ac:dyDescent="0.2">
      <c r="A106" t="s">
        <v>342</v>
      </c>
      <c r="B106" t="s">
        <v>346</v>
      </c>
      <c r="C106" t="s">
        <v>235</v>
      </c>
      <c r="D106" t="s">
        <v>384</v>
      </c>
      <c r="E106">
        <v>784</v>
      </c>
      <c r="F106">
        <v>199</v>
      </c>
      <c r="G106">
        <v>101.4</v>
      </c>
      <c r="H106">
        <v>172</v>
      </c>
      <c r="I106">
        <v>1201</v>
      </c>
      <c r="J106">
        <v>121.55</v>
      </c>
      <c r="K106">
        <v>117.95</v>
      </c>
    </row>
    <row r="107" spans="1:11" x14ac:dyDescent="0.2">
      <c r="A107" t="s">
        <v>342</v>
      </c>
      <c r="B107" t="s">
        <v>347</v>
      </c>
      <c r="C107" t="s">
        <v>649</v>
      </c>
      <c r="D107" t="s">
        <v>384</v>
      </c>
      <c r="E107">
        <v>22319</v>
      </c>
      <c r="F107">
        <v>4625</v>
      </c>
      <c r="G107">
        <v>91.22</v>
      </c>
      <c r="H107">
        <v>4010</v>
      </c>
      <c r="I107">
        <v>31218</v>
      </c>
      <c r="J107">
        <v>108.59</v>
      </c>
      <c r="K107">
        <v>90.64</v>
      </c>
    </row>
    <row r="108" spans="1:11" x14ac:dyDescent="0.2">
      <c r="A108" t="s">
        <v>342</v>
      </c>
      <c r="B108" t="s">
        <v>347</v>
      </c>
      <c r="C108" t="s">
        <v>354</v>
      </c>
      <c r="D108" t="s">
        <v>384</v>
      </c>
      <c r="E108">
        <v>37</v>
      </c>
      <c r="F108">
        <v>9</v>
      </c>
      <c r="G108">
        <v>99.68</v>
      </c>
      <c r="H108">
        <v>7</v>
      </c>
      <c r="I108">
        <v>40</v>
      </c>
      <c r="J108">
        <v>83.86</v>
      </c>
      <c r="K108">
        <v>103.6</v>
      </c>
    </row>
    <row r="109" spans="1:11" x14ac:dyDescent="0.2">
      <c r="A109" t="s">
        <v>342</v>
      </c>
      <c r="B109" t="s">
        <v>347</v>
      </c>
      <c r="C109" t="s">
        <v>270</v>
      </c>
      <c r="D109" t="s">
        <v>384</v>
      </c>
      <c r="E109">
        <v>705</v>
      </c>
      <c r="F109">
        <v>73</v>
      </c>
      <c r="G109">
        <v>74.459999999999994</v>
      </c>
      <c r="H109">
        <v>86</v>
      </c>
      <c r="I109">
        <v>1012</v>
      </c>
      <c r="J109">
        <v>109.43</v>
      </c>
      <c r="K109">
        <v>67.45</v>
      </c>
    </row>
    <row r="110" spans="1:11" x14ac:dyDescent="0.2">
      <c r="A110" t="s">
        <v>342</v>
      </c>
      <c r="B110" t="s">
        <v>347</v>
      </c>
      <c r="C110" t="s">
        <v>231</v>
      </c>
      <c r="D110" t="s">
        <v>384</v>
      </c>
      <c r="E110">
        <v>335</v>
      </c>
      <c r="F110">
        <v>54</v>
      </c>
      <c r="G110">
        <v>82.39</v>
      </c>
      <c r="H110">
        <v>46</v>
      </c>
      <c r="I110">
        <v>457</v>
      </c>
      <c r="J110">
        <v>71.02</v>
      </c>
      <c r="K110">
        <v>59.3</v>
      </c>
    </row>
    <row r="111" spans="1:11" x14ac:dyDescent="0.2">
      <c r="A111" t="s">
        <v>342</v>
      </c>
      <c r="B111" t="s">
        <v>347</v>
      </c>
      <c r="C111" t="s">
        <v>261</v>
      </c>
      <c r="D111" t="s">
        <v>384</v>
      </c>
      <c r="E111">
        <v>714</v>
      </c>
      <c r="F111">
        <v>184</v>
      </c>
      <c r="G111">
        <v>96.4</v>
      </c>
      <c r="H111">
        <v>129</v>
      </c>
      <c r="I111">
        <v>978</v>
      </c>
      <c r="J111">
        <v>115.14</v>
      </c>
      <c r="K111">
        <v>99.84</v>
      </c>
    </row>
    <row r="112" spans="1:11" x14ac:dyDescent="0.2">
      <c r="A112" t="s">
        <v>342</v>
      </c>
      <c r="B112" t="s">
        <v>347</v>
      </c>
      <c r="C112" t="s">
        <v>248</v>
      </c>
      <c r="D112" t="s">
        <v>384</v>
      </c>
      <c r="E112">
        <v>2374</v>
      </c>
      <c r="F112">
        <v>569</v>
      </c>
      <c r="G112">
        <v>96.83</v>
      </c>
      <c r="H112">
        <v>405</v>
      </c>
      <c r="I112">
        <v>3092</v>
      </c>
      <c r="J112">
        <v>110.69</v>
      </c>
      <c r="K112">
        <v>103.14</v>
      </c>
    </row>
    <row r="113" spans="1:11" x14ac:dyDescent="0.2">
      <c r="A113" t="s">
        <v>342</v>
      </c>
      <c r="B113" t="s">
        <v>347</v>
      </c>
      <c r="C113" t="s">
        <v>266</v>
      </c>
      <c r="D113" t="s">
        <v>384</v>
      </c>
      <c r="E113">
        <v>378</v>
      </c>
      <c r="F113">
        <v>87</v>
      </c>
      <c r="G113">
        <v>94.38</v>
      </c>
      <c r="H113">
        <v>80</v>
      </c>
      <c r="I113">
        <v>512</v>
      </c>
      <c r="J113">
        <v>105.49</v>
      </c>
      <c r="K113">
        <v>98.78</v>
      </c>
    </row>
    <row r="114" spans="1:11" x14ac:dyDescent="0.2">
      <c r="A114" t="s">
        <v>342</v>
      </c>
      <c r="B114" t="s">
        <v>347</v>
      </c>
      <c r="C114" t="s">
        <v>269</v>
      </c>
      <c r="D114" t="s">
        <v>384</v>
      </c>
      <c r="E114">
        <v>123</v>
      </c>
      <c r="F114">
        <v>30</v>
      </c>
      <c r="G114">
        <v>91.53</v>
      </c>
      <c r="H114">
        <v>19</v>
      </c>
      <c r="I114">
        <v>194</v>
      </c>
      <c r="J114">
        <v>110.53</v>
      </c>
      <c r="K114">
        <v>89.23</v>
      </c>
    </row>
    <row r="115" spans="1:11" x14ac:dyDescent="0.2">
      <c r="A115" t="s">
        <v>342</v>
      </c>
      <c r="B115" t="s">
        <v>347</v>
      </c>
      <c r="C115" t="s">
        <v>262</v>
      </c>
      <c r="D115" t="s">
        <v>384</v>
      </c>
      <c r="E115">
        <v>26</v>
      </c>
      <c r="F115">
        <v>4</v>
      </c>
      <c r="G115">
        <v>78.150000000000006</v>
      </c>
      <c r="H115">
        <v>7</v>
      </c>
      <c r="I115">
        <v>35</v>
      </c>
      <c r="J115">
        <v>136</v>
      </c>
      <c r="K115">
        <v>104</v>
      </c>
    </row>
    <row r="116" spans="1:11" x14ac:dyDescent="0.2">
      <c r="A116" t="s">
        <v>342</v>
      </c>
      <c r="B116" t="s">
        <v>347</v>
      </c>
      <c r="C116" t="s">
        <v>240</v>
      </c>
      <c r="D116" t="s">
        <v>384</v>
      </c>
      <c r="E116">
        <v>29</v>
      </c>
      <c r="F116">
        <v>7</v>
      </c>
      <c r="G116">
        <v>85.28</v>
      </c>
      <c r="H116">
        <v>10</v>
      </c>
      <c r="I116">
        <v>54</v>
      </c>
      <c r="J116">
        <v>66.099999999999994</v>
      </c>
      <c r="K116">
        <v>92.78</v>
      </c>
    </row>
    <row r="117" spans="1:11" x14ac:dyDescent="0.2">
      <c r="A117" t="s">
        <v>342</v>
      </c>
      <c r="B117" t="s">
        <v>347</v>
      </c>
      <c r="C117" t="s">
        <v>233</v>
      </c>
      <c r="D117" t="s">
        <v>384</v>
      </c>
      <c r="E117">
        <v>1439</v>
      </c>
      <c r="F117">
        <v>312</v>
      </c>
      <c r="G117">
        <v>90.21</v>
      </c>
      <c r="H117">
        <v>345</v>
      </c>
      <c r="I117">
        <v>2263</v>
      </c>
      <c r="J117">
        <v>116.5</v>
      </c>
      <c r="K117">
        <v>97.2</v>
      </c>
    </row>
    <row r="118" spans="1:11" x14ac:dyDescent="0.2">
      <c r="A118" t="s">
        <v>342</v>
      </c>
      <c r="B118" t="s">
        <v>347</v>
      </c>
      <c r="C118" t="s">
        <v>278</v>
      </c>
      <c r="D118" t="s">
        <v>384</v>
      </c>
      <c r="E118">
        <v>709</v>
      </c>
      <c r="F118">
        <v>153</v>
      </c>
      <c r="G118">
        <v>89.09</v>
      </c>
      <c r="H118">
        <v>114</v>
      </c>
      <c r="I118">
        <v>825</v>
      </c>
      <c r="J118">
        <v>108.24</v>
      </c>
      <c r="K118">
        <v>100.44</v>
      </c>
    </row>
    <row r="119" spans="1:11" x14ac:dyDescent="0.2">
      <c r="A119" t="s">
        <v>342</v>
      </c>
      <c r="B119" t="s">
        <v>347</v>
      </c>
      <c r="C119" t="s">
        <v>277</v>
      </c>
      <c r="D119" t="s">
        <v>384</v>
      </c>
      <c r="E119">
        <v>88</v>
      </c>
      <c r="F119">
        <v>20</v>
      </c>
      <c r="G119">
        <v>102.82</v>
      </c>
      <c r="H119">
        <v>21</v>
      </c>
      <c r="I119">
        <v>120</v>
      </c>
      <c r="J119">
        <v>137.13999999999999</v>
      </c>
      <c r="K119">
        <v>102.85</v>
      </c>
    </row>
    <row r="120" spans="1:11" x14ac:dyDescent="0.2">
      <c r="A120" t="s">
        <v>342</v>
      </c>
      <c r="B120" t="s">
        <v>347</v>
      </c>
      <c r="C120" t="s">
        <v>279</v>
      </c>
      <c r="D120" t="s">
        <v>384</v>
      </c>
      <c r="E120">
        <v>347</v>
      </c>
      <c r="F120">
        <v>66</v>
      </c>
      <c r="G120">
        <v>95.02</v>
      </c>
      <c r="H120">
        <v>66</v>
      </c>
      <c r="I120">
        <v>458</v>
      </c>
      <c r="J120">
        <v>118.03</v>
      </c>
      <c r="K120">
        <v>102.93</v>
      </c>
    </row>
    <row r="121" spans="1:11" x14ac:dyDescent="0.2">
      <c r="A121" t="s">
        <v>342</v>
      </c>
      <c r="B121" t="s">
        <v>347</v>
      </c>
      <c r="C121" t="s">
        <v>250</v>
      </c>
      <c r="D121" t="s">
        <v>384</v>
      </c>
      <c r="E121">
        <v>174</v>
      </c>
      <c r="F121">
        <v>28</v>
      </c>
      <c r="G121">
        <v>83.98</v>
      </c>
      <c r="H121">
        <v>29</v>
      </c>
      <c r="I121">
        <v>210</v>
      </c>
      <c r="J121">
        <v>112.45</v>
      </c>
      <c r="K121">
        <v>96.61</v>
      </c>
    </row>
    <row r="122" spans="1:11" x14ac:dyDescent="0.2">
      <c r="A122" t="s">
        <v>342</v>
      </c>
      <c r="B122" t="s">
        <v>347</v>
      </c>
      <c r="C122" t="s">
        <v>265</v>
      </c>
      <c r="D122" t="s">
        <v>384</v>
      </c>
      <c r="E122">
        <v>606</v>
      </c>
      <c r="F122">
        <v>93</v>
      </c>
      <c r="G122">
        <v>82.75</v>
      </c>
      <c r="H122">
        <v>84</v>
      </c>
      <c r="I122">
        <v>896</v>
      </c>
      <c r="J122">
        <v>93.5</v>
      </c>
      <c r="K122">
        <v>64.81</v>
      </c>
    </row>
    <row r="123" spans="1:11" x14ac:dyDescent="0.2">
      <c r="A123" t="s">
        <v>342</v>
      </c>
      <c r="B123" t="s">
        <v>347</v>
      </c>
      <c r="C123" t="s">
        <v>246</v>
      </c>
      <c r="D123" t="s">
        <v>384</v>
      </c>
      <c r="E123">
        <v>428</v>
      </c>
      <c r="F123">
        <v>55</v>
      </c>
      <c r="G123">
        <v>86.14</v>
      </c>
      <c r="H123">
        <v>64</v>
      </c>
      <c r="I123">
        <v>658</v>
      </c>
      <c r="J123">
        <v>89.41</v>
      </c>
      <c r="K123">
        <v>63.79</v>
      </c>
    </row>
    <row r="124" spans="1:11" x14ac:dyDescent="0.2">
      <c r="A124" t="s">
        <v>342</v>
      </c>
      <c r="B124" t="s">
        <v>347</v>
      </c>
      <c r="C124" t="s">
        <v>280</v>
      </c>
      <c r="D124" t="s">
        <v>384</v>
      </c>
      <c r="E124">
        <v>337</v>
      </c>
      <c r="F124">
        <v>63</v>
      </c>
      <c r="G124">
        <v>90.44</v>
      </c>
      <c r="H124">
        <v>69</v>
      </c>
      <c r="I124">
        <v>441</v>
      </c>
      <c r="J124">
        <v>107.64</v>
      </c>
      <c r="K124">
        <v>104.88</v>
      </c>
    </row>
    <row r="125" spans="1:11" x14ac:dyDescent="0.2">
      <c r="A125" t="s">
        <v>342</v>
      </c>
      <c r="B125" t="s">
        <v>347</v>
      </c>
      <c r="C125" t="s">
        <v>252</v>
      </c>
      <c r="D125" t="s">
        <v>384</v>
      </c>
      <c r="E125">
        <v>327</v>
      </c>
      <c r="F125">
        <v>57</v>
      </c>
      <c r="G125">
        <v>87.67</v>
      </c>
      <c r="H125">
        <v>51</v>
      </c>
      <c r="I125">
        <v>552</v>
      </c>
      <c r="J125">
        <v>71.16</v>
      </c>
      <c r="K125">
        <v>58.44</v>
      </c>
    </row>
    <row r="126" spans="1:11" x14ac:dyDescent="0.2">
      <c r="A126" t="s">
        <v>342</v>
      </c>
      <c r="B126" t="s">
        <v>347</v>
      </c>
      <c r="C126" t="s">
        <v>236</v>
      </c>
      <c r="D126" t="s">
        <v>384</v>
      </c>
      <c r="E126">
        <v>469</v>
      </c>
      <c r="F126">
        <v>59</v>
      </c>
      <c r="G126">
        <v>76.39</v>
      </c>
      <c r="H126">
        <v>58</v>
      </c>
      <c r="I126">
        <v>628</v>
      </c>
      <c r="J126">
        <v>85.72</v>
      </c>
      <c r="K126">
        <v>65.5</v>
      </c>
    </row>
    <row r="127" spans="1:11" x14ac:dyDescent="0.2">
      <c r="A127" t="s">
        <v>342</v>
      </c>
      <c r="B127" t="s">
        <v>347</v>
      </c>
      <c r="C127" t="s">
        <v>241</v>
      </c>
      <c r="D127" t="s">
        <v>384</v>
      </c>
      <c r="E127">
        <v>207</v>
      </c>
      <c r="F127">
        <v>54</v>
      </c>
      <c r="G127">
        <v>97.95</v>
      </c>
      <c r="H127">
        <v>40</v>
      </c>
      <c r="I127">
        <v>299</v>
      </c>
      <c r="J127">
        <v>106.88</v>
      </c>
      <c r="K127">
        <v>96.24</v>
      </c>
    </row>
    <row r="128" spans="1:11" x14ac:dyDescent="0.2">
      <c r="A128" t="s">
        <v>342</v>
      </c>
      <c r="B128" t="s">
        <v>347</v>
      </c>
      <c r="C128" t="s">
        <v>258</v>
      </c>
      <c r="D128" t="s">
        <v>384</v>
      </c>
      <c r="E128">
        <v>241</v>
      </c>
      <c r="F128">
        <v>64</v>
      </c>
      <c r="G128">
        <v>89.44</v>
      </c>
      <c r="H128">
        <v>65</v>
      </c>
      <c r="I128">
        <v>328</v>
      </c>
      <c r="J128">
        <v>114.55</v>
      </c>
      <c r="K128">
        <v>103.21</v>
      </c>
    </row>
    <row r="129" spans="1:11" x14ac:dyDescent="0.2">
      <c r="A129" t="s">
        <v>342</v>
      </c>
      <c r="B129" t="s">
        <v>347</v>
      </c>
      <c r="C129" t="s">
        <v>268</v>
      </c>
      <c r="D129" t="s">
        <v>384</v>
      </c>
      <c r="E129">
        <v>50</v>
      </c>
      <c r="F129">
        <v>13</v>
      </c>
      <c r="G129">
        <v>93.32</v>
      </c>
      <c r="H129">
        <v>13</v>
      </c>
      <c r="I129">
        <v>83</v>
      </c>
      <c r="J129">
        <v>75.459999999999994</v>
      </c>
      <c r="K129">
        <v>79.67</v>
      </c>
    </row>
    <row r="130" spans="1:11" x14ac:dyDescent="0.2">
      <c r="A130" t="s">
        <v>342</v>
      </c>
      <c r="B130" t="s">
        <v>347</v>
      </c>
      <c r="C130" t="s">
        <v>242</v>
      </c>
      <c r="D130" t="s">
        <v>384</v>
      </c>
      <c r="E130">
        <v>601</v>
      </c>
      <c r="F130">
        <v>95</v>
      </c>
      <c r="G130">
        <v>84.41</v>
      </c>
      <c r="H130">
        <v>93</v>
      </c>
      <c r="I130">
        <v>1014</v>
      </c>
      <c r="J130">
        <v>90.81</v>
      </c>
      <c r="K130">
        <v>68.7</v>
      </c>
    </row>
    <row r="131" spans="1:11" x14ac:dyDescent="0.2">
      <c r="A131" t="s">
        <v>342</v>
      </c>
      <c r="B131" t="s">
        <v>347</v>
      </c>
      <c r="C131" t="s">
        <v>249</v>
      </c>
      <c r="D131" t="s">
        <v>384</v>
      </c>
      <c r="E131">
        <v>340</v>
      </c>
      <c r="F131">
        <v>77</v>
      </c>
      <c r="G131">
        <v>97.73</v>
      </c>
      <c r="H131">
        <v>65</v>
      </c>
      <c r="I131">
        <v>490</v>
      </c>
      <c r="J131">
        <v>102.46</v>
      </c>
      <c r="K131">
        <v>94.01</v>
      </c>
    </row>
    <row r="132" spans="1:11" x14ac:dyDescent="0.2">
      <c r="A132" t="s">
        <v>342</v>
      </c>
      <c r="B132" t="s">
        <v>347</v>
      </c>
      <c r="C132" t="s">
        <v>255</v>
      </c>
      <c r="D132" t="s">
        <v>384</v>
      </c>
      <c r="E132">
        <v>563</v>
      </c>
      <c r="F132">
        <v>90</v>
      </c>
      <c r="G132">
        <v>87.67</v>
      </c>
      <c r="H132">
        <v>76</v>
      </c>
      <c r="I132">
        <v>790</v>
      </c>
      <c r="J132">
        <v>82.61</v>
      </c>
      <c r="K132">
        <v>65.69</v>
      </c>
    </row>
    <row r="133" spans="1:11" x14ac:dyDescent="0.2">
      <c r="A133" t="s">
        <v>342</v>
      </c>
      <c r="B133" t="s">
        <v>347</v>
      </c>
      <c r="C133" t="s">
        <v>271</v>
      </c>
      <c r="D133" t="s">
        <v>384</v>
      </c>
      <c r="E133">
        <v>280</v>
      </c>
      <c r="F133">
        <v>41</v>
      </c>
      <c r="G133">
        <v>82</v>
      </c>
      <c r="H133">
        <v>41</v>
      </c>
      <c r="I133">
        <v>441</v>
      </c>
      <c r="J133">
        <v>127.8</v>
      </c>
      <c r="K133">
        <v>85.77</v>
      </c>
    </row>
    <row r="134" spans="1:11" x14ac:dyDescent="0.2">
      <c r="A134" t="s">
        <v>342</v>
      </c>
      <c r="B134" t="s">
        <v>347</v>
      </c>
      <c r="C134" t="s">
        <v>274</v>
      </c>
      <c r="D134" t="s">
        <v>384</v>
      </c>
      <c r="E134">
        <v>118</v>
      </c>
      <c r="F134">
        <v>23</v>
      </c>
      <c r="G134">
        <v>95.64</v>
      </c>
      <c r="H134">
        <v>23</v>
      </c>
      <c r="I134">
        <v>162</v>
      </c>
      <c r="J134">
        <v>83.48</v>
      </c>
      <c r="K134">
        <v>89.03</v>
      </c>
    </row>
    <row r="135" spans="1:11" x14ac:dyDescent="0.2">
      <c r="A135" t="s">
        <v>342</v>
      </c>
      <c r="B135" t="s">
        <v>347</v>
      </c>
      <c r="C135" t="s">
        <v>264</v>
      </c>
      <c r="D135" t="s">
        <v>384</v>
      </c>
      <c r="E135">
        <v>506</v>
      </c>
      <c r="F135">
        <v>109</v>
      </c>
      <c r="G135">
        <v>89.82</v>
      </c>
      <c r="H135">
        <v>115</v>
      </c>
      <c r="I135">
        <v>753</v>
      </c>
      <c r="J135">
        <v>137.63999999999999</v>
      </c>
      <c r="K135">
        <v>102.41</v>
      </c>
    </row>
    <row r="136" spans="1:11" x14ac:dyDescent="0.2">
      <c r="A136" t="s">
        <v>342</v>
      </c>
      <c r="B136" t="s">
        <v>347</v>
      </c>
      <c r="C136" t="s">
        <v>239</v>
      </c>
      <c r="D136" t="s">
        <v>384</v>
      </c>
      <c r="E136">
        <v>40</v>
      </c>
      <c r="F136">
        <v>6</v>
      </c>
      <c r="G136">
        <v>103.03</v>
      </c>
      <c r="H136">
        <v>12</v>
      </c>
      <c r="I136">
        <v>77</v>
      </c>
      <c r="J136">
        <v>114.42</v>
      </c>
      <c r="K136">
        <v>100.25</v>
      </c>
    </row>
    <row r="137" spans="1:11" x14ac:dyDescent="0.2">
      <c r="A137" t="s">
        <v>342</v>
      </c>
      <c r="B137" t="s">
        <v>347</v>
      </c>
      <c r="C137" t="s">
        <v>238</v>
      </c>
      <c r="D137" t="s">
        <v>384</v>
      </c>
      <c r="E137">
        <v>105</v>
      </c>
      <c r="F137">
        <v>24</v>
      </c>
      <c r="G137">
        <v>96.47</v>
      </c>
      <c r="H137">
        <v>21</v>
      </c>
      <c r="I137">
        <v>178</v>
      </c>
      <c r="J137">
        <v>110</v>
      </c>
      <c r="K137">
        <v>100.68</v>
      </c>
    </row>
    <row r="138" spans="1:11" x14ac:dyDescent="0.2">
      <c r="A138" t="s">
        <v>342</v>
      </c>
      <c r="B138" t="s">
        <v>347</v>
      </c>
      <c r="C138" t="s">
        <v>275</v>
      </c>
      <c r="D138" t="s">
        <v>384</v>
      </c>
      <c r="E138">
        <v>61</v>
      </c>
      <c r="F138">
        <v>14</v>
      </c>
      <c r="G138">
        <v>89.93</v>
      </c>
      <c r="H138">
        <v>16</v>
      </c>
      <c r="I138">
        <v>102</v>
      </c>
      <c r="J138">
        <v>101.69</v>
      </c>
      <c r="K138">
        <v>104.5</v>
      </c>
    </row>
    <row r="139" spans="1:11" x14ac:dyDescent="0.2">
      <c r="A139" t="s">
        <v>342</v>
      </c>
      <c r="B139" t="s">
        <v>347</v>
      </c>
      <c r="C139" t="s">
        <v>273</v>
      </c>
      <c r="D139" t="s">
        <v>384</v>
      </c>
      <c r="E139">
        <v>322</v>
      </c>
      <c r="F139">
        <v>73</v>
      </c>
      <c r="G139">
        <v>86.51</v>
      </c>
      <c r="H139">
        <v>54</v>
      </c>
      <c r="I139">
        <v>358</v>
      </c>
      <c r="J139">
        <v>98.74</v>
      </c>
      <c r="K139">
        <v>95.9</v>
      </c>
    </row>
    <row r="140" spans="1:11" x14ac:dyDescent="0.2">
      <c r="A140" t="s">
        <v>342</v>
      </c>
      <c r="B140" t="s">
        <v>347</v>
      </c>
      <c r="C140" t="s">
        <v>234</v>
      </c>
      <c r="D140" t="s">
        <v>384</v>
      </c>
      <c r="E140">
        <v>227</v>
      </c>
      <c r="F140">
        <v>51</v>
      </c>
      <c r="G140">
        <v>99.42</v>
      </c>
      <c r="H140">
        <v>35</v>
      </c>
      <c r="I140">
        <v>259</v>
      </c>
      <c r="J140">
        <v>114.31</v>
      </c>
      <c r="K140">
        <v>100.68</v>
      </c>
    </row>
    <row r="141" spans="1:11" x14ac:dyDescent="0.2">
      <c r="A141" t="s">
        <v>342</v>
      </c>
      <c r="B141" t="s">
        <v>347</v>
      </c>
      <c r="C141" t="s">
        <v>244</v>
      </c>
      <c r="D141" t="s">
        <v>384</v>
      </c>
      <c r="E141">
        <v>269</v>
      </c>
      <c r="F141">
        <v>51</v>
      </c>
      <c r="G141">
        <v>91.74</v>
      </c>
      <c r="H141">
        <v>34</v>
      </c>
      <c r="I141">
        <v>367</v>
      </c>
      <c r="J141">
        <v>89.21</v>
      </c>
      <c r="K141">
        <v>99.33</v>
      </c>
    </row>
    <row r="142" spans="1:11" x14ac:dyDescent="0.2">
      <c r="A142" t="s">
        <v>342</v>
      </c>
      <c r="B142" t="s">
        <v>347</v>
      </c>
      <c r="C142" t="s">
        <v>251</v>
      </c>
      <c r="D142" t="s">
        <v>384</v>
      </c>
      <c r="E142">
        <v>644</v>
      </c>
      <c r="F142">
        <v>167</v>
      </c>
      <c r="G142">
        <v>98.44</v>
      </c>
      <c r="H142">
        <v>156</v>
      </c>
      <c r="I142">
        <v>1013</v>
      </c>
      <c r="J142">
        <v>111.32</v>
      </c>
      <c r="K142">
        <v>101.2</v>
      </c>
    </row>
    <row r="143" spans="1:11" x14ac:dyDescent="0.2">
      <c r="A143" t="s">
        <v>342</v>
      </c>
      <c r="B143" t="s">
        <v>347</v>
      </c>
      <c r="C143" t="s">
        <v>272</v>
      </c>
      <c r="D143" t="s">
        <v>384</v>
      </c>
      <c r="E143">
        <v>902</v>
      </c>
      <c r="F143">
        <v>128</v>
      </c>
      <c r="G143">
        <v>84.24</v>
      </c>
      <c r="H143">
        <v>131</v>
      </c>
      <c r="I143">
        <v>1329</v>
      </c>
      <c r="J143">
        <v>100.46</v>
      </c>
      <c r="K143">
        <v>68.75</v>
      </c>
    </row>
    <row r="144" spans="1:11" x14ac:dyDescent="0.2">
      <c r="A144" t="s">
        <v>342</v>
      </c>
      <c r="B144" t="s">
        <v>347</v>
      </c>
      <c r="C144" t="s">
        <v>254</v>
      </c>
      <c r="D144" t="s">
        <v>384</v>
      </c>
      <c r="E144">
        <v>526</v>
      </c>
      <c r="F144">
        <v>145</v>
      </c>
      <c r="G144">
        <v>102.12</v>
      </c>
      <c r="H144">
        <v>100</v>
      </c>
      <c r="I144">
        <v>661</v>
      </c>
      <c r="J144">
        <v>127.79</v>
      </c>
      <c r="K144">
        <v>101</v>
      </c>
    </row>
    <row r="145" spans="1:11" x14ac:dyDescent="0.2">
      <c r="A145" t="s">
        <v>342</v>
      </c>
      <c r="B145" t="s">
        <v>347</v>
      </c>
      <c r="C145" t="s">
        <v>267</v>
      </c>
      <c r="D145" t="s">
        <v>384</v>
      </c>
      <c r="E145">
        <v>363</v>
      </c>
      <c r="F145">
        <v>83</v>
      </c>
      <c r="G145">
        <v>100.74</v>
      </c>
      <c r="H145">
        <v>59</v>
      </c>
      <c r="I145">
        <v>464</v>
      </c>
      <c r="J145">
        <v>123.93</v>
      </c>
      <c r="K145">
        <v>104.59</v>
      </c>
    </row>
    <row r="146" spans="1:11" x14ac:dyDescent="0.2">
      <c r="A146" t="s">
        <v>342</v>
      </c>
      <c r="B146" t="s">
        <v>347</v>
      </c>
      <c r="C146" t="s">
        <v>356</v>
      </c>
      <c r="D146" t="s">
        <v>384</v>
      </c>
      <c r="E146">
        <v>133</v>
      </c>
      <c r="F146">
        <v>36</v>
      </c>
      <c r="G146">
        <v>103.77</v>
      </c>
      <c r="H146">
        <v>22</v>
      </c>
      <c r="I146">
        <v>216</v>
      </c>
      <c r="J146">
        <v>119.5</v>
      </c>
      <c r="K146">
        <v>133.37</v>
      </c>
    </row>
    <row r="147" spans="1:11" x14ac:dyDescent="0.2">
      <c r="A147" t="s">
        <v>342</v>
      </c>
      <c r="B147" t="s">
        <v>347</v>
      </c>
      <c r="C147" t="s">
        <v>263</v>
      </c>
      <c r="D147" t="s">
        <v>384</v>
      </c>
      <c r="E147">
        <v>872</v>
      </c>
      <c r="F147">
        <v>166</v>
      </c>
      <c r="G147">
        <v>88.6</v>
      </c>
      <c r="H147">
        <v>179</v>
      </c>
      <c r="I147">
        <v>1141</v>
      </c>
      <c r="J147">
        <v>113.6</v>
      </c>
      <c r="K147">
        <v>97.37</v>
      </c>
    </row>
    <row r="148" spans="1:11" x14ac:dyDescent="0.2">
      <c r="A148" t="s">
        <v>342</v>
      </c>
      <c r="B148" t="s">
        <v>347</v>
      </c>
      <c r="C148" t="s">
        <v>247</v>
      </c>
      <c r="D148" t="s">
        <v>384</v>
      </c>
      <c r="E148">
        <v>207</v>
      </c>
      <c r="F148">
        <v>60</v>
      </c>
      <c r="G148">
        <v>99.83</v>
      </c>
      <c r="H148">
        <v>83</v>
      </c>
      <c r="I148">
        <v>476</v>
      </c>
      <c r="J148">
        <v>124.37</v>
      </c>
      <c r="K148">
        <v>109.23</v>
      </c>
    </row>
    <row r="149" spans="1:11" x14ac:dyDescent="0.2">
      <c r="A149" t="s">
        <v>342</v>
      </c>
      <c r="B149" t="s">
        <v>347</v>
      </c>
      <c r="C149" t="s">
        <v>276</v>
      </c>
      <c r="D149" t="s">
        <v>384</v>
      </c>
      <c r="E149">
        <v>42</v>
      </c>
      <c r="F149">
        <v>10</v>
      </c>
      <c r="G149">
        <v>101.86</v>
      </c>
      <c r="H149">
        <v>8</v>
      </c>
      <c r="I149">
        <v>75</v>
      </c>
      <c r="J149">
        <v>83.25</v>
      </c>
      <c r="K149">
        <v>85.35</v>
      </c>
    </row>
    <row r="150" spans="1:11" x14ac:dyDescent="0.2">
      <c r="A150" t="s">
        <v>342</v>
      </c>
      <c r="B150" t="s">
        <v>347</v>
      </c>
      <c r="C150" t="s">
        <v>256</v>
      </c>
      <c r="D150" t="s">
        <v>384</v>
      </c>
      <c r="E150">
        <v>419</v>
      </c>
      <c r="F150">
        <v>89</v>
      </c>
      <c r="G150">
        <v>93.87</v>
      </c>
      <c r="H150">
        <v>66</v>
      </c>
      <c r="I150">
        <v>525</v>
      </c>
      <c r="J150">
        <v>108.33</v>
      </c>
      <c r="K150">
        <v>95.47</v>
      </c>
    </row>
    <row r="151" spans="1:11" x14ac:dyDescent="0.2">
      <c r="A151" t="s">
        <v>342</v>
      </c>
      <c r="B151" t="s">
        <v>347</v>
      </c>
      <c r="C151" t="s">
        <v>257</v>
      </c>
      <c r="D151" t="s">
        <v>384</v>
      </c>
      <c r="E151">
        <v>66</v>
      </c>
      <c r="F151">
        <v>17</v>
      </c>
      <c r="G151">
        <v>102.47</v>
      </c>
      <c r="H151">
        <v>16</v>
      </c>
      <c r="I151">
        <v>102</v>
      </c>
      <c r="J151">
        <v>115.69</v>
      </c>
      <c r="K151">
        <v>123.32</v>
      </c>
    </row>
    <row r="152" spans="1:11" x14ac:dyDescent="0.2">
      <c r="A152" t="s">
        <v>342</v>
      </c>
      <c r="B152" t="s">
        <v>347</v>
      </c>
      <c r="C152" t="s">
        <v>259</v>
      </c>
      <c r="D152" t="s">
        <v>384</v>
      </c>
      <c r="E152">
        <v>692</v>
      </c>
      <c r="F152">
        <v>100</v>
      </c>
      <c r="G152">
        <v>81.06</v>
      </c>
      <c r="H152">
        <v>86</v>
      </c>
      <c r="I152">
        <v>897</v>
      </c>
      <c r="J152">
        <v>95.4</v>
      </c>
      <c r="K152">
        <v>68.22</v>
      </c>
    </row>
    <row r="153" spans="1:11" x14ac:dyDescent="0.2">
      <c r="A153" t="s">
        <v>342</v>
      </c>
      <c r="B153" t="s">
        <v>347</v>
      </c>
      <c r="C153" t="s">
        <v>243</v>
      </c>
      <c r="D153" t="s">
        <v>384</v>
      </c>
      <c r="E153">
        <v>2275</v>
      </c>
      <c r="F153">
        <v>574</v>
      </c>
      <c r="G153">
        <v>96.5</v>
      </c>
      <c r="H153">
        <v>407</v>
      </c>
      <c r="I153">
        <v>2941</v>
      </c>
      <c r="J153">
        <v>113.16</v>
      </c>
      <c r="K153">
        <v>101.86</v>
      </c>
    </row>
    <row r="154" spans="1:11" x14ac:dyDescent="0.2">
      <c r="A154" t="s">
        <v>342</v>
      </c>
      <c r="B154" t="s">
        <v>347</v>
      </c>
      <c r="C154" t="s">
        <v>260</v>
      </c>
      <c r="D154" t="s">
        <v>384</v>
      </c>
      <c r="E154">
        <v>227</v>
      </c>
      <c r="F154">
        <v>52</v>
      </c>
      <c r="G154">
        <v>91.92</v>
      </c>
      <c r="H154">
        <v>38</v>
      </c>
      <c r="I154">
        <v>287</v>
      </c>
      <c r="J154">
        <v>104.08</v>
      </c>
      <c r="K154">
        <v>101.83</v>
      </c>
    </row>
    <row r="155" spans="1:11" x14ac:dyDescent="0.2">
      <c r="A155" t="s">
        <v>342</v>
      </c>
      <c r="B155" t="s">
        <v>347</v>
      </c>
      <c r="C155" t="s">
        <v>237</v>
      </c>
      <c r="D155" t="s">
        <v>384</v>
      </c>
      <c r="E155">
        <v>375</v>
      </c>
      <c r="F155">
        <v>90</v>
      </c>
      <c r="G155">
        <v>95.17</v>
      </c>
      <c r="H155">
        <v>74</v>
      </c>
      <c r="I155">
        <v>449</v>
      </c>
      <c r="J155">
        <v>123.27</v>
      </c>
      <c r="K155">
        <v>102.3</v>
      </c>
    </row>
    <row r="156" spans="1:11" x14ac:dyDescent="0.2">
      <c r="A156" t="s">
        <v>342</v>
      </c>
      <c r="B156" t="s">
        <v>347</v>
      </c>
      <c r="C156" t="s">
        <v>281</v>
      </c>
      <c r="D156" t="s">
        <v>384</v>
      </c>
      <c r="E156">
        <v>15</v>
      </c>
      <c r="F156">
        <v>2</v>
      </c>
      <c r="G156">
        <v>65.930000000000007</v>
      </c>
      <c r="H156">
        <v>3</v>
      </c>
      <c r="I156">
        <v>24</v>
      </c>
      <c r="J156">
        <v>84.33</v>
      </c>
      <c r="K156">
        <v>88.63</v>
      </c>
    </row>
    <row r="157" spans="1:11" x14ac:dyDescent="0.2">
      <c r="A157" t="s">
        <v>342</v>
      </c>
      <c r="B157" t="s">
        <v>347</v>
      </c>
      <c r="C157" t="s">
        <v>245</v>
      </c>
      <c r="D157" t="s">
        <v>384</v>
      </c>
      <c r="E157">
        <v>554</v>
      </c>
      <c r="F157">
        <v>127</v>
      </c>
      <c r="G157">
        <v>99.5</v>
      </c>
      <c r="H157">
        <v>107</v>
      </c>
      <c r="I157">
        <v>744</v>
      </c>
      <c r="J157">
        <v>99.34</v>
      </c>
      <c r="K157">
        <v>96.06</v>
      </c>
    </row>
    <row r="158" spans="1:11" x14ac:dyDescent="0.2">
      <c r="A158" t="s">
        <v>342</v>
      </c>
      <c r="B158" t="s">
        <v>347</v>
      </c>
      <c r="C158" t="s">
        <v>232</v>
      </c>
      <c r="D158" t="s">
        <v>384</v>
      </c>
      <c r="E158">
        <v>297</v>
      </c>
      <c r="F158">
        <v>45</v>
      </c>
      <c r="G158">
        <v>77.89</v>
      </c>
      <c r="H158">
        <v>56</v>
      </c>
      <c r="I158">
        <v>555</v>
      </c>
      <c r="J158">
        <v>84.27</v>
      </c>
      <c r="K158">
        <v>66.94</v>
      </c>
    </row>
    <row r="159" spans="1:11" x14ac:dyDescent="0.2">
      <c r="A159" t="s">
        <v>342</v>
      </c>
      <c r="B159" t="s">
        <v>347</v>
      </c>
      <c r="C159" t="s">
        <v>253</v>
      </c>
      <c r="D159" t="s">
        <v>384</v>
      </c>
      <c r="E159">
        <v>100</v>
      </c>
      <c r="F159">
        <v>21</v>
      </c>
      <c r="G159">
        <v>100.12</v>
      </c>
      <c r="H159">
        <v>15</v>
      </c>
      <c r="I159">
        <v>140</v>
      </c>
      <c r="J159">
        <v>105.6</v>
      </c>
      <c r="K159">
        <v>91.31</v>
      </c>
    </row>
    <row r="160" spans="1:11" x14ac:dyDescent="0.2">
      <c r="A160" t="s">
        <v>342</v>
      </c>
      <c r="B160" t="s">
        <v>347</v>
      </c>
      <c r="C160" t="s">
        <v>235</v>
      </c>
      <c r="D160" t="s">
        <v>384</v>
      </c>
      <c r="E160">
        <v>35</v>
      </c>
      <c r="F160">
        <v>5</v>
      </c>
      <c r="G160">
        <v>79.510000000000005</v>
      </c>
      <c r="H160">
        <v>11</v>
      </c>
      <c r="I160">
        <v>53</v>
      </c>
      <c r="J160">
        <v>131.82</v>
      </c>
      <c r="K160">
        <v>109.6</v>
      </c>
    </row>
    <row r="161" spans="1:11" x14ac:dyDescent="0.2">
      <c r="A161" t="s">
        <v>342</v>
      </c>
      <c r="B161" t="s">
        <v>348</v>
      </c>
      <c r="C161" t="s">
        <v>649</v>
      </c>
      <c r="D161" t="s">
        <v>384</v>
      </c>
      <c r="E161">
        <v>479</v>
      </c>
      <c r="F161">
        <v>132</v>
      </c>
      <c r="G161">
        <v>109.87</v>
      </c>
      <c r="H161">
        <v>136</v>
      </c>
      <c r="I161">
        <v>1016</v>
      </c>
      <c r="J161">
        <v>101.93</v>
      </c>
      <c r="K161">
        <v>96.52</v>
      </c>
    </row>
    <row r="162" spans="1:11" x14ac:dyDescent="0.2">
      <c r="A162" t="s">
        <v>342</v>
      </c>
      <c r="B162" t="s">
        <v>348</v>
      </c>
      <c r="C162" t="s">
        <v>354</v>
      </c>
      <c r="D162" t="s">
        <v>384</v>
      </c>
      <c r="E162">
        <v>1</v>
      </c>
      <c r="F162">
        <v>1</v>
      </c>
      <c r="G162">
        <v>369</v>
      </c>
      <c r="I162">
        <v>2</v>
      </c>
      <c r="K162">
        <v>243.5</v>
      </c>
    </row>
    <row r="163" spans="1:11" x14ac:dyDescent="0.2">
      <c r="A163" t="s">
        <v>342</v>
      </c>
      <c r="B163" t="s">
        <v>348</v>
      </c>
      <c r="C163" t="s">
        <v>270</v>
      </c>
      <c r="D163" t="s">
        <v>384</v>
      </c>
      <c r="E163">
        <v>10</v>
      </c>
      <c r="F163">
        <v>3</v>
      </c>
      <c r="G163">
        <v>83</v>
      </c>
      <c r="I163">
        <v>17</v>
      </c>
      <c r="K163">
        <v>109.35</v>
      </c>
    </row>
    <row r="164" spans="1:11" x14ac:dyDescent="0.2">
      <c r="A164" t="s">
        <v>342</v>
      </c>
      <c r="B164" t="s">
        <v>348</v>
      </c>
      <c r="C164" t="s">
        <v>231</v>
      </c>
      <c r="D164" t="s">
        <v>384</v>
      </c>
      <c r="E164">
        <v>4</v>
      </c>
      <c r="F164">
        <v>1</v>
      </c>
      <c r="G164">
        <v>90.75</v>
      </c>
      <c r="H164">
        <v>2</v>
      </c>
      <c r="I164">
        <v>4</v>
      </c>
      <c r="J164">
        <v>43</v>
      </c>
      <c r="K164">
        <v>37.5</v>
      </c>
    </row>
    <row r="165" spans="1:11" x14ac:dyDescent="0.2">
      <c r="A165" t="s">
        <v>342</v>
      </c>
      <c r="B165" t="s">
        <v>348</v>
      </c>
      <c r="C165" t="s">
        <v>261</v>
      </c>
      <c r="D165" t="s">
        <v>384</v>
      </c>
      <c r="E165">
        <v>10</v>
      </c>
      <c r="F165">
        <v>5</v>
      </c>
      <c r="G165">
        <v>266.3</v>
      </c>
      <c r="H165">
        <v>4</v>
      </c>
      <c r="I165">
        <v>40</v>
      </c>
      <c r="J165">
        <v>51</v>
      </c>
      <c r="K165">
        <v>73.900000000000006</v>
      </c>
    </row>
    <row r="166" spans="1:11" x14ac:dyDescent="0.2">
      <c r="A166" t="s">
        <v>342</v>
      </c>
      <c r="B166" t="s">
        <v>348</v>
      </c>
      <c r="C166" t="s">
        <v>248</v>
      </c>
      <c r="D166" t="s">
        <v>384</v>
      </c>
      <c r="E166">
        <v>44</v>
      </c>
      <c r="F166">
        <v>10</v>
      </c>
      <c r="G166">
        <v>99.05</v>
      </c>
      <c r="H166">
        <v>10</v>
      </c>
      <c r="I166">
        <v>79</v>
      </c>
      <c r="J166">
        <v>85.4</v>
      </c>
      <c r="K166">
        <v>88.03</v>
      </c>
    </row>
    <row r="167" spans="1:11" x14ac:dyDescent="0.2">
      <c r="A167" t="s">
        <v>342</v>
      </c>
      <c r="B167" t="s">
        <v>348</v>
      </c>
      <c r="C167" t="s">
        <v>266</v>
      </c>
      <c r="D167" t="s">
        <v>384</v>
      </c>
      <c r="E167">
        <v>8</v>
      </c>
      <c r="F167">
        <v>2</v>
      </c>
      <c r="G167">
        <v>103.13</v>
      </c>
      <c r="H167">
        <v>4</v>
      </c>
      <c r="I167">
        <v>20</v>
      </c>
      <c r="J167">
        <v>67.25</v>
      </c>
      <c r="K167">
        <v>98.8</v>
      </c>
    </row>
    <row r="168" spans="1:11" x14ac:dyDescent="0.2">
      <c r="A168" t="s">
        <v>342</v>
      </c>
      <c r="B168" t="s">
        <v>348</v>
      </c>
      <c r="C168" t="s">
        <v>269</v>
      </c>
      <c r="D168" t="s">
        <v>384</v>
      </c>
      <c r="E168">
        <v>2</v>
      </c>
      <c r="G168">
        <v>39.5</v>
      </c>
      <c r="I168">
        <v>4</v>
      </c>
      <c r="K168">
        <v>56</v>
      </c>
    </row>
    <row r="169" spans="1:11" x14ac:dyDescent="0.2">
      <c r="A169" t="s">
        <v>342</v>
      </c>
      <c r="B169" t="s">
        <v>348</v>
      </c>
      <c r="C169" t="s">
        <v>262</v>
      </c>
      <c r="D169" t="s">
        <v>384</v>
      </c>
      <c r="E169">
        <v>2</v>
      </c>
      <c r="G169">
        <v>47</v>
      </c>
      <c r="I169">
        <v>2</v>
      </c>
      <c r="K169">
        <v>26</v>
      </c>
    </row>
    <row r="170" spans="1:11" x14ac:dyDescent="0.2">
      <c r="A170" t="s">
        <v>342</v>
      </c>
      <c r="B170" t="s">
        <v>348</v>
      </c>
      <c r="C170" t="s">
        <v>233</v>
      </c>
      <c r="D170" t="s">
        <v>384</v>
      </c>
      <c r="E170">
        <v>46</v>
      </c>
      <c r="F170">
        <v>12</v>
      </c>
      <c r="G170">
        <v>113.67</v>
      </c>
      <c r="H170">
        <v>13</v>
      </c>
      <c r="I170">
        <v>113</v>
      </c>
      <c r="J170">
        <v>182.08</v>
      </c>
      <c r="K170">
        <v>97.44</v>
      </c>
    </row>
    <row r="171" spans="1:11" x14ac:dyDescent="0.2">
      <c r="A171" t="s">
        <v>342</v>
      </c>
      <c r="B171" t="s">
        <v>348</v>
      </c>
      <c r="C171" t="s">
        <v>278</v>
      </c>
      <c r="D171" t="s">
        <v>384</v>
      </c>
      <c r="E171">
        <v>32</v>
      </c>
      <c r="F171">
        <v>10</v>
      </c>
      <c r="G171">
        <v>112.16</v>
      </c>
      <c r="H171">
        <v>5</v>
      </c>
      <c r="I171">
        <v>91</v>
      </c>
      <c r="J171">
        <v>119</v>
      </c>
      <c r="K171">
        <v>76.98</v>
      </c>
    </row>
    <row r="172" spans="1:11" x14ac:dyDescent="0.2">
      <c r="A172" t="s">
        <v>342</v>
      </c>
      <c r="B172" t="s">
        <v>348</v>
      </c>
      <c r="C172" t="s">
        <v>277</v>
      </c>
      <c r="D172" t="s">
        <v>384</v>
      </c>
      <c r="E172">
        <v>1</v>
      </c>
      <c r="G172">
        <v>60</v>
      </c>
      <c r="H172">
        <v>1</v>
      </c>
      <c r="I172">
        <v>6</v>
      </c>
      <c r="J172">
        <v>47</v>
      </c>
      <c r="K172">
        <v>114.83</v>
      </c>
    </row>
    <row r="173" spans="1:11" x14ac:dyDescent="0.2">
      <c r="A173" t="s">
        <v>342</v>
      </c>
      <c r="B173" t="s">
        <v>348</v>
      </c>
      <c r="C173" t="s">
        <v>279</v>
      </c>
      <c r="D173" t="s">
        <v>384</v>
      </c>
      <c r="E173">
        <v>4</v>
      </c>
      <c r="G173">
        <v>49.5</v>
      </c>
      <c r="H173">
        <v>1</v>
      </c>
      <c r="I173">
        <v>10</v>
      </c>
      <c r="J173">
        <v>1</v>
      </c>
      <c r="K173">
        <v>57.6</v>
      </c>
    </row>
    <row r="174" spans="1:11" x14ac:dyDescent="0.2">
      <c r="A174" t="s">
        <v>342</v>
      </c>
      <c r="B174" t="s">
        <v>348</v>
      </c>
      <c r="C174" t="s">
        <v>250</v>
      </c>
      <c r="D174" t="s">
        <v>384</v>
      </c>
      <c r="E174">
        <v>1</v>
      </c>
      <c r="G174">
        <v>32</v>
      </c>
      <c r="H174">
        <v>2</v>
      </c>
      <c r="I174">
        <v>6</v>
      </c>
      <c r="J174">
        <v>194.5</v>
      </c>
      <c r="K174">
        <v>88</v>
      </c>
    </row>
    <row r="175" spans="1:11" x14ac:dyDescent="0.2">
      <c r="A175" t="s">
        <v>342</v>
      </c>
      <c r="B175" t="s">
        <v>348</v>
      </c>
      <c r="C175" t="s">
        <v>265</v>
      </c>
      <c r="D175" t="s">
        <v>384</v>
      </c>
      <c r="E175">
        <v>9</v>
      </c>
      <c r="F175">
        <v>1</v>
      </c>
      <c r="G175">
        <v>57.11</v>
      </c>
      <c r="H175">
        <v>1</v>
      </c>
      <c r="I175">
        <v>12</v>
      </c>
      <c r="J175">
        <v>102</v>
      </c>
      <c r="K175">
        <v>121.42</v>
      </c>
    </row>
    <row r="176" spans="1:11" x14ac:dyDescent="0.2">
      <c r="A176" t="s">
        <v>342</v>
      </c>
      <c r="B176" t="s">
        <v>348</v>
      </c>
      <c r="C176" t="s">
        <v>246</v>
      </c>
      <c r="D176" t="s">
        <v>384</v>
      </c>
      <c r="E176">
        <v>21</v>
      </c>
      <c r="F176">
        <v>2</v>
      </c>
      <c r="G176">
        <v>65.760000000000005</v>
      </c>
      <c r="H176">
        <v>4</v>
      </c>
      <c r="I176">
        <v>23</v>
      </c>
      <c r="J176">
        <v>31.75</v>
      </c>
      <c r="K176">
        <v>78.650000000000006</v>
      </c>
    </row>
    <row r="177" spans="1:11" x14ac:dyDescent="0.2">
      <c r="A177" t="s">
        <v>342</v>
      </c>
      <c r="B177" t="s">
        <v>348</v>
      </c>
      <c r="C177" t="s">
        <v>280</v>
      </c>
      <c r="D177" t="s">
        <v>384</v>
      </c>
      <c r="E177">
        <v>1</v>
      </c>
      <c r="G177">
        <v>12</v>
      </c>
      <c r="H177">
        <v>1</v>
      </c>
      <c r="I177">
        <v>8</v>
      </c>
      <c r="J177">
        <v>29</v>
      </c>
      <c r="K177">
        <v>172.75</v>
      </c>
    </row>
    <row r="178" spans="1:11" x14ac:dyDescent="0.2">
      <c r="A178" t="s">
        <v>342</v>
      </c>
      <c r="B178" t="s">
        <v>348</v>
      </c>
      <c r="C178" t="s">
        <v>252</v>
      </c>
      <c r="D178" t="s">
        <v>384</v>
      </c>
      <c r="E178">
        <v>10</v>
      </c>
      <c r="F178">
        <v>1</v>
      </c>
      <c r="G178">
        <v>69.3</v>
      </c>
      <c r="H178">
        <v>5</v>
      </c>
      <c r="I178">
        <v>25</v>
      </c>
      <c r="J178">
        <v>83</v>
      </c>
      <c r="K178">
        <v>76.08</v>
      </c>
    </row>
    <row r="179" spans="1:11" x14ac:dyDescent="0.2">
      <c r="A179" t="s">
        <v>342</v>
      </c>
      <c r="B179" t="s">
        <v>348</v>
      </c>
      <c r="C179" t="s">
        <v>236</v>
      </c>
      <c r="D179" t="s">
        <v>384</v>
      </c>
      <c r="E179">
        <v>10</v>
      </c>
      <c r="F179">
        <v>2</v>
      </c>
      <c r="G179">
        <v>101</v>
      </c>
      <c r="H179">
        <v>3</v>
      </c>
      <c r="I179">
        <v>18</v>
      </c>
      <c r="J179">
        <v>67.67</v>
      </c>
      <c r="K179">
        <v>149.38999999999999</v>
      </c>
    </row>
    <row r="180" spans="1:11" x14ac:dyDescent="0.2">
      <c r="A180" t="s">
        <v>342</v>
      </c>
      <c r="B180" t="s">
        <v>348</v>
      </c>
      <c r="C180" t="s">
        <v>241</v>
      </c>
      <c r="D180" t="s">
        <v>384</v>
      </c>
      <c r="E180">
        <v>9</v>
      </c>
      <c r="F180">
        <v>5</v>
      </c>
      <c r="G180">
        <v>148.44</v>
      </c>
      <c r="H180">
        <v>3</v>
      </c>
      <c r="I180">
        <v>11</v>
      </c>
      <c r="J180">
        <v>168.67</v>
      </c>
      <c r="K180">
        <v>120.73</v>
      </c>
    </row>
    <row r="181" spans="1:11" x14ac:dyDescent="0.2">
      <c r="A181" t="s">
        <v>342</v>
      </c>
      <c r="B181" t="s">
        <v>348</v>
      </c>
      <c r="C181" t="s">
        <v>258</v>
      </c>
      <c r="D181" t="s">
        <v>384</v>
      </c>
      <c r="E181">
        <v>16</v>
      </c>
      <c r="F181">
        <v>5</v>
      </c>
      <c r="G181">
        <v>134.88</v>
      </c>
      <c r="H181">
        <v>4</v>
      </c>
      <c r="I181">
        <v>27</v>
      </c>
      <c r="J181">
        <v>86</v>
      </c>
      <c r="K181">
        <v>142.33000000000001</v>
      </c>
    </row>
    <row r="182" spans="1:11" x14ac:dyDescent="0.2">
      <c r="A182" t="s">
        <v>342</v>
      </c>
      <c r="B182" t="s">
        <v>348</v>
      </c>
      <c r="C182" t="s">
        <v>268</v>
      </c>
      <c r="D182" t="s">
        <v>384</v>
      </c>
      <c r="E182">
        <v>5</v>
      </c>
      <c r="G182">
        <v>60</v>
      </c>
      <c r="H182">
        <v>1</v>
      </c>
      <c r="I182">
        <v>2</v>
      </c>
      <c r="J182">
        <v>100</v>
      </c>
      <c r="K182">
        <v>54</v>
      </c>
    </row>
    <row r="183" spans="1:11" x14ac:dyDescent="0.2">
      <c r="A183" t="s">
        <v>342</v>
      </c>
      <c r="B183" t="s">
        <v>348</v>
      </c>
      <c r="C183" t="s">
        <v>242</v>
      </c>
      <c r="D183" t="s">
        <v>384</v>
      </c>
      <c r="E183">
        <v>12</v>
      </c>
      <c r="F183">
        <v>3</v>
      </c>
      <c r="G183">
        <v>105.33</v>
      </c>
      <c r="H183">
        <v>1</v>
      </c>
      <c r="I183">
        <v>29</v>
      </c>
      <c r="J183">
        <v>308</v>
      </c>
      <c r="K183">
        <v>58.31</v>
      </c>
    </row>
    <row r="184" spans="1:11" x14ac:dyDescent="0.2">
      <c r="A184" t="s">
        <v>342</v>
      </c>
      <c r="B184" t="s">
        <v>348</v>
      </c>
      <c r="C184" t="s">
        <v>249</v>
      </c>
      <c r="D184" t="s">
        <v>384</v>
      </c>
      <c r="E184">
        <v>4</v>
      </c>
      <c r="G184">
        <v>52.75</v>
      </c>
      <c r="H184">
        <v>1</v>
      </c>
      <c r="I184">
        <v>6</v>
      </c>
      <c r="J184">
        <v>31</v>
      </c>
      <c r="K184">
        <v>158.5</v>
      </c>
    </row>
    <row r="185" spans="1:11" x14ac:dyDescent="0.2">
      <c r="A185" t="s">
        <v>342</v>
      </c>
      <c r="B185" t="s">
        <v>348</v>
      </c>
      <c r="C185" t="s">
        <v>255</v>
      </c>
      <c r="D185" t="s">
        <v>384</v>
      </c>
      <c r="E185">
        <v>5</v>
      </c>
      <c r="F185">
        <v>2</v>
      </c>
      <c r="G185">
        <v>108.6</v>
      </c>
      <c r="H185">
        <v>4</v>
      </c>
      <c r="I185">
        <v>16</v>
      </c>
      <c r="J185">
        <v>183.5</v>
      </c>
      <c r="K185">
        <v>149.81</v>
      </c>
    </row>
    <row r="186" spans="1:11" x14ac:dyDescent="0.2">
      <c r="A186" t="s">
        <v>342</v>
      </c>
      <c r="B186" t="s">
        <v>348</v>
      </c>
      <c r="C186" t="s">
        <v>271</v>
      </c>
      <c r="D186" t="s">
        <v>384</v>
      </c>
      <c r="E186">
        <v>10</v>
      </c>
      <c r="F186">
        <v>4</v>
      </c>
      <c r="G186">
        <v>161.6</v>
      </c>
      <c r="H186">
        <v>3</v>
      </c>
      <c r="I186">
        <v>12</v>
      </c>
      <c r="J186">
        <v>39.33</v>
      </c>
      <c r="K186">
        <v>86.5</v>
      </c>
    </row>
    <row r="187" spans="1:11" x14ac:dyDescent="0.2">
      <c r="A187" t="s">
        <v>342</v>
      </c>
      <c r="B187" t="s">
        <v>348</v>
      </c>
      <c r="C187" t="s">
        <v>274</v>
      </c>
      <c r="D187" t="s">
        <v>384</v>
      </c>
      <c r="E187">
        <v>2</v>
      </c>
      <c r="F187">
        <v>1</v>
      </c>
      <c r="G187">
        <v>155.5</v>
      </c>
      <c r="I187">
        <v>4</v>
      </c>
      <c r="K187">
        <v>39</v>
      </c>
    </row>
    <row r="188" spans="1:11" x14ac:dyDescent="0.2">
      <c r="A188" t="s">
        <v>342</v>
      </c>
      <c r="B188" t="s">
        <v>348</v>
      </c>
      <c r="C188" t="s">
        <v>264</v>
      </c>
      <c r="D188" t="s">
        <v>384</v>
      </c>
      <c r="E188">
        <v>29</v>
      </c>
      <c r="F188">
        <v>13</v>
      </c>
      <c r="G188">
        <v>134.79</v>
      </c>
      <c r="H188">
        <v>4</v>
      </c>
      <c r="I188">
        <v>37</v>
      </c>
      <c r="J188">
        <v>71.75</v>
      </c>
      <c r="K188">
        <v>98.59</v>
      </c>
    </row>
    <row r="189" spans="1:11" x14ac:dyDescent="0.2">
      <c r="A189" t="s">
        <v>342</v>
      </c>
      <c r="B189" t="s">
        <v>348</v>
      </c>
      <c r="C189" t="s">
        <v>239</v>
      </c>
      <c r="D189" t="s">
        <v>384</v>
      </c>
      <c r="E189">
        <v>1</v>
      </c>
      <c r="G189">
        <v>100</v>
      </c>
      <c r="H189">
        <v>1</v>
      </c>
      <c r="I189">
        <v>4</v>
      </c>
      <c r="J189">
        <v>148</v>
      </c>
      <c r="K189">
        <v>97.5</v>
      </c>
    </row>
    <row r="190" spans="1:11" x14ac:dyDescent="0.2">
      <c r="A190" t="s">
        <v>342</v>
      </c>
      <c r="B190" t="s">
        <v>348</v>
      </c>
      <c r="C190" t="s">
        <v>238</v>
      </c>
      <c r="D190" t="s">
        <v>384</v>
      </c>
      <c r="E190">
        <v>1</v>
      </c>
      <c r="G190">
        <v>31</v>
      </c>
      <c r="H190">
        <v>1</v>
      </c>
      <c r="I190">
        <v>4</v>
      </c>
      <c r="J190">
        <v>21</v>
      </c>
      <c r="K190">
        <v>119.25</v>
      </c>
    </row>
    <row r="191" spans="1:11" x14ac:dyDescent="0.2">
      <c r="A191" t="s">
        <v>342</v>
      </c>
      <c r="B191" t="s">
        <v>348</v>
      </c>
      <c r="C191" t="s">
        <v>275</v>
      </c>
      <c r="D191" t="s">
        <v>384</v>
      </c>
      <c r="E191">
        <v>1</v>
      </c>
      <c r="G191">
        <v>23</v>
      </c>
      <c r="I191">
        <v>1</v>
      </c>
      <c r="K191">
        <v>90</v>
      </c>
    </row>
    <row r="192" spans="1:11" x14ac:dyDescent="0.2">
      <c r="A192" t="s">
        <v>342</v>
      </c>
      <c r="B192" t="s">
        <v>348</v>
      </c>
      <c r="C192" t="s">
        <v>273</v>
      </c>
      <c r="D192" t="s">
        <v>384</v>
      </c>
      <c r="E192">
        <v>6</v>
      </c>
      <c r="F192">
        <v>3</v>
      </c>
      <c r="G192">
        <v>169</v>
      </c>
      <c r="H192">
        <v>3</v>
      </c>
      <c r="I192">
        <v>8</v>
      </c>
      <c r="J192">
        <v>64.33</v>
      </c>
      <c r="K192">
        <v>97.5</v>
      </c>
    </row>
    <row r="193" spans="1:11" x14ac:dyDescent="0.2">
      <c r="A193" t="s">
        <v>342</v>
      </c>
      <c r="B193" t="s">
        <v>348</v>
      </c>
      <c r="C193" t="s">
        <v>234</v>
      </c>
      <c r="D193" t="s">
        <v>384</v>
      </c>
      <c r="E193">
        <v>2</v>
      </c>
      <c r="F193">
        <v>1</v>
      </c>
      <c r="G193">
        <v>172</v>
      </c>
      <c r="H193">
        <v>1</v>
      </c>
      <c r="I193">
        <v>3</v>
      </c>
      <c r="J193">
        <v>84</v>
      </c>
      <c r="K193">
        <v>89.33</v>
      </c>
    </row>
    <row r="194" spans="1:11" x14ac:dyDescent="0.2">
      <c r="A194" t="s">
        <v>342</v>
      </c>
      <c r="B194" t="s">
        <v>348</v>
      </c>
      <c r="C194" t="s">
        <v>244</v>
      </c>
      <c r="D194" t="s">
        <v>384</v>
      </c>
      <c r="E194">
        <v>12</v>
      </c>
      <c r="F194">
        <v>4</v>
      </c>
      <c r="G194">
        <v>134.66999999999999</v>
      </c>
      <c r="H194">
        <v>3</v>
      </c>
      <c r="I194">
        <v>14</v>
      </c>
      <c r="J194">
        <v>28.33</v>
      </c>
      <c r="K194">
        <v>73.14</v>
      </c>
    </row>
    <row r="195" spans="1:11" x14ac:dyDescent="0.2">
      <c r="A195" t="s">
        <v>342</v>
      </c>
      <c r="B195" t="s">
        <v>348</v>
      </c>
      <c r="C195" t="s">
        <v>251</v>
      </c>
      <c r="D195" t="s">
        <v>384</v>
      </c>
      <c r="E195">
        <v>7</v>
      </c>
      <c r="F195">
        <v>3</v>
      </c>
      <c r="G195">
        <v>127.14</v>
      </c>
      <c r="H195">
        <v>2</v>
      </c>
      <c r="I195">
        <v>16</v>
      </c>
      <c r="J195">
        <v>133</v>
      </c>
      <c r="K195">
        <v>83.19</v>
      </c>
    </row>
    <row r="196" spans="1:11" x14ac:dyDescent="0.2">
      <c r="A196" t="s">
        <v>342</v>
      </c>
      <c r="B196" t="s">
        <v>348</v>
      </c>
      <c r="C196" t="s">
        <v>272</v>
      </c>
      <c r="D196" t="s">
        <v>384</v>
      </c>
      <c r="E196">
        <v>13</v>
      </c>
      <c r="F196">
        <v>3</v>
      </c>
      <c r="G196">
        <v>127.23</v>
      </c>
      <c r="H196">
        <v>4</v>
      </c>
      <c r="I196">
        <v>29</v>
      </c>
      <c r="J196">
        <v>68.25</v>
      </c>
      <c r="K196">
        <v>87</v>
      </c>
    </row>
    <row r="197" spans="1:11" x14ac:dyDescent="0.2">
      <c r="A197" t="s">
        <v>342</v>
      </c>
      <c r="B197" t="s">
        <v>348</v>
      </c>
      <c r="C197" t="s">
        <v>254</v>
      </c>
      <c r="D197" t="s">
        <v>384</v>
      </c>
      <c r="E197">
        <v>4</v>
      </c>
      <c r="F197">
        <v>2</v>
      </c>
      <c r="G197">
        <v>105.25</v>
      </c>
      <c r="H197">
        <v>3</v>
      </c>
      <c r="I197">
        <v>12</v>
      </c>
      <c r="J197">
        <v>205.67</v>
      </c>
      <c r="K197">
        <v>169.33</v>
      </c>
    </row>
    <row r="198" spans="1:11" x14ac:dyDescent="0.2">
      <c r="A198" t="s">
        <v>342</v>
      </c>
      <c r="B198" t="s">
        <v>348</v>
      </c>
      <c r="C198" t="s">
        <v>267</v>
      </c>
      <c r="D198" t="s">
        <v>384</v>
      </c>
      <c r="E198">
        <v>5</v>
      </c>
      <c r="F198">
        <v>1</v>
      </c>
      <c r="G198">
        <v>77.400000000000006</v>
      </c>
      <c r="H198">
        <v>1</v>
      </c>
      <c r="I198">
        <v>6</v>
      </c>
      <c r="J198">
        <v>12</v>
      </c>
      <c r="K198">
        <v>119.33</v>
      </c>
    </row>
    <row r="199" spans="1:11" x14ac:dyDescent="0.2">
      <c r="A199" t="s">
        <v>342</v>
      </c>
      <c r="B199" t="s">
        <v>348</v>
      </c>
      <c r="C199" t="s">
        <v>356</v>
      </c>
      <c r="D199" t="s">
        <v>384</v>
      </c>
      <c r="E199">
        <v>2</v>
      </c>
      <c r="G199">
        <v>26</v>
      </c>
      <c r="I199">
        <v>12</v>
      </c>
      <c r="K199">
        <v>36</v>
      </c>
    </row>
    <row r="200" spans="1:11" x14ac:dyDescent="0.2">
      <c r="A200" t="s">
        <v>342</v>
      </c>
      <c r="B200" t="s">
        <v>348</v>
      </c>
      <c r="C200" t="s">
        <v>263</v>
      </c>
      <c r="D200" t="s">
        <v>384</v>
      </c>
      <c r="E200">
        <v>13</v>
      </c>
      <c r="F200">
        <v>4</v>
      </c>
      <c r="G200">
        <v>101.31</v>
      </c>
      <c r="H200">
        <v>4</v>
      </c>
      <c r="I200">
        <v>24</v>
      </c>
      <c r="J200">
        <v>171.5</v>
      </c>
      <c r="K200">
        <v>104.46</v>
      </c>
    </row>
    <row r="201" spans="1:11" x14ac:dyDescent="0.2">
      <c r="A201" t="s">
        <v>342</v>
      </c>
      <c r="B201" t="s">
        <v>348</v>
      </c>
      <c r="C201" t="s">
        <v>247</v>
      </c>
      <c r="D201" t="s">
        <v>384</v>
      </c>
      <c r="E201">
        <v>6</v>
      </c>
      <c r="F201">
        <v>4</v>
      </c>
      <c r="G201">
        <v>160.33000000000001</v>
      </c>
      <c r="H201">
        <v>5</v>
      </c>
      <c r="I201">
        <v>11</v>
      </c>
      <c r="J201">
        <v>185.8</v>
      </c>
      <c r="K201">
        <v>142.63999999999999</v>
      </c>
    </row>
    <row r="202" spans="1:11" x14ac:dyDescent="0.2">
      <c r="A202" t="s">
        <v>342</v>
      </c>
      <c r="B202" t="s">
        <v>348</v>
      </c>
      <c r="C202" t="s">
        <v>276</v>
      </c>
      <c r="D202" t="s">
        <v>384</v>
      </c>
      <c r="E202">
        <v>1</v>
      </c>
      <c r="G202">
        <v>89</v>
      </c>
      <c r="I202">
        <v>3</v>
      </c>
      <c r="K202">
        <v>63.67</v>
      </c>
    </row>
    <row r="203" spans="1:11" x14ac:dyDescent="0.2">
      <c r="A203" t="s">
        <v>342</v>
      </c>
      <c r="B203" t="s">
        <v>348</v>
      </c>
      <c r="C203" t="s">
        <v>256</v>
      </c>
      <c r="D203" t="s">
        <v>384</v>
      </c>
      <c r="E203">
        <v>11</v>
      </c>
      <c r="F203">
        <v>3</v>
      </c>
      <c r="G203">
        <v>150.27000000000001</v>
      </c>
      <c r="H203">
        <v>3</v>
      </c>
      <c r="I203">
        <v>14</v>
      </c>
      <c r="J203">
        <v>61.67</v>
      </c>
      <c r="K203">
        <v>135.93</v>
      </c>
    </row>
    <row r="204" spans="1:11" x14ac:dyDescent="0.2">
      <c r="A204" t="s">
        <v>342</v>
      </c>
      <c r="B204" t="s">
        <v>348</v>
      </c>
      <c r="C204" t="s">
        <v>257</v>
      </c>
      <c r="D204" t="s">
        <v>384</v>
      </c>
      <c r="H204">
        <v>1</v>
      </c>
      <c r="I204">
        <v>7</v>
      </c>
      <c r="J204">
        <v>34</v>
      </c>
      <c r="K204">
        <v>166.71</v>
      </c>
    </row>
    <row r="205" spans="1:11" x14ac:dyDescent="0.2">
      <c r="A205" t="s">
        <v>342</v>
      </c>
      <c r="B205" t="s">
        <v>348</v>
      </c>
      <c r="C205" t="s">
        <v>259</v>
      </c>
      <c r="D205" t="s">
        <v>384</v>
      </c>
      <c r="E205">
        <v>14</v>
      </c>
      <c r="F205">
        <v>5</v>
      </c>
      <c r="G205">
        <v>127.29</v>
      </c>
      <c r="H205">
        <v>5</v>
      </c>
      <c r="I205">
        <v>33</v>
      </c>
      <c r="J205">
        <v>96.4</v>
      </c>
      <c r="K205">
        <v>104.06</v>
      </c>
    </row>
    <row r="206" spans="1:11" x14ac:dyDescent="0.2">
      <c r="A206" t="s">
        <v>342</v>
      </c>
      <c r="B206" t="s">
        <v>348</v>
      </c>
      <c r="C206" t="s">
        <v>243</v>
      </c>
      <c r="D206" t="s">
        <v>384</v>
      </c>
      <c r="E206">
        <v>44</v>
      </c>
      <c r="F206">
        <v>14</v>
      </c>
      <c r="G206">
        <v>100.25</v>
      </c>
      <c r="H206">
        <v>13</v>
      </c>
      <c r="I206">
        <v>123</v>
      </c>
      <c r="J206">
        <v>76.31</v>
      </c>
      <c r="K206">
        <v>86.84</v>
      </c>
    </row>
    <row r="207" spans="1:11" x14ac:dyDescent="0.2">
      <c r="A207" t="s">
        <v>342</v>
      </c>
      <c r="B207" t="s">
        <v>348</v>
      </c>
      <c r="C207" t="s">
        <v>260</v>
      </c>
      <c r="D207" t="s">
        <v>384</v>
      </c>
      <c r="E207">
        <v>1</v>
      </c>
      <c r="F207">
        <v>1</v>
      </c>
      <c r="G207">
        <v>153</v>
      </c>
      <c r="H207">
        <v>1</v>
      </c>
      <c r="I207">
        <v>3</v>
      </c>
      <c r="J207">
        <v>178</v>
      </c>
      <c r="K207">
        <v>231.67</v>
      </c>
    </row>
    <row r="208" spans="1:11" x14ac:dyDescent="0.2">
      <c r="A208" t="s">
        <v>342</v>
      </c>
      <c r="B208" t="s">
        <v>348</v>
      </c>
      <c r="C208" t="s">
        <v>237</v>
      </c>
      <c r="D208" t="s">
        <v>384</v>
      </c>
      <c r="E208">
        <v>14</v>
      </c>
      <c r="G208">
        <v>56</v>
      </c>
      <c r="H208">
        <v>2</v>
      </c>
      <c r="I208">
        <v>25</v>
      </c>
      <c r="J208">
        <v>164.5</v>
      </c>
      <c r="K208">
        <v>154.36000000000001</v>
      </c>
    </row>
    <row r="209" spans="1:11" x14ac:dyDescent="0.2">
      <c r="A209" t="s">
        <v>342</v>
      </c>
      <c r="B209" t="s">
        <v>348</v>
      </c>
      <c r="C209" t="s">
        <v>245</v>
      </c>
      <c r="D209" t="s">
        <v>384</v>
      </c>
      <c r="E209">
        <v>6</v>
      </c>
      <c r="F209">
        <v>1</v>
      </c>
      <c r="G209">
        <v>94.17</v>
      </c>
      <c r="H209">
        <v>2</v>
      </c>
      <c r="I209">
        <v>24</v>
      </c>
      <c r="J209">
        <v>21.5</v>
      </c>
      <c r="K209">
        <v>85.96</v>
      </c>
    </row>
    <row r="210" spans="1:11" x14ac:dyDescent="0.2">
      <c r="A210" t="s">
        <v>342</v>
      </c>
      <c r="B210" t="s">
        <v>348</v>
      </c>
      <c r="C210" t="s">
        <v>232</v>
      </c>
      <c r="D210" t="s">
        <v>384</v>
      </c>
      <c r="E210">
        <v>6</v>
      </c>
      <c r="G210">
        <v>60.67</v>
      </c>
      <c r="H210">
        <v>1</v>
      </c>
      <c r="I210">
        <v>6</v>
      </c>
      <c r="J210">
        <v>31</v>
      </c>
      <c r="K210">
        <v>52</v>
      </c>
    </row>
    <row r="211" spans="1:11" x14ac:dyDescent="0.2">
      <c r="A211" t="s">
        <v>342</v>
      </c>
      <c r="B211" t="s">
        <v>348</v>
      </c>
      <c r="C211" t="s">
        <v>253</v>
      </c>
      <c r="D211" t="s">
        <v>384</v>
      </c>
      <c r="H211">
        <v>2</v>
      </c>
      <c r="I211">
        <v>8</v>
      </c>
      <c r="J211">
        <v>46</v>
      </c>
      <c r="K211">
        <v>71.38</v>
      </c>
    </row>
    <row r="212" spans="1:11" x14ac:dyDescent="0.2">
      <c r="A212" t="s">
        <v>342</v>
      </c>
      <c r="B212" t="s">
        <v>348</v>
      </c>
      <c r="C212" t="s">
        <v>235</v>
      </c>
      <c r="D212" t="s">
        <v>384</v>
      </c>
      <c r="E212">
        <v>1</v>
      </c>
      <c r="G212">
        <v>69</v>
      </c>
      <c r="H212">
        <v>1</v>
      </c>
      <c r="I212">
        <v>2</v>
      </c>
      <c r="J212">
        <v>66</v>
      </c>
      <c r="K212">
        <v>92.5</v>
      </c>
    </row>
    <row r="213" spans="1:11" x14ac:dyDescent="0.2">
      <c r="A213" t="s">
        <v>342</v>
      </c>
      <c r="B213" t="s">
        <v>349</v>
      </c>
      <c r="C213" t="s">
        <v>649</v>
      </c>
      <c r="D213" t="s">
        <v>384</v>
      </c>
      <c r="E213">
        <v>16</v>
      </c>
      <c r="F213">
        <v>5</v>
      </c>
      <c r="G213">
        <v>165.69</v>
      </c>
      <c r="H213">
        <v>6</v>
      </c>
      <c r="I213">
        <v>50</v>
      </c>
      <c r="J213">
        <v>90.67</v>
      </c>
      <c r="K213">
        <v>337.26</v>
      </c>
    </row>
    <row r="214" spans="1:11" x14ac:dyDescent="0.2">
      <c r="A214" t="s">
        <v>342</v>
      </c>
      <c r="B214" t="s">
        <v>349</v>
      </c>
      <c r="C214" t="s">
        <v>354</v>
      </c>
      <c r="D214" t="s">
        <v>384</v>
      </c>
      <c r="I214">
        <v>1</v>
      </c>
      <c r="K214">
        <v>497</v>
      </c>
    </row>
    <row r="215" spans="1:11" x14ac:dyDescent="0.2">
      <c r="A215" t="s">
        <v>342</v>
      </c>
      <c r="B215" t="s">
        <v>349</v>
      </c>
      <c r="C215" t="s">
        <v>270</v>
      </c>
      <c r="D215" t="s">
        <v>384</v>
      </c>
      <c r="E215">
        <v>2</v>
      </c>
      <c r="F215">
        <v>1</v>
      </c>
      <c r="G215">
        <v>306.5</v>
      </c>
    </row>
    <row r="216" spans="1:11" x14ac:dyDescent="0.2">
      <c r="A216" t="s">
        <v>342</v>
      </c>
      <c r="B216" t="s">
        <v>349</v>
      </c>
      <c r="C216" t="s">
        <v>261</v>
      </c>
      <c r="D216" t="s">
        <v>384</v>
      </c>
      <c r="I216">
        <v>1</v>
      </c>
      <c r="K216">
        <v>396</v>
      </c>
    </row>
    <row r="217" spans="1:11" x14ac:dyDescent="0.2">
      <c r="A217" t="s">
        <v>342</v>
      </c>
      <c r="B217" t="s">
        <v>349</v>
      </c>
      <c r="C217" t="s">
        <v>248</v>
      </c>
      <c r="D217" t="s">
        <v>384</v>
      </c>
      <c r="E217">
        <v>1</v>
      </c>
      <c r="F217">
        <v>1</v>
      </c>
      <c r="G217">
        <v>140</v>
      </c>
      <c r="H217">
        <v>2</v>
      </c>
      <c r="I217">
        <v>11</v>
      </c>
      <c r="J217">
        <v>1</v>
      </c>
      <c r="K217">
        <v>250.55</v>
      </c>
    </row>
    <row r="218" spans="1:11" x14ac:dyDescent="0.2">
      <c r="A218" t="s">
        <v>342</v>
      </c>
      <c r="B218" t="s">
        <v>349</v>
      </c>
      <c r="C218" t="s">
        <v>266</v>
      </c>
      <c r="D218" t="s">
        <v>384</v>
      </c>
      <c r="E218">
        <v>1</v>
      </c>
      <c r="G218">
        <v>47</v>
      </c>
      <c r="I218">
        <v>4</v>
      </c>
      <c r="K218">
        <v>338.5</v>
      </c>
    </row>
    <row r="219" spans="1:11" x14ac:dyDescent="0.2">
      <c r="A219" t="s">
        <v>342</v>
      </c>
      <c r="B219" t="s">
        <v>349</v>
      </c>
      <c r="C219" t="s">
        <v>233</v>
      </c>
      <c r="D219" t="s">
        <v>384</v>
      </c>
      <c r="E219">
        <v>1</v>
      </c>
      <c r="G219">
        <v>114</v>
      </c>
      <c r="I219">
        <v>3</v>
      </c>
      <c r="K219">
        <v>369.67</v>
      </c>
    </row>
    <row r="220" spans="1:11" x14ac:dyDescent="0.2">
      <c r="A220" t="s">
        <v>342</v>
      </c>
      <c r="B220" t="s">
        <v>349</v>
      </c>
      <c r="C220" t="s">
        <v>278</v>
      </c>
      <c r="D220" t="s">
        <v>384</v>
      </c>
      <c r="E220">
        <v>1</v>
      </c>
      <c r="G220">
        <v>45</v>
      </c>
      <c r="I220">
        <v>1</v>
      </c>
      <c r="K220">
        <v>658</v>
      </c>
    </row>
    <row r="221" spans="1:11" x14ac:dyDescent="0.2">
      <c r="A221" t="s">
        <v>342</v>
      </c>
      <c r="B221" t="s">
        <v>349</v>
      </c>
      <c r="C221" t="s">
        <v>279</v>
      </c>
      <c r="D221" t="s">
        <v>384</v>
      </c>
      <c r="I221">
        <v>1</v>
      </c>
      <c r="K221">
        <v>775</v>
      </c>
    </row>
    <row r="222" spans="1:11" x14ac:dyDescent="0.2">
      <c r="A222" t="s">
        <v>342</v>
      </c>
      <c r="B222" t="s">
        <v>349</v>
      </c>
      <c r="C222" t="s">
        <v>250</v>
      </c>
      <c r="D222" t="s">
        <v>384</v>
      </c>
      <c r="I222">
        <v>1</v>
      </c>
      <c r="K222">
        <v>430</v>
      </c>
    </row>
    <row r="223" spans="1:11" x14ac:dyDescent="0.2">
      <c r="A223" t="s">
        <v>342</v>
      </c>
      <c r="B223" t="s">
        <v>349</v>
      </c>
      <c r="C223" t="s">
        <v>265</v>
      </c>
      <c r="D223" t="s">
        <v>384</v>
      </c>
      <c r="I223">
        <v>1</v>
      </c>
      <c r="K223">
        <v>378</v>
      </c>
    </row>
    <row r="224" spans="1:11" x14ac:dyDescent="0.2">
      <c r="A224" t="s">
        <v>342</v>
      </c>
      <c r="B224" t="s">
        <v>349</v>
      </c>
      <c r="C224" t="s">
        <v>280</v>
      </c>
      <c r="D224" t="s">
        <v>384</v>
      </c>
      <c r="I224">
        <v>1</v>
      </c>
      <c r="K224">
        <v>310</v>
      </c>
    </row>
    <row r="225" spans="1:11" x14ac:dyDescent="0.2">
      <c r="A225" t="s">
        <v>342</v>
      </c>
      <c r="B225" t="s">
        <v>349</v>
      </c>
      <c r="C225" t="s">
        <v>252</v>
      </c>
      <c r="D225" t="s">
        <v>384</v>
      </c>
      <c r="E225">
        <v>1</v>
      </c>
      <c r="F225">
        <v>1</v>
      </c>
      <c r="G225">
        <v>660</v>
      </c>
    </row>
    <row r="226" spans="1:11" x14ac:dyDescent="0.2">
      <c r="A226" t="s">
        <v>342</v>
      </c>
      <c r="B226" t="s">
        <v>349</v>
      </c>
      <c r="C226" t="s">
        <v>258</v>
      </c>
      <c r="D226" t="s">
        <v>384</v>
      </c>
      <c r="E226">
        <v>1</v>
      </c>
      <c r="F226">
        <v>1</v>
      </c>
      <c r="G226">
        <v>388</v>
      </c>
      <c r="H226">
        <v>1</v>
      </c>
      <c r="I226">
        <v>3</v>
      </c>
      <c r="J226">
        <v>1</v>
      </c>
      <c r="K226">
        <v>350.67</v>
      </c>
    </row>
    <row r="227" spans="1:11" x14ac:dyDescent="0.2">
      <c r="A227" t="s">
        <v>342</v>
      </c>
      <c r="B227" t="s">
        <v>349</v>
      </c>
      <c r="C227" t="s">
        <v>255</v>
      </c>
      <c r="D227" t="s">
        <v>384</v>
      </c>
      <c r="H227">
        <v>1</v>
      </c>
      <c r="I227">
        <v>1</v>
      </c>
      <c r="J227">
        <v>1</v>
      </c>
      <c r="K227">
        <v>1</v>
      </c>
    </row>
    <row r="228" spans="1:11" x14ac:dyDescent="0.2">
      <c r="A228" t="s">
        <v>342</v>
      </c>
      <c r="B228" t="s">
        <v>349</v>
      </c>
      <c r="C228" t="s">
        <v>264</v>
      </c>
      <c r="D228" t="s">
        <v>384</v>
      </c>
      <c r="I228">
        <v>5</v>
      </c>
      <c r="K228">
        <v>275.2</v>
      </c>
    </row>
    <row r="229" spans="1:11" x14ac:dyDescent="0.2">
      <c r="A229" t="s">
        <v>342</v>
      </c>
      <c r="B229" t="s">
        <v>349</v>
      </c>
      <c r="C229" t="s">
        <v>275</v>
      </c>
      <c r="D229" t="s">
        <v>384</v>
      </c>
      <c r="I229">
        <v>1</v>
      </c>
      <c r="K229">
        <v>562</v>
      </c>
    </row>
    <row r="230" spans="1:11" x14ac:dyDescent="0.2">
      <c r="A230" t="s">
        <v>342</v>
      </c>
      <c r="B230" t="s">
        <v>349</v>
      </c>
      <c r="C230" t="s">
        <v>273</v>
      </c>
      <c r="D230" t="s">
        <v>384</v>
      </c>
      <c r="E230">
        <v>1</v>
      </c>
      <c r="G230">
        <v>13</v>
      </c>
    </row>
    <row r="231" spans="1:11" x14ac:dyDescent="0.2">
      <c r="A231" t="s">
        <v>342</v>
      </c>
      <c r="B231" t="s">
        <v>349</v>
      </c>
      <c r="C231" t="s">
        <v>263</v>
      </c>
      <c r="D231" t="s">
        <v>384</v>
      </c>
      <c r="E231">
        <v>1</v>
      </c>
      <c r="F231">
        <v>1</v>
      </c>
      <c r="G231">
        <v>419</v>
      </c>
      <c r="I231">
        <v>1</v>
      </c>
      <c r="K231">
        <v>340</v>
      </c>
    </row>
    <row r="232" spans="1:11" x14ac:dyDescent="0.2">
      <c r="A232" t="s">
        <v>342</v>
      </c>
      <c r="B232" t="s">
        <v>349</v>
      </c>
      <c r="C232" t="s">
        <v>256</v>
      </c>
      <c r="D232" t="s">
        <v>384</v>
      </c>
      <c r="I232">
        <v>1</v>
      </c>
      <c r="K232">
        <v>346</v>
      </c>
    </row>
    <row r="233" spans="1:11" x14ac:dyDescent="0.2">
      <c r="A233" t="s">
        <v>342</v>
      </c>
      <c r="B233" t="s">
        <v>349</v>
      </c>
      <c r="C233" t="s">
        <v>259</v>
      </c>
      <c r="D233" t="s">
        <v>384</v>
      </c>
      <c r="E233">
        <v>1</v>
      </c>
      <c r="G233">
        <v>48</v>
      </c>
      <c r="I233">
        <v>1</v>
      </c>
      <c r="K233">
        <v>574</v>
      </c>
    </row>
    <row r="234" spans="1:11" x14ac:dyDescent="0.2">
      <c r="A234" t="s">
        <v>342</v>
      </c>
      <c r="B234" t="s">
        <v>349</v>
      </c>
      <c r="C234" t="s">
        <v>243</v>
      </c>
      <c r="D234" t="s">
        <v>384</v>
      </c>
      <c r="I234">
        <v>5</v>
      </c>
      <c r="K234">
        <v>409.2</v>
      </c>
    </row>
    <row r="235" spans="1:11" x14ac:dyDescent="0.2">
      <c r="A235" t="s">
        <v>342</v>
      </c>
      <c r="B235" t="s">
        <v>349</v>
      </c>
      <c r="C235" t="s">
        <v>237</v>
      </c>
      <c r="D235" t="s">
        <v>384</v>
      </c>
      <c r="E235">
        <v>5</v>
      </c>
      <c r="G235">
        <v>32.799999999999997</v>
      </c>
      <c r="H235">
        <v>2</v>
      </c>
      <c r="I235">
        <v>6</v>
      </c>
      <c r="J235">
        <v>270</v>
      </c>
      <c r="K235">
        <v>235.33</v>
      </c>
    </row>
    <row r="236" spans="1:11" x14ac:dyDescent="0.2">
      <c r="A236" t="s">
        <v>342</v>
      </c>
      <c r="B236" t="s">
        <v>349</v>
      </c>
      <c r="C236" t="s">
        <v>235</v>
      </c>
      <c r="D236" t="s">
        <v>384</v>
      </c>
      <c r="I236">
        <v>1</v>
      </c>
      <c r="K236">
        <v>491</v>
      </c>
    </row>
    <row r="237" spans="1:11" x14ac:dyDescent="0.2">
      <c r="A237" t="s">
        <v>342</v>
      </c>
      <c r="B237" t="s">
        <v>417</v>
      </c>
      <c r="C237" t="s">
        <v>354</v>
      </c>
      <c r="D237" t="s">
        <v>384</v>
      </c>
      <c r="E237">
        <v>1165</v>
      </c>
      <c r="F237">
        <v>327</v>
      </c>
      <c r="G237">
        <v>112.92</v>
      </c>
      <c r="H237">
        <v>208</v>
      </c>
      <c r="I237">
        <v>1660</v>
      </c>
      <c r="J237">
        <v>117.55</v>
      </c>
      <c r="K237">
        <v>112.47</v>
      </c>
    </row>
    <row r="238" spans="1:11" x14ac:dyDescent="0.2">
      <c r="A238" t="s">
        <v>342</v>
      </c>
      <c r="B238" t="s">
        <v>417</v>
      </c>
      <c r="C238" t="s">
        <v>270</v>
      </c>
      <c r="D238" t="s">
        <v>384</v>
      </c>
      <c r="E238">
        <v>8747</v>
      </c>
      <c r="F238">
        <v>1901</v>
      </c>
      <c r="G238">
        <v>93.31</v>
      </c>
      <c r="H238">
        <v>1438</v>
      </c>
      <c r="I238">
        <v>11748</v>
      </c>
      <c r="J238">
        <v>128.36000000000001</v>
      </c>
      <c r="K238">
        <v>110.11</v>
      </c>
    </row>
    <row r="239" spans="1:11" x14ac:dyDescent="0.2">
      <c r="A239" t="s">
        <v>342</v>
      </c>
      <c r="B239" t="s">
        <v>417</v>
      </c>
      <c r="C239" t="s">
        <v>231</v>
      </c>
      <c r="D239" t="s">
        <v>384</v>
      </c>
      <c r="E239">
        <v>3991</v>
      </c>
      <c r="F239">
        <v>819</v>
      </c>
      <c r="G239">
        <v>93.51</v>
      </c>
      <c r="H239">
        <v>709</v>
      </c>
      <c r="I239">
        <v>5828</v>
      </c>
      <c r="J239">
        <v>123.47</v>
      </c>
      <c r="K239">
        <v>110.27</v>
      </c>
    </row>
    <row r="240" spans="1:11" x14ac:dyDescent="0.2">
      <c r="A240" t="s">
        <v>342</v>
      </c>
      <c r="B240" t="s">
        <v>417</v>
      </c>
      <c r="C240" t="s">
        <v>261</v>
      </c>
      <c r="D240" t="s">
        <v>384</v>
      </c>
      <c r="E240">
        <v>7652</v>
      </c>
      <c r="F240">
        <v>1825</v>
      </c>
      <c r="G240">
        <v>99.22</v>
      </c>
      <c r="H240">
        <v>1378</v>
      </c>
      <c r="I240">
        <v>10998</v>
      </c>
      <c r="J240">
        <v>125.04</v>
      </c>
      <c r="K240">
        <v>112.73</v>
      </c>
    </row>
    <row r="241" spans="1:11" x14ac:dyDescent="0.2">
      <c r="A241" t="s">
        <v>342</v>
      </c>
      <c r="B241" t="s">
        <v>417</v>
      </c>
      <c r="C241" t="s">
        <v>248</v>
      </c>
      <c r="D241" t="s">
        <v>384</v>
      </c>
      <c r="E241">
        <v>34149</v>
      </c>
      <c r="F241">
        <v>8190</v>
      </c>
      <c r="G241">
        <v>99.48</v>
      </c>
      <c r="H241">
        <v>5689</v>
      </c>
      <c r="I241">
        <v>47215</v>
      </c>
      <c r="J241">
        <v>120.72</v>
      </c>
      <c r="K241">
        <v>114.09</v>
      </c>
    </row>
    <row r="242" spans="1:11" x14ac:dyDescent="0.2">
      <c r="A242" t="s">
        <v>342</v>
      </c>
      <c r="B242" t="s">
        <v>417</v>
      </c>
      <c r="C242" t="s">
        <v>266</v>
      </c>
      <c r="D242" t="s">
        <v>384</v>
      </c>
      <c r="E242">
        <v>6905</v>
      </c>
      <c r="F242">
        <v>1434</v>
      </c>
      <c r="G242">
        <v>91.58</v>
      </c>
      <c r="H242">
        <v>1238</v>
      </c>
      <c r="I242">
        <v>10055</v>
      </c>
      <c r="J242">
        <v>111.55</v>
      </c>
      <c r="K242">
        <v>106.09</v>
      </c>
    </row>
    <row r="243" spans="1:11" x14ac:dyDescent="0.2">
      <c r="A243" t="s">
        <v>342</v>
      </c>
      <c r="B243" t="s">
        <v>417</v>
      </c>
      <c r="C243" t="s">
        <v>269</v>
      </c>
      <c r="D243" t="s">
        <v>384</v>
      </c>
      <c r="E243">
        <v>2040</v>
      </c>
      <c r="F243">
        <v>430</v>
      </c>
      <c r="G243">
        <v>87.55</v>
      </c>
      <c r="H243">
        <v>421</v>
      </c>
      <c r="I243">
        <v>3283</v>
      </c>
      <c r="J243">
        <v>111.74</v>
      </c>
      <c r="K243">
        <v>104.73</v>
      </c>
    </row>
    <row r="244" spans="1:11" x14ac:dyDescent="0.2">
      <c r="A244" t="s">
        <v>342</v>
      </c>
      <c r="B244" t="s">
        <v>417</v>
      </c>
      <c r="C244" t="s">
        <v>262</v>
      </c>
      <c r="D244" t="s">
        <v>384</v>
      </c>
      <c r="E244">
        <v>512</v>
      </c>
      <c r="F244">
        <v>148</v>
      </c>
      <c r="G244">
        <v>117.83</v>
      </c>
      <c r="H244">
        <v>85</v>
      </c>
      <c r="I244">
        <v>669</v>
      </c>
      <c r="J244">
        <v>143.15</v>
      </c>
      <c r="K244">
        <v>126.49</v>
      </c>
    </row>
    <row r="245" spans="1:11" x14ac:dyDescent="0.2">
      <c r="A245" t="s">
        <v>342</v>
      </c>
      <c r="B245" t="s">
        <v>417</v>
      </c>
      <c r="C245" t="s">
        <v>240</v>
      </c>
      <c r="D245" t="s">
        <v>384</v>
      </c>
      <c r="E245">
        <v>982</v>
      </c>
      <c r="F245">
        <v>281</v>
      </c>
      <c r="G245">
        <v>113.73</v>
      </c>
      <c r="H245">
        <v>213</v>
      </c>
      <c r="I245">
        <v>1465</v>
      </c>
      <c r="J245">
        <v>141.4</v>
      </c>
      <c r="K245">
        <v>118.53</v>
      </c>
    </row>
    <row r="246" spans="1:11" x14ac:dyDescent="0.2">
      <c r="A246" t="s">
        <v>342</v>
      </c>
      <c r="B246" t="s">
        <v>417</v>
      </c>
      <c r="C246" t="s">
        <v>233</v>
      </c>
      <c r="D246" t="s">
        <v>384</v>
      </c>
      <c r="E246">
        <v>27692</v>
      </c>
      <c r="F246">
        <v>6404</v>
      </c>
      <c r="G246">
        <v>98.35</v>
      </c>
      <c r="H246">
        <v>5068</v>
      </c>
      <c r="I246">
        <v>38553</v>
      </c>
      <c r="J246">
        <v>121</v>
      </c>
      <c r="K246">
        <v>110.46</v>
      </c>
    </row>
    <row r="247" spans="1:11" x14ac:dyDescent="0.2">
      <c r="A247" t="s">
        <v>342</v>
      </c>
      <c r="B247" t="s">
        <v>417</v>
      </c>
      <c r="C247" t="s">
        <v>278</v>
      </c>
      <c r="D247" t="s">
        <v>384</v>
      </c>
      <c r="E247">
        <v>18872</v>
      </c>
      <c r="F247">
        <v>4360</v>
      </c>
      <c r="G247">
        <v>95.24</v>
      </c>
      <c r="H247">
        <v>3013</v>
      </c>
      <c r="I247">
        <v>23963</v>
      </c>
      <c r="J247">
        <v>120.63</v>
      </c>
      <c r="K247">
        <v>111.97</v>
      </c>
    </row>
    <row r="248" spans="1:11" x14ac:dyDescent="0.2">
      <c r="A248" t="s">
        <v>342</v>
      </c>
      <c r="B248" t="s">
        <v>417</v>
      </c>
      <c r="C248" t="s">
        <v>277</v>
      </c>
      <c r="D248" t="s">
        <v>384</v>
      </c>
      <c r="E248">
        <v>2095</v>
      </c>
      <c r="F248">
        <v>538</v>
      </c>
      <c r="G248">
        <v>101.53</v>
      </c>
      <c r="H248">
        <v>389</v>
      </c>
      <c r="I248">
        <v>3292</v>
      </c>
      <c r="J248">
        <v>120.88</v>
      </c>
      <c r="K248">
        <v>108.28</v>
      </c>
    </row>
    <row r="249" spans="1:11" x14ac:dyDescent="0.2">
      <c r="A249" t="s">
        <v>342</v>
      </c>
      <c r="B249" t="s">
        <v>417</v>
      </c>
      <c r="C249" t="s">
        <v>279</v>
      </c>
      <c r="D249" t="s">
        <v>384</v>
      </c>
      <c r="E249">
        <v>2904</v>
      </c>
      <c r="F249">
        <v>695</v>
      </c>
      <c r="G249">
        <v>99.46</v>
      </c>
      <c r="H249">
        <v>568</v>
      </c>
      <c r="I249">
        <v>4371</v>
      </c>
      <c r="J249">
        <v>115.94</v>
      </c>
      <c r="K249">
        <v>112.03</v>
      </c>
    </row>
    <row r="250" spans="1:11" x14ac:dyDescent="0.2">
      <c r="A250" t="s">
        <v>342</v>
      </c>
      <c r="B250" t="s">
        <v>417</v>
      </c>
      <c r="C250" t="s">
        <v>250</v>
      </c>
      <c r="D250" t="s">
        <v>384</v>
      </c>
      <c r="E250">
        <v>2357</v>
      </c>
      <c r="F250">
        <v>539</v>
      </c>
      <c r="G250">
        <v>97.5</v>
      </c>
      <c r="H250">
        <v>408</v>
      </c>
      <c r="I250">
        <v>2887</v>
      </c>
      <c r="J250">
        <v>122.25</v>
      </c>
      <c r="K250">
        <v>116.72</v>
      </c>
    </row>
    <row r="251" spans="1:11" x14ac:dyDescent="0.2">
      <c r="A251" t="s">
        <v>342</v>
      </c>
      <c r="B251" t="s">
        <v>417</v>
      </c>
      <c r="C251" t="s">
        <v>265</v>
      </c>
      <c r="D251" t="s">
        <v>384</v>
      </c>
      <c r="E251">
        <v>7866</v>
      </c>
      <c r="F251">
        <v>1871</v>
      </c>
      <c r="G251">
        <v>101.64</v>
      </c>
      <c r="H251">
        <v>1340</v>
      </c>
      <c r="I251">
        <v>10753</v>
      </c>
      <c r="J251">
        <v>119.97</v>
      </c>
      <c r="K251">
        <v>111.3</v>
      </c>
    </row>
    <row r="252" spans="1:11" x14ac:dyDescent="0.2">
      <c r="A252" t="s">
        <v>342</v>
      </c>
      <c r="B252" t="s">
        <v>417</v>
      </c>
      <c r="C252" t="s">
        <v>246</v>
      </c>
      <c r="D252" t="s">
        <v>384</v>
      </c>
      <c r="E252">
        <v>5939</v>
      </c>
      <c r="F252">
        <v>1248</v>
      </c>
      <c r="G252">
        <v>94.8</v>
      </c>
      <c r="H252">
        <v>985</v>
      </c>
      <c r="I252">
        <v>8035</v>
      </c>
      <c r="J252">
        <v>118.81</v>
      </c>
      <c r="K252">
        <v>107.78</v>
      </c>
    </row>
    <row r="253" spans="1:11" x14ac:dyDescent="0.2">
      <c r="A253" t="s">
        <v>342</v>
      </c>
      <c r="B253" t="s">
        <v>417</v>
      </c>
      <c r="C253" t="s">
        <v>280</v>
      </c>
      <c r="D253" t="s">
        <v>384</v>
      </c>
      <c r="E253">
        <v>2780</v>
      </c>
      <c r="F253">
        <v>589</v>
      </c>
      <c r="G253">
        <v>93.25</v>
      </c>
      <c r="H253">
        <v>500</v>
      </c>
      <c r="I253">
        <v>4106</v>
      </c>
      <c r="J253">
        <v>114.12</v>
      </c>
      <c r="K253">
        <v>103.74</v>
      </c>
    </row>
    <row r="254" spans="1:11" x14ac:dyDescent="0.2">
      <c r="A254" t="s">
        <v>342</v>
      </c>
      <c r="B254" t="s">
        <v>417</v>
      </c>
      <c r="C254" t="s">
        <v>252</v>
      </c>
      <c r="D254" t="s">
        <v>384</v>
      </c>
      <c r="E254">
        <v>4617</v>
      </c>
      <c r="F254">
        <v>1001</v>
      </c>
      <c r="G254">
        <v>98.95</v>
      </c>
      <c r="H254">
        <v>767</v>
      </c>
      <c r="I254">
        <v>6337</v>
      </c>
      <c r="J254">
        <v>108.59</v>
      </c>
      <c r="K254">
        <v>97.92</v>
      </c>
    </row>
    <row r="255" spans="1:11" x14ac:dyDescent="0.2">
      <c r="A255" t="s">
        <v>342</v>
      </c>
      <c r="B255" t="s">
        <v>417</v>
      </c>
      <c r="C255" t="s">
        <v>236</v>
      </c>
      <c r="D255" t="s">
        <v>384</v>
      </c>
      <c r="E255">
        <v>6643</v>
      </c>
      <c r="F255">
        <v>1562</v>
      </c>
      <c r="G255">
        <v>97.35</v>
      </c>
      <c r="H255">
        <v>1091</v>
      </c>
      <c r="I255">
        <v>9568</v>
      </c>
      <c r="J255">
        <v>120.89</v>
      </c>
      <c r="K255">
        <v>109.01</v>
      </c>
    </row>
    <row r="256" spans="1:11" x14ac:dyDescent="0.2">
      <c r="A256" t="s">
        <v>342</v>
      </c>
      <c r="B256" t="s">
        <v>417</v>
      </c>
      <c r="C256" t="s">
        <v>241</v>
      </c>
      <c r="D256" t="s">
        <v>384</v>
      </c>
      <c r="E256">
        <v>3809</v>
      </c>
      <c r="F256">
        <v>977</v>
      </c>
      <c r="G256">
        <v>105.53</v>
      </c>
      <c r="H256">
        <v>849</v>
      </c>
      <c r="I256">
        <v>6397</v>
      </c>
      <c r="J256">
        <v>111.66</v>
      </c>
      <c r="K256">
        <v>109.98</v>
      </c>
    </row>
    <row r="257" spans="1:11" x14ac:dyDescent="0.2">
      <c r="A257" t="s">
        <v>342</v>
      </c>
      <c r="B257" t="s">
        <v>417</v>
      </c>
      <c r="C257" t="s">
        <v>258</v>
      </c>
      <c r="D257" t="s">
        <v>384</v>
      </c>
      <c r="E257">
        <v>7060</v>
      </c>
      <c r="F257">
        <v>1846</v>
      </c>
      <c r="G257">
        <v>102.57</v>
      </c>
      <c r="H257">
        <v>1166</v>
      </c>
      <c r="I257">
        <v>9423</v>
      </c>
      <c r="J257">
        <v>139.94</v>
      </c>
      <c r="K257">
        <v>119.78</v>
      </c>
    </row>
    <row r="258" spans="1:11" x14ac:dyDescent="0.2">
      <c r="A258" t="s">
        <v>342</v>
      </c>
      <c r="B258" t="s">
        <v>417</v>
      </c>
      <c r="C258" t="s">
        <v>268</v>
      </c>
      <c r="D258" t="s">
        <v>384</v>
      </c>
      <c r="E258">
        <v>1364</v>
      </c>
      <c r="F258">
        <v>336</v>
      </c>
      <c r="G258">
        <v>98.71</v>
      </c>
      <c r="H258">
        <v>260</v>
      </c>
      <c r="I258">
        <v>2207</v>
      </c>
      <c r="J258">
        <v>126.55</v>
      </c>
      <c r="K258">
        <v>110.82</v>
      </c>
    </row>
    <row r="259" spans="1:11" x14ac:dyDescent="0.2">
      <c r="A259" t="s">
        <v>342</v>
      </c>
      <c r="B259" t="s">
        <v>417</v>
      </c>
      <c r="C259" t="s">
        <v>242</v>
      </c>
      <c r="D259" t="s">
        <v>384</v>
      </c>
      <c r="E259">
        <v>7143</v>
      </c>
      <c r="F259">
        <v>1645</v>
      </c>
      <c r="G259">
        <v>99.77</v>
      </c>
      <c r="H259">
        <v>1267</v>
      </c>
      <c r="I259">
        <v>10525</v>
      </c>
      <c r="J259">
        <v>120.61</v>
      </c>
      <c r="K259">
        <v>105.5</v>
      </c>
    </row>
    <row r="260" spans="1:11" x14ac:dyDescent="0.2">
      <c r="A260" t="s">
        <v>342</v>
      </c>
      <c r="B260" t="s">
        <v>417</v>
      </c>
      <c r="C260" t="s">
        <v>249</v>
      </c>
      <c r="D260" t="s">
        <v>384</v>
      </c>
      <c r="E260">
        <v>4566</v>
      </c>
      <c r="F260">
        <v>1025</v>
      </c>
      <c r="G260">
        <v>97.69</v>
      </c>
      <c r="H260">
        <v>990</v>
      </c>
      <c r="I260">
        <v>7537</v>
      </c>
      <c r="J260">
        <v>108.81</v>
      </c>
      <c r="K260">
        <v>105.91</v>
      </c>
    </row>
    <row r="261" spans="1:11" x14ac:dyDescent="0.2">
      <c r="A261" t="s">
        <v>342</v>
      </c>
      <c r="B261" t="s">
        <v>417</v>
      </c>
      <c r="C261" t="s">
        <v>255</v>
      </c>
      <c r="D261" t="s">
        <v>384</v>
      </c>
      <c r="E261">
        <v>6283</v>
      </c>
      <c r="F261">
        <v>1454</v>
      </c>
      <c r="G261">
        <v>98.04</v>
      </c>
      <c r="H261">
        <v>1120</v>
      </c>
      <c r="I261">
        <v>8928</v>
      </c>
      <c r="J261">
        <v>116.42</v>
      </c>
      <c r="K261">
        <v>104.55</v>
      </c>
    </row>
    <row r="262" spans="1:11" x14ac:dyDescent="0.2">
      <c r="A262" t="s">
        <v>342</v>
      </c>
      <c r="B262" t="s">
        <v>417</v>
      </c>
      <c r="C262" t="s">
        <v>271</v>
      </c>
      <c r="D262" t="s">
        <v>384</v>
      </c>
      <c r="E262">
        <v>4824</v>
      </c>
      <c r="F262">
        <v>1352</v>
      </c>
      <c r="G262">
        <v>108.68</v>
      </c>
      <c r="H262">
        <v>753</v>
      </c>
      <c r="I262">
        <v>5859</v>
      </c>
      <c r="J262">
        <v>140.41999999999999</v>
      </c>
      <c r="K262">
        <v>126.24</v>
      </c>
    </row>
    <row r="263" spans="1:11" x14ac:dyDescent="0.2">
      <c r="A263" t="s">
        <v>342</v>
      </c>
      <c r="B263" t="s">
        <v>417</v>
      </c>
      <c r="C263" t="s">
        <v>274</v>
      </c>
      <c r="D263" t="s">
        <v>384</v>
      </c>
      <c r="E263">
        <v>1253</v>
      </c>
      <c r="F263">
        <v>201</v>
      </c>
      <c r="G263">
        <v>79.83</v>
      </c>
      <c r="H263">
        <v>236</v>
      </c>
      <c r="I263">
        <v>1770</v>
      </c>
      <c r="J263">
        <v>99.37</v>
      </c>
      <c r="K263">
        <v>98.91</v>
      </c>
    </row>
    <row r="264" spans="1:11" x14ac:dyDescent="0.2">
      <c r="A264" t="s">
        <v>342</v>
      </c>
      <c r="B264" t="s">
        <v>417</v>
      </c>
      <c r="C264" t="s">
        <v>264</v>
      </c>
      <c r="D264" t="s">
        <v>384</v>
      </c>
      <c r="E264">
        <v>17481</v>
      </c>
      <c r="F264">
        <v>4159</v>
      </c>
      <c r="G264">
        <v>98.5</v>
      </c>
      <c r="H264">
        <v>3145</v>
      </c>
      <c r="I264">
        <v>25160</v>
      </c>
      <c r="J264">
        <v>122.05</v>
      </c>
      <c r="K264">
        <v>113.38</v>
      </c>
    </row>
    <row r="265" spans="1:11" x14ac:dyDescent="0.2">
      <c r="A265" t="s">
        <v>342</v>
      </c>
      <c r="B265" t="s">
        <v>417</v>
      </c>
      <c r="C265" t="s">
        <v>239</v>
      </c>
      <c r="D265" t="s">
        <v>384</v>
      </c>
      <c r="E265">
        <v>809</v>
      </c>
      <c r="F265">
        <v>160</v>
      </c>
      <c r="G265">
        <v>94.86</v>
      </c>
      <c r="H265">
        <v>153</v>
      </c>
      <c r="I265">
        <v>1116</v>
      </c>
      <c r="J265">
        <v>115.08</v>
      </c>
      <c r="K265">
        <v>117.54</v>
      </c>
    </row>
    <row r="266" spans="1:11" x14ac:dyDescent="0.2">
      <c r="A266" t="s">
        <v>342</v>
      </c>
      <c r="B266" t="s">
        <v>417</v>
      </c>
      <c r="C266" t="s">
        <v>238</v>
      </c>
      <c r="D266" t="s">
        <v>384</v>
      </c>
      <c r="E266">
        <v>1983</v>
      </c>
      <c r="F266">
        <v>400</v>
      </c>
      <c r="G266">
        <v>92.66</v>
      </c>
      <c r="H266">
        <v>409</v>
      </c>
      <c r="I266">
        <v>3062</v>
      </c>
      <c r="J266">
        <v>124.16</v>
      </c>
      <c r="K266">
        <v>101.71</v>
      </c>
    </row>
    <row r="267" spans="1:11" x14ac:dyDescent="0.2">
      <c r="A267" t="s">
        <v>342</v>
      </c>
      <c r="B267" t="s">
        <v>417</v>
      </c>
      <c r="C267" t="s">
        <v>275</v>
      </c>
      <c r="D267" t="s">
        <v>384</v>
      </c>
      <c r="E267">
        <v>1290</v>
      </c>
      <c r="F267">
        <v>298</v>
      </c>
      <c r="G267">
        <v>98.62</v>
      </c>
      <c r="H267">
        <v>285</v>
      </c>
      <c r="I267">
        <v>1988</v>
      </c>
      <c r="J267">
        <v>122.66</v>
      </c>
      <c r="K267">
        <v>109.49</v>
      </c>
    </row>
    <row r="268" spans="1:11" x14ac:dyDescent="0.2">
      <c r="A268" t="s">
        <v>342</v>
      </c>
      <c r="B268" t="s">
        <v>417</v>
      </c>
      <c r="C268" t="s">
        <v>273</v>
      </c>
      <c r="D268" t="s">
        <v>384</v>
      </c>
      <c r="E268">
        <v>4741</v>
      </c>
      <c r="F268">
        <v>1273</v>
      </c>
      <c r="G268">
        <v>103.28</v>
      </c>
      <c r="H268">
        <v>781</v>
      </c>
      <c r="I268">
        <v>6146</v>
      </c>
      <c r="J268">
        <v>129.43</v>
      </c>
      <c r="K268">
        <v>119.93</v>
      </c>
    </row>
    <row r="269" spans="1:11" x14ac:dyDescent="0.2">
      <c r="A269" t="s">
        <v>342</v>
      </c>
      <c r="B269" t="s">
        <v>417</v>
      </c>
      <c r="C269" t="s">
        <v>234</v>
      </c>
      <c r="D269" t="s">
        <v>384</v>
      </c>
      <c r="E269">
        <v>2512</v>
      </c>
      <c r="F269">
        <v>714</v>
      </c>
      <c r="G269">
        <v>112</v>
      </c>
      <c r="H269">
        <v>414</v>
      </c>
      <c r="I269">
        <v>3276</v>
      </c>
      <c r="J269">
        <v>120.94</v>
      </c>
      <c r="K269">
        <v>119.76</v>
      </c>
    </row>
    <row r="270" spans="1:11" x14ac:dyDescent="0.2">
      <c r="A270" t="s">
        <v>342</v>
      </c>
      <c r="B270" t="s">
        <v>417</v>
      </c>
      <c r="C270" t="s">
        <v>244</v>
      </c>
      <c r="D270" t="s">
        <v>384</v>
      </c>
      <c r="E270">
        <v>5220</v>
      </c>
      <c r="F270">
        <v>1766</v>
      </c>
      <c r="G270">
        <v>117.71</v>
      </c>
      <c r="H270">
        <v>825</v>
      </c>
      <c r="I270">
        <v>6200</v>
      </c>
      <c r="J270">
        <v>139.36000000000001</v>
      </c>
      <c r="K270">
        <v>130.91</v>
      </c>
    </row>
    <row r="271" spans="1:11" x14ac:dyDescent="0.2">
      <c r="A271" t="s">
        <v>342</v>
      </c>
      <c r="B271" t="s">
        <v>417</v>
      </c>
      <c r="C271" t="s">
        <v>251</v>
      </c>
      <c r="D271" t="s">
        <v>384</v>
      </c>
      <c r="E271">
        <v>9157</v>
      </c>
      <c r="F271">
        <v>2175</v>
      </c>
      <c r="G271">
        <v>99.2</v>
      </c>
      <c r="H271">
        <v>1661</v>
      </c>
      <c r="I271">
        <v>12826</v>
      </c>
      <c r="J271">
        <v>125.77</v>
      </c>
      <c r="K271">
        <v>111.17</v>
      </c>
    </row>
    <row r="272" spans="1:11" x14ac:dyDescent="0.2">
      <c r="A272" t="s">
        <v>342</v>
      </c>
      <c r="B272" t="s">
        <v>417</v>
      </c>
      <c r="C272" t="s">
        <v>272</v>
      </c>
      <c r="D272" t="s">
        <v>384</v>
      </c>
      <c r="E272">
        <v>10452</v>
      </c>
      <c r="F272">
        <v>2187</v>
      </c>
      <c r="G272">
        <v>94.15</v>
      </c>
      <c r="H272">
        <v>1970</v>
      </c>
      <c r="I272">
        <v>15076</v>
      </c>
      <c r="J272">
        <v>110.83</v>
      </c>
      <c r="K272">
        <v>107.59</v>
      </c>
    </row>
    <row r="273" spans="1:11" x14ac:dyDescent="0.2">
      <c r="A273" t="s">
        <v>342</v>
      </c>
      <c r="B273" t="s">
        <v>417</v>
      </c>
      <c r="C273" t="s">
        <v>254</v>
      </c>
      <c r="D273" t="s">
        <v>384</v>
      </c>
      <c r="E273">
        <v>6971</v>
      </c>
      <c r="F273">
        <v>1614</v>
      </c>
      <c r="G273">
        <v>98.14</v>
      </c>
      <c r="H273">
        <v>1315</v>
      </c>
      <c r="I273">
        <v>10726</v>
      </c>
      <c r="J273">
        <v>114.89</v>
      </c>
      <c r="K273">
        <v>106.69</v>
      </c>
    </row>
    <row r="274" spans="1:11" x14ac:dyDescent="0.2">
      <c r="A274" t="s">
        <v>342</v>
      </c>
      <c r="B274" t="s">
        <v>417</v>
      </c>
      <c r="C274" t="s">
        <v>267</v>
      </c>
      <c r="D274" t="s">
        <v>384</v>
      </c>
      <c r="E274">
        <v>4793</v>
      </c>
      <c r="F274">
        <v>921</v>
      </c>
      <c r="G274">
        <v>89.34</v>
      </c>
      <c r="H274">
        <v>762</v>
      </c>
      <c r="I274">
        <v>6561</v>
      </c>
      <c r="J274">
        <v>117.77</v>
      </c>
      <c r="K274">
        <v>107.96</v>
      </c>
    </row>
    <row r="275" spans="1:11" x14ac:dyDescent="0.2">
      <c r="A275" t="s">
        <v>342</v>
      </c>
      <c r="B275" t="s">
        <v>417</v>
      </c>
      <c r="C275" t="s">
        <v>356</v>
      </c>
      <c r="D275" t="s">
        <v>384</v>
      </c>
      <c r="E275">
        <v>3448</v>
      </c>
      <c r="F275">
        <v>1081</v>
      </c>
      <c r="G275">
        <v>120.46</v>
      </c>
      <c r="H275">
        <v>536</v>
      </c>
      <c r="I275">
        <v>4858</v>
      </c>
      <c r="J275">
        <v>130</v>
      </c>
      <c r="K275">
        <v>132.79</v>
      </c>
    </row>
    <row r="276" spans="1:11" x14ac:dyDescent="0.2">
      <c r="A276" t="s">
        <v>342</v>
      </c>
      <c r="B276" t="s">
        <v>417</v>
      </c>
      <c r="C276" t="s">
        <v>263</v>
      </c>
      <c r="D276" t="s">
        <v>384</v>
      </c>
      <c r="E276">
        <v>9862</v>
      </c>
      <c r="F276">
        <v>2327</v>
      </c>
      <c r="G276">
        <v>99.19</v>
      </c>
      <c r="H276">
        <v>1778</v>
      </c>
      <c r="I276">
        <v>13791</v>
      </c>
      <c r="J276">
        <v>130.97999999999999</v>
      </c>
      <c r="K276">
        <v>118.28</v>
      </c>
    </row>
    <row r="277" spans="1:11" x14ac:dyDescent="0.2">
      <c r="A277" t="s">
        <v>342</v>
      </c>
      <c r="B277" t="s">
        <v>417</v>
      </c>
      <c r="C277" t="s">
        <v>247</v>
      </c>
      <c r="D277" t="s">
        <v>384</v>
      </c>
      <c r="E277">
        <v>3281</v>
      </c>
      <c r="F277">
        <v>1259</v>
      </c>
      <c r="G277">
        <v>126.19</v>
      </c>
      <c r="H277">
        <v>616</v>
      </c>
      <c r="I277">
        <v>4356</v>
      </c>
      <c r="J277">
        <v>162.24</v>
      </c>
      <c r="K277">
        <v>133.37</v>
      </c>
    </row>
    <row r="278" spans="1:11" x14ac:dyDescent="0.2">
      <c r="A278" t="s">
        <v>342</v>
      </c>
      <c r="B278" t="s">
        <v>417</v>
      </c>
      <c r="C278" t="s">
        <v>276</v>
      </c>
      <c r="D278" t="s">
        <v>384</v>
      </c>
      <c r="E278">
        <v>822</v>
      </c>
      <c r="F278">
        <v>173</v>
      </c>
      <c r="G278">
        <v>94.85</v>
      </c>
      <c r="H278">
        <v>172</v>
      </c>
      <c r="I278">
        <v>1351</v>
      </c>
      <c r="J278">
        <v>114.9</v>
      </c>
      <c r="K278">
        <v>105.42</v>
      </c>
    </row>
    <row r="279" spans="1:11" x14ac:dyDescent="0.2">
      <c r="A279" t="s">
        <v>342</v>
      </c>
      <c r="B279" t="s">
        <v>417</v>
      </c>
      <c r="C279" t="s">
        <v>256</v>
      </c>
      <c r="D279" t="s">
        <v>384</v>
      </c>
      <c r="E279">
        <v>9457</v>
      </c>
      <c r="F279">
        <v>2213</v>
      </c>
      <c r="G279">
        <v>99.34</v>
      </c>
      <c r="H279">
        <v>1689</v>
      </c>
      <c r="I279">
        <v>13101</v>
      </c>
      <c r="J279">
        <v>122.18</v>
      </c>
      <c r="K279">
        <v>109.85</v>
      </c>
    </row>
    <row r="280" spans="1:11" x14ac:dyDescent="0.2">
      <c r="A280" t="s">
        <v>342</v>
      </c>
      <c r="B280" t="s">
        <v>417</v>
      </c>
      <c r="C280" t="s">
        <v>257</v>
      </c>
      <c r="D280" t="s">
        <v>384</v>
      </c>
      <c r="E280">
        <v>1153</v>
      </c>
      <c r="F280">
        <v>226</v>
      </c>
      <c r="G280">
        <v>89.7</v>
      </c>
      <c r="H280">
        <v>247</v>
      </c>
      <c r="I280">
        <v>1709</v>
      </c>
      <c r="J280">
        <v>108.61</v>
      </c>
      <c r="K280">
        <v>107.61</v>
      </c>
    </row>
    <row r="281" spans="1:11" x14ac:dyDescent="0.2">
      <c r="A281" t="s">
        <v>342</v>
      </c>
      <c r="B281" t="s">
        <v>417</v>
      </c>
      <c r="C281" t="s">
        <v>259</v>
      </c>
      <c r="D281" t="s">
        <v>384</v>
      </c>
      <c r="E281">
        <v>10131</v>
      </c>
      <c r="F281">
        <v>1946</v>
      </c>
      <c r="G281">
        <v>89.39</v>
      </c>
      <c r="H281">
        <v>1753</v>
      </c>
      <c r="I281">
        <v>13612</v>
      </c>
      <c r="J281">
        <v>118.13</v>
      </c>
      <c r="K281">
        <v>101.36</v>
      </c>
    </row>
    <row r="282" spans="1:11" x14ac:dyDescent="0.2">
      <c r="A282" t="s">
        <v>342</v>
      </c>
      <c r="B282" t="s">
        <v>417</v>
      </c>
      <c r="C282" t="s">
        <v>243</v>
      </c>
      <c r="D282" t="s">
        <v>384</v>
      </c>
      <c r="E282">
        <v>39361</v>
      </c>
      <c r="F282">
        <v>8109</v>
      </c>
      <c r="G282">
        <v>90.64</v>
      </c>
      <c r="H282">
        <v>6815</v>
      </c>
      <c r="I282">
        <v>54263</v>
      </c>
      <c r="J282">
        <v>114.89</v>
      </c>
      <c r="K282">
        <v>106.26</v>
      </c>
    </row>
    <row r="283" spans="1:11" x14ac:dyDescent="0.2">
      <c r="A283" t="s">
        <v>342</v>
      </c>
      <c r="B283" t="s">
        <v>417</v>
      </c>
      <c r="C283" t="s">
        <v>260</v>
      </c>
      <c r="D283" t="s">
        <v>384</v>
      </c>
      <c r="E283">
        <v>2244</v>
      </c>
      <c r="F283">
        <v>449</v>
      </c>
      <c r="G283">
        <v>87.84</v>
      </c>
      <c r="H283">
        <v>407</v>
      </c>
      <c r="I283">
        <v>3071</v>
      </c>
      <c r="J283">
        <v>115.15</v>
      </c>
      <c r="K283">
        <v>106.38</v>
      </c>
    </row>
    <row r="284" spans="1:11" x14ac:dyDescent="0.2">
      <c r="A284" t="s">
        <v>342</v>
      </c>
      <c r="B284" t="s">
        <v>417</v>
      </c>
      <c r="C284" t="s">
        <v>237</v>
      </c>
      <c r="D284" t="s">
        <v>384</v>
      </c>
      <c r="E284">
        <v>13672</v>
      </c>
      <c r="F284">
        <v>3298</v>
      </c>
      <c r="G284">
        <v>99.51</v>
      </c>
      <c r="H284">
        <v>2319</v>
      </c>
      <c r="I284">
        <v>18923</v>
      </c>
      <c r="J284">
        <v>123.64</v>
      </c>
      <c r="K284">
        <v>112.12</v>
      </c>
    </row>
    <row r="285" spans="1:11" x14ac:dyDescent="0.2">
      <c r="A285" t="s">
        <v>342</v>
      </c>
      <c r="B285" t="s">
        <v>417</v>
      </c>
      <c r="C285" t="s">
        <v>281</v>
      </c>
      <c r="D285" t="s">
        <v>384</v>
      </c>
      <c r="E285">
        <v>482</v>
      </c>
      <c r="F285">
        <v>122</v>
      </c>
      <c r="G285">
        <v>108.06</v>
      </c>
      <c r="H285">
        <v>92</v>
      </c>
      <c r="I285">
        <v>662</v>
      </c>
      <c r="J285">
        <v>134.88999999999999</v>
      </c>
      <c r="K285">
        <v>128.75</v>
      </c>
    </row>
    <row r="286" spans="1:11" x14ac:dyDescent="0.2">
      <c r="A286" t="s">
        <v>342</v>
      </c>
      <c r="B286" t="s">
        <v>417</v>
      </c>
      <c r="C286" t="s">
        <v>245</v>
      </c>
      <c r="D286" t="s">
        <v>384</v>
      </c>
      <c r="E286">
        <v>7049</v>
      </c>
      <c r="F286">
        <v>1446</v>
      </c>
      <c r="G286">
        <v>95.68</v>
      </c>
      <c r="H286">
        <v>1402</v>
      </c>
      <c r="I286">
        <v>11291</v>
      </c>
      <c r="J286">
        <v>108.47</v>
      </c>
      <c r="K286">
        <v>100.74</v>
      </c>
    </row>
    <row r="287" spans="1:11" x14ac:dyDescent="0.2">
      <c r="A287" t="s">
        <v>342</v>
      </c>
      <c r="B287" t="s">
        <v>417</v>
      </c>
      <c r="C287" t="s">
        <v>232</v>
      </c>
      <c r="D287" t="s">
        <v>384</v>
      </c>
      <c r="E287">
        <v>4282</v>
      </c>
      <c r="F287">
        <v>931</v>
      </c>
      <c r="G287">
        <v>95.84</v>
      </c>
      <c r="H287">
        <v>778</v>
      </c>
      <c r="I287">
        <v>6314</v>
      </c>
      <c r="J287">
        <v>116.25</v>
      </c>
      <c r="K287">
        <v>105.28</v>
      </c>
    </row>
    <row r="288" spans="1:11" x14ac:dyDescent="0.2">
      <c r="A288" t="s">
        <v>342</v>
      </c>
      <c r="B288" t="s">
        <v>417</v>
      </c>
      <c r="C288" t="s">
        <v>253</v>
      </c>
      <c r="D288" t="s">
        <v>384</v>
      </c>
      <c r="E288">
        <v>2439</v>
      </c>
      <c r="F288">
        <v>556</v>
      </c>
      <c r="G288">
        <v>96.79</v>
      </c>
      <c r="H288">
        <v>481</v>
      </c>
      <c r="I288">
        <v>3675</v>
      </c>
      <c r="J288">
        <v>120.73</v>
      </c>
      <c r="K288">
        <v>115.02</v>
      </c>
    </row>
    <row r="289" spans="1:11" x14ac:dyDescent="0.2">
      <c r="A289" t="s">
        <v>342</v>
      </c>
      <c r="B289" t="s">
        <v>417</v>
      </c>
      <c r="C289" t="s">
        <v>235</v>
      </c>
      <c r="D289" t="s">
        <v>384</v>
      </c>
      <c r="E289">
        <v>820</v>
      </c>
      <c r="F289">
        <v>204</v>
      </c>
      <c r="G289">
        <v>100.42</v>
      </c>
      <c r="H289">
        <v>184</v>
      </c>
      <c r="I289">
        <v>1257</v>
      </c>
      <c r="J289">
        <v>121.86</v>
      </c>
      <c r="K289">
        <v>117.85</v>
      </c>
    </row>
    <row r="290" spans="1:11" x14ac:dyDescent="0.2">
      <c r="A290" t="s">
        <v>342</v>
      </c>
      <c r="B290" t="s">
        <v>417</v>
      </c>
      <c r="C290" t="s">
        <v>359</v>
      </c>
      <c r="D290" t="s">
        <v>384</v>
      </c>
      <c r="E290">
        <v>3448</v>
      </c>
      <c r="F290">
        <v>1081</v>
      </c>
      <c r="G290">
        <v>120.46</v>
      </c>
      <c r="H290">
        <v>536</v>
      </c>
      <c r="I290">
        <v>4858</v>
      </c>
      <c r="J290">
        <v>130</v>
      </c>
      <c r="K290">
        <v>132.79</v>
      </c>
    </row>
    <row r="291" spans="1:11" x14ac:dyDescent="0.2">
      <c r="A291" t="s">
        <v>342</v>
      </c>
      <c r="B291" t="s">
        <v>417</v>
      </c>
      <c r="C291" t="s">
        <v>386</v>
      </c>
      <c r="D291" t="s">
        <v>384</v>
      </c>
      <c r="E291">
        <v>69505</v>
      </c>
      <c r="F291">
        <v>14657</v>
      </c>
      <c r="G291">
        <v>92.43</v>
      </c>
      <c r="H291">
        <v>12655</v>
      </c>
      <c r="I291">
        <v>99972</v>
      </c>
      <c r="J291">
        <v>114.1</v>
      </c>
      <c r="K291">
        <v>106.43</v>
      </c>
    </row>
    <row r="292" spans="1:11" x14ac:dyDescent="0.2">
      <c r="A292" t="s">
        <v>342</v>
      </c>
      <c r="B292" t="s">
        <v>417</v>
      </c>
      <c r="C292" t="s">
        <v>385</v>
      </c>
      <c r="D292" t="s">
        <v>384</v>
      </c>
      <c r="E292">
        <v>131847</v>
      </c>
      <c r="F292">
        <v>30830</v>
      </c>
      <c r="G292">
        <v>97.96</v>
      </c>
      <c r="H292">
        <v>22842</v>
      </c>
      <c r="I292">
        <v>180683</v>
      </c>
      <c r="J292">
        <v>123.1</v>
      </c>
      <c r="K292">
        <v>111.12</v>
      </c>
    </row>
    <row r="293" spans="1:11" x14ac:dyDescent="0.2">
      <c r="A293" t="s">
        <v>342</v>
      </c>
      <c r="B293" t="s">
        <v>417</v>
      </c>
      <c r="C293" t="s">
        <v>387</v>
      </c>
      <c r="D293" t="s">
        <v>384</v>
      </c>
      <c r="E293">
        <v>84086</v>
      </c>
      <c r="F293">
        <v>19722</v>
      </c>
      <c r="G293">
        <v>99.07</v>
      </c>
      <c r="H293">
        <v>15223</v>
      </c>
      <c r="I293">
        <v>119839</v>
      </c>
      <c r="J293">
        <v>122.18</v>
      </c>
      <c r="K293">
        <v>111.08</v>
      </c>
    </row>
    <row r="294" spans="1:11" x14ac:dyDescent="0.2">
      <c r="A294" t="s">
        <v>342</v>
      </c>
      <c r="B294" t="s">
        <v>417</v>
      </c>
      <c r="C294" t="s">
        <v>388</v>
      </c>
      <c r="D294" t="s">
        <v>384</v>
      </c>
      <c r="E294">
        <v>69236</v>
      </c>
      <c r="F294">
        <v>16715</v>
      </c>
      <c r="G294">
        <v>100.03</v>
      </c>
      <c r="H294">
        <v>11882</v>
      </c>
      <c r="I294">
        <v>96451</v>
      </c>
      <c r="J294">
        <v>120.7</v>
      </c>
      <c r="K294">
        <v>112.84</v>
      </c>
    </row>
    <row r="295" spans="1:11" x14ac:dyDescent="0.2">
      <c r="A295" t="s">
        <v>342</v>
      </c>
      <c r="B295" t="s">
        <v>346</v>
      </c>
      <c r="C295" t="s">
        <v>359</v>
      </c>
      <c r="D295" t="s">
        <v>384</v>
      </c>
      <c r="E295">
        <v>3313</v>
      </c>
      <c r="F295">
        <v>1045</v>
      </c>
      <c r="G295">
        <v>121.19</v>
      </c>
      <c r="H295">
        <v>514</v>
      </c>
      <c r="I295">
        <v>4630</v>
      </c>
      <c r="J295">
        <v>130.44999999999999</v>
      </c>
      <c r="K295">
        <v>133.01</v>
      </c>
    </row>
    <row r="296" spans="1:11" x14ac:dyDescent="0.2">
      <c r="A296" t="s">
        <v>342</v>
      </c>
      <c r="B296" t="s">
        <v>346</v>
      </c>
      <c r="C296" t="s">
        <v>386</v>
      </c>
      <c r="D296" t="s">
        <v>384</v>
      </c>
      <c r="E296">
        <v>64867</v>
      </c>
      <c r="F296">
        <v>13551</v>
      </c>
      <c r="G296">
        <v>92.14</v>
      </c>
      <c r="H296">
        <v>11758</v>
      </c>
      <c r="I296">
        <v>93685</v>
      </c>
      <c r="J296">
        <v>114.28</v>
      </c>
      <c r="K296">
        <v>106.75</v>
      </c>
    </row>
    <row r="297" spans="1:11" x14ac:dyDescent="0.2">
      <c r="A297" t="s">
        <v>342</v>
      </c>
      <c r="B297" t="s">
        <v>346</v>
      </c>
      <c r="C297" t="s">
        <v>385</v>
      </c>
      <c r="D297" t="s">
        <v>384</v>
      </c>
      <c r="E297">
        <v>125077</v>
      </c>
      <c r="F297">
        <v>29552</v>
      </c>
      <c r="G297">
        <v>98.53</v>
      </c>
      <c r="H297">
        <v>21608</v>
      </c>
      <c r="I297">
        <v>170840</v>
      </c>
      <c r="J297">
        <v>123.75</v>
      </c>
      <c r="K297">
        <v>112.52</v>
      </c>
    </row>
    <row r="298" spans="1:11" x14ac:dyDescent="0.2">
      <c r="A298" t="s">
        <v>342</v>
      </c>
      <c r="B298" t="s">
        <v>346</v>
      </c>
      <c r="C298" t="s">
        <v>387</v>
      </c>
      <c r="D298" t="s">
        <v>384</v>
      </c>
      <c r="E298">
        <v>77926</v>
      </c>
      <c r="F298">
        <v>18579</v>
      </c>
      <c r="G298">
        <v>99.95</v>
      </c>
      <c r="H298">
        <v>14115</v>
      </c>
      <c r="I298">
        <v>110671</v>
      </c>
      <c r="J298">
        <v>123.85</v>
      </c>
      <c r="K298">
        <v>113.64</v>
      </c>
    </row>
    <row r="299" spans="1:11" x14ac:dyDescent="0.2">
      <c r="A299" t="s">
        <v>342</v>
      </c>
      <c r="B299" t="s">
        <v>346</v>
      </c>
      <c r="C299" t="s">
        <v>388</v>
      </c>
      <c r="D299" t="s">
        <v>384</v>
      </c>
      <c r="E299">
        <v>64125</v>
      </c>
      <c r="F299">
        <v>15516</v>
      </c>
      <c r="G299">
        <v>100.26</v>
      </c>
      <c r="H299">
        <v>10991</v>
      </c>
      <c r="I299">
        <v>89693</v>
      </c>
      <c r="J299">
        <v>121.64</v>
      </c>
      <c r="K299">
        <v>113.69</v>
      </c>
    </row>
    <row r="300" spans="1:11" x14ac:dyDescent="0.2">
      <c r="A300" t="s">
        <v>342</v>
      </c>
      <c r="B300" t="s">
        <v>347</v>
      </c>
      <c r="C300" t="s">
        <v>359</v>
      </c>
      <c r="D300" t="s">
        <v>384</v>
      </c>
      <c r="E300">
        <v>133</v>
      </c>
      <c r="F300">
        <v>36</v>
      </c>
      <c r="G300">
        <v>103.77</v>
      </c>
      <c r="H300">
        <v>22</v>
      </c>
      <c r="I300">
        <v>216</v>
      </c>
      <c r="J300">
        <v>119.5</v>
      </c>
      <c r="K300">
        <v>133.37</v>
      </c>
    </row>
    <row r="301" spans="1:11" x14ac:dyDescent="0.2">
      <c r="A301" t="s">
        <v>342</v>
      </c>
      <c r="B301" t="s">
        <v>347</v>
      </c>
      <c r="C301" t="s">
        <v>386</v>
      </c>
      <c r="D301" t="s">
        <v>384</v>
      </c>
      <c r="E301">
        <v>4567</v>
      </c>
      <c r="F301">
        <v>1087</v>
      </c>
      <c r="G301">
        <v>96.49</v>
      </c>
      <c r="H301">
        <v>870</v>
      </c>
      <c r="I301">
        <v>6075</v>
      </c>
      <c r="J301">
        <v>112.71</v>
      </c>
      <c r="K301">
        <v>101.21</v>
      </c>
    </row>
    <row r="302" spans="1:11" x14ac:dyDescent="0.2">
      <c r="A302" t="s">
        <v>342</v>
      </c>
      <c r="B302" t="s">
        <v>347</v>
      </c>
      <c r="C302" t="s">
        <v>385</v>
      </c>
      <c r="D302" t="s">
        <v>384</v>
      </c>
      <c r="E302">
        <v>6563</v>
      </c>
      <c r="F302">
        <v>1218</v>
      </c>
      <c r="G302">
        <v>86.51</v>
      </c>
      <c r="H302">
        <v>1180</v>
      </c>
      <c r="I302">
        <v>9418</v>
      </c>
      <c r="J302">
        <v>111.24</v>
      </c>
      <c r="K302">
        <v>85.85</v>
      </c>
    </row>
    <row r="303" spans="1:11" x14ac:dyDescent="0.2">
      <c r="A303" t="s">
        <v>342</v>
      </c>
      <c r="B303" t="s">
        <v>347</v>
      </c>
      <c r="C303" t="s">
        <v>387</v>
      </c>
      <c r="D303" t="s">
        <v>384</v>
      </c>
      <c r="E303">
        <v>6029</v>
      </c>
      <c r="F303">
        <v>1110</v>
      </c>
      <c r="G303">
        <v>87.53</v>
      </c>
      <c r="H303">
        <v>1074</v>
      </c>
      <c r="I303">
        <v>8948</v>
      </c>
      <c r="J303">
        <v>100.72</v>
      </c>
      <c r="K303">
        <v>79.62</v>
      </c>
    </row>
    <row r="304" spans="1:11" x14ac:dyDescent="0.2">
      <c r="A304" t="s">
        <v>342</v>
      </c>
      <c r="B304" t="s">
        <v>347</v>
      </c>
      <c r="C304" t="s">
        <v>388</v>
      </c>
      <c r="D304" t="s">
        <v>384</v>
      </c>
      <c r="E304">
        <v>5027</v>
      </c>
      <c r="F304">
        <v>1174</v>
      </c>
      <c r="G304">
        <v>96.65</v>
      </c>
      <c r="H304">
        <v>864</v>
      </c>
      <c r="I304">
        <v>6561</v>
      </c>
      <c r="J304">
        <v>110.35</v>
      </c>
      <c r="K304">
        <v>101.37</v>
      </c>
    </row>
    <row r="305" spans="1:16" x14ac:dyDescent="0.2">
      <c r="A305" t="s">
        <v>342</v>
      </c>
      <c r="B305" t="s">
        <v>348</v>
      </c>
      <c r="C305" t="s">
        <v>359</v>
      </c>
      <c r="D305" t="s">
        <v>384</v>
      </c>
      <c r="E305">
        <v>2</v>
      </c>
      <c r="G305">
        <v>26</v>
      </c>
      <c r="I305">
        <v>12</v>
      </c>
      <c r="K305">
        <v>36</v>
      </c>
    </row>
    <row r="306" spans="1:16" x14ac:dyDescent="0.2">
      <c r="A306" t="s">
        <v>342</v>
      </c>
      <c r="B306" t="s">
        <v>348</v>
      </c>
      <c r="C306" t="s">
        <v>386</v>
      </c>
      <c r="D306" t="s">
        <v>384</v>
      </c>
      <c r="E306">
        <v>70</v>
      </c>
      <c r="F306">
        <v>19</v>
      </c>
      <c r="G306">
        <v>94.13</v>
      </c>
      <c r="H306">
        <v>27</v>
      </c>
      <c r="I306">
        <v>200</v>
      </c>
      <c r="J306">
        <v>81.78</v>
      </c>
      <c r="K306">
        <v>99.87</v>
      </c>
    </row>
    <row r="307" spans="1:16" x14ac:dyDescent="0.2">
      <c r="A307" t="s">
        <v>342</v>
      </c>
      <c r="B307" t="s">
        <v>348</v>
      </c>
      <c r="C307" t="s">
        <v>385</v>
      </c>
      <c r="D307" t="s">
        <v>384</v>
      </c>
      <c r="E307">
        <v>196</v>
      </c>
      <c r="F307">
        <v>58</v>
      </c>
      <c r="G307">
        <v>114.39</v>
      </c>
      <c r="H307">
        <v>52</v>
      </c>
      <c r="I307">
        <v>408</v>
      </c>
      <c r="J307">
        <v>117.08</v>
      </c>
      <c r="K307">
        <v>99.6</v>
      </c>
    </row>
    <row r="308" spans="1:16" x14ac:dyDescent="0.2">
      <c r="A308" t="s">
        <v>342</v>
      </c>
      <c r="B308" t="s">
        <v>348</v>
      </c>
      <c r="C308" t="s">
        <v>387</v>
      </c>
      <c r="D308" t="s">
        <v>384</v>
      </c>
      <c r="E308">
        <v>128</v>
      </c>
      <c r="F308">
        <v>31</v>
      </c>
      <c r="G308">
        <v>101.72</v>
      </c>
      <c r="H308">
        <v>32</v>
      </c>
      <c r="I308">
        <v>213</v>
      </c>
      <c r="J308">
        <v>114.69</v>
      </c>
      <c r="K308">
        <v>96.92</v>
      </c>
    </row>
    <row r="309" spans="1:16" x14ac:dyDescent="0.2">
      <c r="A309" t="s">
        <v>342</v>
      </c>
      <c r="B309" t="s">
        <v>348</v>
      </c>
      <c r="C309" t="s">
        <v>388</v>
      </c>
      <c r="D309" t="s">
        <v>384</v>
      </c>
      <c r="E309">
        <v>83</v>
      </c>
      <c r="F309">
        <v>24</v>
      </c>
      <c r="G309">
        <v>127.07</v>
      </c>
      <c r="H309">
        <v>25</v>
      </c>
      <c r="I309">
        <v>183</v>
      </c>
      <c r="J309">
        <v>75.84</v>
      </c>
      <c r="K309">
        <v>89.51</v>
      </c>
    </row>
    <row r="310" spans="1:16" x14ac:dyDescent="0.2">
      <c r="A310" t="s">
        <v>342</v>
      </c>
      <c r="B310" t="s">
        <v>349</v>
      </c>
      <c r="C310" t="s">
        <v>386</v>
      </c>
      <c r="D310" t="s">
        <v>384</v>
      </c>
      <c r="E310">
        <v>1</v>
      </c>
      <c r="G310">
        <v>47</v>
      </c>
      <c r="I310">
        <v>12</v>
      </c>
      <c r="K310">
        <v>414.67</v>
      </c>
    </row>
    <row r="311" spans="1:16" x14ac:dyDescent="0.2">
      <c r="A311" t="s">
        <v>342</v>
      </c>
      <c r="B311" t="s">
        <v>349</v>
      </c>
      <c r="C311" t="s">
        <v>385</v>
      </c>
      <c r="D311" t="s">
        <v>384</v>
      </c>
      <c r="E311">
        <v>11</v>
      </c>
      <c r="F311">
        <v>2</v>
      </c>
      <c r="G311">
        <v>149.44999999999999</v>
      </c>
      <c r="H311">
        <v>2</v>
      </c>
      <c r="I311">
        <v>17</v>
      </c>
      <c r="J311">
        <v>270</v>
      </c>
      <c r="K311">
        <v>322.06</v>
      </c>
    </row>
    <row r="312" spans="1:16" x14ac:dyDescent="0.2">
      <c r="A312" t="s">
        <v>342</v>
      </c>
      <c r="B312" t="s">
        <v>349</v>
      </c>
      <c r="C312" t="s">
        <v>387</v>
      </c>
      <c r="D312" t="s">
        <v>384</v>
      </c>
      <c r="E312">
        <v>3</v>
      </c>
      <c r="F312">
        <v>2</v>
      </c>
      <c r="G312">
        <v>273.33</v>
      </c>
      <c r="H312">
        <v>2</v>
      </c>
      <c r="I312">
        <v>7</v>
      </c>
      <c r="J312">
        <v>1</v>
      </c>
      <c r="K312">
        <v>333.29</v>
      </c>
    </row>
    <row r="313" spans="1:16" x14ac:dyDescent="0.2">
      <c r="A313" t="s">
        <v>342</v>
      </c>
      <c r="B313" t="s">
        <v>349</v>
      </c>
      <c r="C313" t="s">
        <v>388</v>
      </c>
      <c r="D313" t="s">
        <v>384</v>
      </c>
      <c r="E313">
        <v>1</v>
      </c>
      <c r="F313">
        <v>1</v>
      </c>
      <c r="G313">
        <v>140</v>
      </c>
      <c r="H313">
        <v>2</v>
      </c>
      <c r="I313">
        <v>14</v>
      </c>
      <c r="J313">
        <v>1</v>
      </c>
      <c r="K313">
        <v>291.36</v>
      </c>
    </row>
    <row r="314" spans="1:16" x14ac:dyDescent="0.2">
      <c r="A314" t="s">
        <v>341</v>
      </c>
      <c r="B314" t="s">
        <v>417</v>
      </c>
      <c r="C314" t="s">
        <v>481</v>
      </c>
      <c r="D314" t="s">
        <v>390</v>
      </c>
      <c r="E314">
        <v>289</v>
      </c>
      <c r="F314">
        <v>132</v>
      </c>
      <c r="G314">
        <v>143.12</v>
      </c>
      <c r="L314">
        <v>29</v>
      </c>
      <c r="M314">
        <v>168</v>
      </c>
      <c r="N314">
        <v>59</v>
      </c>
      <c r="O314">
        <v>28</v>
      </c>
      <c r="P314">
        <v>5</v>
      </c>
    </row>
    <row r="315" spans="1:16" x14ac:dyDescent="0.2">
      <c r="A315" t="s">
        <v>341</v>
      </c>
      <c r="B315" t="s">
        <v>346</v>
      </c>
      <c r="C315" t="s">
        <v>481</v>
      </c>
      <c r="D315" t="s">
        <v>390</v>
      </c>
      <c r="E315">
        <v>278</v>
      </c>
      <c r="F315">
        <v>128</v>
      </c>
      <c r="G315">
        <v>143.9</v>
      </c>
      <c r="L315">
        <v>26</v>
      </c>
      <c r="M315">
        <v>165</v>
      </c>
      <c r="N315">
        <v>58</v>
      </c>
      <c r="O315">
        <v>25</v>
      </c>
      <c r="P315">
        <v>4</v>
      </c>
    </row>
    <row r="316" spans="1:16" x14ac:dyDescent="0.2">
      <c r="A316" t="s">
        <v>341</v>
      </c>
      <c r="B316" t="s">
        <v>347</v>
      </c>
      <c r="C316" t="s">
        <v>481</v>
      </c>
      <c r="D316" t="s">
        <v>390</v>
      </c>
      <c r="E316">
        <v>10</v>
      </c>
      <c r="F316">
        <v>3</v>
      </c>
      <c r="G316">
        <v>99.1</v>
      </c>
      <c r="L316">
        <v>3</v>
      </c>
      <c r="M316">
        <v>3</v>
      </c>
      <c r="O316">
        <v>3</v>
      </c>
      <c r="P316">
        <v>1</v>
      </c>
    </row>
    <row r="317" spans="1:16" x14ac:dyDescent="0.2">
      <c r="A317" t="s">
        <v>341</v>
      </c>
      <c r="B317" t="s">
        <v>348</v>
      </c>
      <c r="C317" t="s">
        <v>481</v>
      </c>
      <c r="D317" t="s">
        <v>390</v>
      </c>
      <c r="E317">
        <v>1</v>
      </c>
      <c r="F317">
        <v>1</v>
      </c>
      <c r="G317">
        <v>369</v>
      </c>
      <c r="N317">
        <v>1</v>
      </c>
    </row>
    <row r="318" spans="1:16" x14ac:dyDescent="0.2">
      <c r="A318" t="s">
        <v>341</v>
      </c>
      <c r="B318" t="s">
        <v>347</v>
      </c>
      <c r="C318" t="s">
        <v>569</v>
      </c>
      <c r="D318" t="s">
        <v>390</v>
      </c>
      <c r="E318">
        <v>26</v>
      </c>
      <c r="F318">
        <v>8</v>
      </c>
      <c r="G318">
        <v>104.38</v>
      </c>
      <c r="L318">
        <v>5</v>
      </c>
      <c r="M318">
        <v>11</v>
      </c>
      <c r="O318">
        <v>8</v>
      </c>
      <c r="P318">
        <v>2</v>
      </c>
    </row>
    <row r="319" spans="1:16" x14ac:dyDescent="0.2">
      <c r="A319" t="s">
        <v>341</v>
      </c>
      <c r="B319" t="s">
        <v>417</v>
      </c>
      <c r="C319" t="s">
        <v>570</v>
      </c>
      <c r="D319" t="s">
        <v>390</v>
      </c>
      <c r="E319">
        <v>158</v>
      </c>
      <c r="F319">
        <v>9</v>
      </c>
      <c r="G319">
        <v>63.54</v>
      </c>
      <c r="L319">
        <v>32</v>
      </c>
      <c r="M319">
        <v>90</v>
      </c>
      <c r="N319">
        <v>31</v>
      </c>
      <c r="O319">
        <v>4</v>
      </c>
      <c r="P319">
        <v>1</v>
      </c>
    </row>
    <row r="320" spans="1:16" x14ac:dyDescent="0.2">
      <c r="A320" t="s">
        <v>341</v>
      </c>
      <c r="B320" t="s">
        <v>346</v>
      </c>
      <c r="C320" t="s">
        <v>570</v>
      </c>
      <c r="D320" t="s">
        <v>390</v>
      </c>
      <c r="E320">
        <v>158</v>
      </c>
      <c r="F320">
        <v>9</v>
      </c>
      <c r="G320">
        <v>63.54</v>
      </c>
      <c r="L320">
        <v>32</v>
      </c>
      <c r="M320">
        <v>90</v>
      </c>
      <c r="N320">
        <v>31</v>
      </c>
      <c r="O320">
        <v>4</v>
      </c>
      <c r="P320">
        <v>1</v>
      </c>
    </row>
    <row r="321" spans="1:16" x14ac:dyDescent="0.2">
      <c r="A321" t="s">
        <v>341</v>
      </c>
      <c r="B321" t="s">
        <v>417</v>
      </c>
      <c r="C321" t="s">
        <v>571</v>
      </c>
      <c r="D321" t="s">
        <v>390</v>
      </c>
      <c r="E321">
        <v>1406</v>
      </c>
      <c r="F321">
        <v>213</v>
      </c>
      <c r="G321">
        <v>84.48</v>
      </c>
      <c r="L321">
        <v>29</v>
      </c>
      <c r="M321">
        <v>909</v>
      </c>
      <c r="N321">
        <v>445</v>
      </c>
      <c r="O321">
        <v>23</v>
      </c>
    </row>
    <row r="322" spans="1:16" x14ac:dyDescent="0.2">
      <c r="A322" t="s">
        <v>341</v>
      </c>
      <c r="B322" t="s">
        <v>346</v>
      </c>
      <c r="C322" t="s">
        <v>571</v>
      </c>
      <c r="D322" t="s">
        <v>390</v>
      </c>
      <c r="E322">
        <v>1327</v>
      </c>
      <c r="F322">
        <v>196</v>
      </c>
      <c r="G322">
        <v>83.68</v>
      </c>
      <c r="L322">
        <v>14</v>
      </c>
      <c r="M322">
        <v>864</v>
      </c>
      <c r="N322">
        <v>445</v>
      </c>
      <c r="O322">
        <v>4</v>
      </c>
    </row>
    <row r="323" spans="1:16" x14ac:dyDescent="0.2">
      <c r="A323" t="s">
        <v>341</v>
      </c>
      <c r="B323" t="s">
        <v>347</v>
      </c>
      <c r="C323" t="s">
        <v>571</v>
      </c>
      <c r="D323" t="s">
        <v>390</v>
      </c>
      <c r="E323">
        <v>78</v>
      </c>
      <c r="F323">
        <v>17</v>
      </c>
      <c r="G323">
        <v>98.82</v>
      </c>
      <c r="L323">
        <v>15</v>
      </c>
      <c r="M323">
        <v>44</v>
      </c>
      <c r="O323">
        <v>19</v>
      </c>
    </row>
    <row r="324" spans="1:16" x14ac:dyDescent="0.2">
      <c r="A324" t="s">
        <v>341</v>
      </c>
      <c r="B324" t="s">
        <v>348</v>
      </c>
      <c r="C324" t="s">
        <v>571</v>
      </c>
      <c r="D324" t="s">
        <v>390</v>
      </c>
      <c r="E324">
        <v>1</v>
      </c>
      <c r="G324">
        <v>31</v>
      </c>
      <c r="M324">
        <v>1</v>
      </c>
    </row>
    <row r="325" spans="1:16" x14ac:dyDescent="0.2">
      <c r="A325" t="s">
        <v>341</v>
      </c>
      <c r="B325" t="s">
        <v>417</v>
      </c>
      <c r="C325" t="s">
        <v>572</v>
      </c>
      <c r="D325" t="s">
        <v>390</v>
      </c>
      <c r="E325">
        <v>207</v>
      </c>
      <c r="F325">
        <v>119</v>
      </c>
      <c r="G325">
        <v>143.41999999999999</v>
      </c>
      <c r="L325">
        <v>43</v>
      </c>
      <c r="M325">
        <v>93</v>
      </c>
      <c r="N325">
        <v>31</v>
      </c>
      <c r="O325">
        <v>32</v>
      </c>
      <c r="P325">
        <v>8</v>
      </c>
    </row>
    <row r="326" spans="1:16" x14ac:dyDescent="0.2">
      <c r="A326" t="s">
        <v>341</v>
      </c>
      <c r="B326" t="s">
        <v>346</v>
      </c>
      <c r="C326" t="s">
        <v>572</v>
      </c>
      <c r="D326" t="s">
        <v>390</v>
      </c>
      <c r="E326">
        <v>179</v>
      </c>
      <c r="F326">
        <v>106</v>
      </c>
      <c r="G326">
        <v>148.51</v>
      </c>
      <c r="L326">
        <v>35</v>
      </c>
      <c r="M326">
        <v>85</v>
      </c>
      <c r="N326">
        <v>31</v>
      </c>
      <c r="O326">
        <v>21</v>
      </c>
      <c r="P326">
        <v>7</v>
      </c>
    </row>
    <row r="327" spans="1:16" x14ac:dyDescent="0.2">
      <c r="A327" t="s">
        <v>341</v>
      </c>
      <c r="B327" t="s">
        <v>347</v>
      </c>
      <c r="C327" t="s">
        <v>572</v>
      </c>
      <c r="D327" t="s">
        <v>390</v>
      </c>
      <c r="E327">
        <v>27</v>
      </c>
      <c r="F327">
        <v>13</v>
      </c>
      <c r="G327">
        <v>114.11</v>
      </c>
      <c r="L327">
        <v>7</v>
      </c>
      <c r="M327">
        <v>8</v>
      </c>
      <c r="O327">
        <v>11</v>
      </c>
      <c r="P327">
        <v>1</v>
      </c>
    </row>
    <row r="328" spans="1:16" x14ac:dyDescent="0.2">
      <c r="A328" t="s">
        <v>341</v>
      </c>
      <c r="B328" t="s">
        <v>348</v>
      </c>
      <c r="C328" t="s">
        <v>572</v>
      </c>
      <c r="D328" t="s">
        <v>390</v>
      </c>
      <c r="E328">
        <v>1</v>
      </c>
      <c r="G328">
        <v>23</v>
      </c>
      <c r="L328">
        <v>1</v>
      </c>
    </row>
    <row r="329" spans="1:16" x14ac:dyDescent="0.2">
      <c r="A329" t="s">
        <v>341</v>
      </c>
      <c r="B329" t="s">
        <v>417</v>
      </c>
      <c r="C329" t="s">
        <v>573</v>
      </c>
      <c r="D329" t="s">
        <v>390</v>
      </c>
      <c r="E329">
        <v>97</v>
      </c>
      <c r="F329">
        <v>7</v>
      </c>
      <c r="G329">
        <v>72.02</v>
      </c>
      <c r="L329">
        <v>13</v>
      </c>
      <c r="M329">
        <v>61</v>
      </c>
      <c r="N329">
        <v>14</v>
      </c>
      <c r="O329">
        <v>8</v>
      </c>
      <c r="P329">
        <v>1</v>
      </c>
    </row>
    <row r="330" spans="1:16" x14ac:dyDescent="0.2">
      <c r="A330" t="s">
        <v>341</v>
      </c>
      <c r="B330" t="s">
        <v>346</v>
      </c>
      <c r="C330" t="s">
        <v>573</v>
      </c>
      <c r="D330" t="s">
        <v>390</v>
      </c>
      <c r="E330">
        <v>97</v>
      </c>
      <c r="F330">
        <v>7</v>
      </c>
      <c r="G330">
        <v>72.02</v>
      </c>
      <c r="L330">
        <v>13</v>
      </c>
      <c r="M330">
        <v>61</v>
      </c>
      <c r="N330">
        <v>14</v>
      </c>
      <c r="O330">
        <v>8</v>
      </c>
      <c r="P330">
        <v>1</v>
      </c>
    </row>
    <row r="331" spans="1:16" x14ac:dyDescent="0.2">
      <c r="A331" t="s">
        <v>341</v>
      </c>
      <c r="B331" t="s">
        <v>417</v>
      </c>
      <c r="C331" t="s">
        <v>574</v>
      </c>
      <c r="D331" t="s">
        <v>390</v>
      </c>
      <c r="E331">
        <v>986</v>
      </c>
      <c r="F331">
        <v>172</v>
      </c>
      <c r="G331">
        <v>91.83</v>
      </c>
      <c r="L331">
        <v>25</v>
      </c>
      <c r="M331">
        <v>700</v>
      </c>
      <c r="N331">
        <v>248</v>
      </c>
      <c r="O331">
        <v>13</v>
      </c>
    </row>
    <row r="332" spans="1:16" x14ac:dyDescent="0.2">
      <c r="A332" t="s">
        <v>341</v>
      </c>
      <c r="B332" t="s">
        <v>346</v>
      </c>
      <c r="C332" t="s">
        <v>574</v>
      </c>
      <c r="D332" t="s">
        <v>390</v>
      </c>
      <c r="E332">
        <v>922</v>
      </c>
      <c r="F332">
        <v>157</v>
      </c>
      <c r="G332">
        <v>91.78</v>
      </c>
      <c r="L332">
        <v>9</v>
      </c>
      <c r="M332">
        <v>662</v>
      </c>
      <c r="N332">
        <v>248</v>
      </c>
      <c r="O332">
        <v>3</v>
      </c>
    </row>
    <row r="333" spans="1:16" x14ac:dyDescent="0.2">
      <c r="A333" t="s">
        <v>341</v>
      </c>
      <c r="B333" t="s">
        <v>347</v>
      </c>
      <c r="C333" t="s">
        <v>574</v>
      </c>
      <c r="D333" t="s">
        <v>390</v>
      </c>
      <c r="E333">
        <v>64</v>
      </c>
      <c r="F333">
        <v>15</v>
      </c>
      <c r="G333">
        <v>92.58</v>
      </c>
      <c r="L333">
        <v>16</v>
      </c>
      <c r="M333">
        <v>38</v>
      </c>
      <c r="O333">
        <v>10</v>
      </c>
    </row>
    <row r="334" spans="1:16" x14ac:dyDescent="0.2">
      <c r="A334" t="s">
        <v>341</v>
      </c>
      <c r="B334" t="s">
        <v>417</v>
      </c>
      <c r="C334" t="s">
        <v>575</v>
      </c>
      <c r="D334" t="s">
        <v>390</v>
      </c>
      <c r="E334">
        <v>1172</v>
      </c>
      <c r="F334">
        <v>499</v>
      </c>
      <c r="G334">
        <v>126.28</v>
      </c>
      <c r="L334">
        <v>151</v>
      </c>
      <c r="M334">
        <v>651</v>
      </c>
      <c r="N334">
        <v>195</v>
      </c>
      <c r="O334">
        <v>136</v>
      </c>
      <c r="P334">
        <v>39</v>
      </c>
    </row>
    <row r="335" spans="1:16" x14ac:dyDescent="0.2">
      <c r="A335" t="s">
        <v>341</v>
      </c>
      <c r="B335" t="s">
        <v>346</v>
      </c>
      <c r="C335" t="s">
        <v>575</v>
      </c>
      <c r="D335" t="s">
        <v>390</v>
      </c>
      <c r="E335">
        <v>1022</v>
      </c>
      <c r="F335">
        <v>441</v>
      </c>
      <c r="G335">
        <v>128.82</v>
      </c>
      <c r="L335">
        <v>101</v>
      </c>
      <c r="M335">
        <v>596</v>
      </c>
      <c r="N335">
        <v>187</v>
      </c>
      <c r="O335">
        <v>106</v>
      </c>
      <c r="P335">
        <v>32</v>
      </c>
    </row>
    <row r="336" spans="1:16" x14ac:dyDescent="0.2">
      <c r="A336" t="s">
        <v>341</v>
      </c>
      <c r="B336" t="s">
        <v>347</v>
      </c>
      <c r="C336" t="s">
        <v>575</v>
      </c>
      <c r="D336" t="s">
        <v>390</v>
      </c>
      <c r="E336">
        <v>147</v>
      </c>
      <c r="F336">
        <v>57</v>
      </c>
      <c r="G336">
        <v>108.96</v>
      </c>
      <c r="L336">
        <v>49</v>
      </c>
      <c r="M336">
        <v>54</v>
      </c>
      <c r="N336">
        <v>7</v>
      </c>
      <c r="O336">
        <v>30</v>
      </c>
      <c r="P336">
        <v>7</v>
      </c>
    </row>
    <row r="337" spans="1:16" x14ac:dyDescent="0.2">
      <c r="A337" t="s">
        <v>341</v>
      </c>
      <c r="B337" t="s">
        <v>348</v>
      </c>
      <c r="C337" t="s">
        <v>575</v>
      </c>
      <c r="D337" t="s">
        <v>390</v>
      </c>
      <c r="E337">
        <v>2</v>
      </c>
      <c r="F337">
        <v>1</v>
      </c>
      <c r="G337">
        <v>157.5</v>
      </c>
      <c r="L337">
        <v>1</v>
      </c>
      <c r="N337">
        <v>1</v>
      </c>
    </row>
    <row r="338" spans="1:16" x14ac:dyDescent="0.2">
      <c r="A338" t="s">
        <v>341</v>
      </c>
      <c r="B338" t="s">
        <v>349</v>
      </c>
      <c r="C338" t="s">
        <v>575</v>
      </c>
      <c r="D338" t="s">
        <v>390</v>
      </c>
      <c r="E338">
        <v>1</v>
      </c>
      <c r="G338">
        <v>13</v>
      </c>
      <c r="M338">
        <v>1</v>
      </c>
    </row>
    <row r="339" spans="1:16" x14ac:dyDescent="0.2">
      <c r="A339" t="s">
        <v>341</v>
      </c>
      <c r="B339" t="s">
        <v>417</v>
      </c>
      <c r="C339" t="s">
        <v>576</v>
      </c>
      <c r="D339" t="s">
        <v>390</v>
      </c>
      <c r="E339">
        <v>132</v>
      </c>
      <c r="F339">
        <v>12</v>
      </c>
      <c r="G339">
        <v>72.67</v>
      </c>
      <c r="L339">
        <v>16</v>
      </c>
      <c r="M339">
        <v>93</v>
      </c>
      <c r="N339">
        <v>20</v>
      </c>
      <c r="O339">
        <v>3</v>
      </c>
    </row>
    <row r="340" spans="1:16" x14ac:dyDescent="0.2">
      <c r="A340" t="s">
        <v>341</v>
      </c>
      <c r="B340" t="s">
        <v>346</v>
      </c>
      <c r="C340" t="s">
        <v>576</v>
      </c>
      <c r="D340" t="s">
        <v>390</v>
      </c>
      <c r="E340">
        <v>132</v>
      </c>
      <c r="F340">
        <v>12</v>
      </c>
      <c r="G340">
        <v>72.67</v>
      </c>
      <c r="L340">
        <v>16</v>
      </c>
      <c r="M340">
        <v>93</v>
      </c>
      <c r="N340">
        <v>20</v>
      </c>
      <c r="O340">
        <v>3</v>
      </c>
    </row>
    <row r="341" spans="1:16" x14ac:dyDescent="0.2">
      <c r="A341" t="s">
        <v>341</v>
      </c>
      <c r="B341" t="s">
        <v>417</v>
      </c>
      <c r="C341" t="s">
        <v>577</v>
      </c>
      <c r="D341" t="s">
        <v>390</v>
      </c>
      <c r="E341">
        <v>3437</v>
      </c>
      <c r="F341">
        <v>762</v>
      </c>
      <c r="G341">
        <v>96.62</v>
      </c>
      <c r="L341">
        <v>104</v>
      </c>
      <c r="M341">
        <v>2468</v>
      </c>
      <c r="N341">
        <v>758</v>
      </c>
      <c r="O341">
        <v>107</v>
      </c>
    </row>
    <row r="342" spans="1:16" x14ac:dyDescent="0.2">
      <c r="A342" t="s">
        <v>341</v>
      </c>
      <c r="B342" t="s">
        <v>346</v>
      </c>
      <c r="C342" t="s">
        <v>577</v>
      </c>
      <c r="D342" t="s">
        <v>390</v>
      </c>
      <c r="E342">
        <v>3082</v>
      </c>
      <c r="F342">
        <v>684</v>
      </c>
      <c r="G342">
        <v>96.83</v>
      </c>
      <c r="L342">
        <v>22</v>
      </c>
      <c r="M342">
        <v>2280</v>
      </c>
      <c r="N342">
        <v>757</v>
      </c>
      <c r="O342">
        <v>23</v>
      </c>
    </row>
    <row r="343" spans="1:16" x14ac:dyDescent="0.2">
      <c r="A343" t="s">
        <v>341</v>
      </c>
      <c r="B343" t="s">
        <v>347</v>
      </c>
      <c r="C343" t="s">
        <v>577</v>
      </c>
      <c r="D343" t="s">
        <v>390</v>
      </c>
      <c r="E343">
        <v>351</v>
      </c>
      <c r="F343">
        <v>76</v>
      </c>
      <c r="G343">
        <v>93.88</v>
      </c>
      <c r="L343">
        <v>82</v>
      </c>
      <c r="M343">
        <v>184</v>
      </c>
      <c r="N343">
        <v>1</v>
      </c>
      <c r="O343">
        <v>84</v>
      </c>
    </row>
    <row r="344" spans="1:16" x14ac:dyDescent="0.2">
      <c r="A344" t="s">
        <v>341</v>
      </c>
      <c r="B344" t="s">
        <v>348</v>
      </c>
      <c r="C344" t="s">
        <v>577</v>
      </c>
      <c r="D344" t="s">
        <v>390</v>
      </c>
      <c r="E344">
        <v>4</v>
      </c>
      <c r="F344">
        <v>2</v>
      </c>
      <c r="G344">
        <v>174.75</v>
      </c>
      <c r="M344">
        <v>4</v>
      </c>
    </row>
    <row r="345" spans="1:16" x14ac:dyDescent="0.2">
      <c r="A345" t="s">
        <v>341</v>
      </c>
      <c r="B345" t="s">
        <v>417</v>
      </c>
      <c r="C345" t="s">
        <v>578</v>
      </c>
      <c r="D345" t="s">
        <v>390</v>
      </c>
      <c r="E345">
        <v>558</v>
      </c>
      <c r="F345">
        <v>283</v>
      </c>
      <c r="G345">
        <v>152.93</v>
      </c>
      <c r="L345">
        <v>86</v>
      </c>
      <c r="M345">
        <v>285</v>
      </c>
      <c r="N345">
        <v>98</v>
      </c>
      <c r="O345">
        <v>67</v>
      </c>
      <c r="P345">
        <v>22</v>
      </c>
    </row>
    <row r="346" spans="1:16" x14ac:dyDescent="0.2">
      <c r="A346" t="s">
        <v>341</v>
      </c>
      <c r="B346" t="s">
        <v>346</v>
      </c>
      <c r="C346" t="s">
        <v>578</v>
      </c>
      <c r="D346" t="s">
        <v>390</v>
      </c>
      <c r="E346">
        <v>500</v>
      </c>
      <c r="F346">
        <v>266</v>
      </c>
      <c r="G346">
        <v>158.91999999999999</v>
      </c>
      <c r="L346">
        <v>66</v>
      </c>
      <c r="M346">
        <v>263</v>
      </c>
      <c r="N346">
        <v>98</v>
      </c>
      <c r="O346">
        <v>54</v>
      </c>
      <c r="P346">
        <v>19</v>
      </c>
    </row>
    <row r="347" spans="1:16" x14ac:dyDescent="0.2">
      <c r="A347" t="s">
        <v>341</v>
      </c>
      <c r="B347" t="s">
        <v>347</v>
      </c>
      <c r="C347" t="s">
        <v>578</v>
      </c>
      <c r="D347" t="s">
        <v>390</v>
      </c>
      <c r="E347">
        <v>58</v>
      </c>
      <c r="F347">
        <v>17</v>
      </c>
      <c r="G347">
        <v>101.28</v>
      </c>
      <c r="L347">
        <v>20</v>
      </c>
      <c r="M347">
        <v>22</v>
      </c>
      <c r="O347">
        <v>13</v>
      </c>
      <c r="P347">
        <v>3</v>
      </c>
    </row>
    <row r="348" spans="1:16" x14ac:dyDescent="0.2">
      <c r="A348" t="s">
        <v>341</v>
      </c>
      <c r="B348" t="s">
        <v>417</v>
      </c>
      <c r="C348" t="s">
        <v>579</v>
      </c>
      <c r="D348" t="s">
        <v>390</v>
      </c>
      <c r="E348">
        <v>84</v>
      </c>
      <c r="F348">
        <v>8</v>
      </c>
      <c r="G348">
        <v>71.31</v>
      </c>
      <c r="L348">
        <v>7</v>
      </c>
      <c r="M348">
        <v>65</v>
      </c>
      <c r="N348">
        <v>8</v>
      </c>
      <c r="O348">
        <v>4</v>
      </c>
    </row>
    <row r="349" spans="1:16" x14ac:dyDescent="0.2">
      <c r="A349" t="s">
        <v>341</v>
      </c>
      <c r="B349" t="s">
        <v>346</v>
      </c>
      <c r="C349" t="s">
        <v>579</v>
      </c>
      <c r="D349" t="s">
        <v>390</v>
      </c>
      <c r="E349">
        <v>84</v>
      </c>
      <c r="F349">
        <v>8</v>
      </c>
      <c r="G349">
        <v>71.31</v>
      </c>
      <c r="L349">
        <v>7</v>
      </c>
      <c r="M349">
        <v>65</v>
      </c>
      <c r="N349">
        <v>8</v>
      </c>
      <c r="O349">
        <v>4</v>
      </c>
    </row>
    <row r="350" spans="1:16" x14ac:dyDescent="0.2">
      <c r="A350" t="s">
        <v>341</v>
      </c>
      <c r="B350" t="s">
        <v>417</v>
      </c>
      <c r="C350" t="s">
        <v>580</v>
      </c>
      <c r="D350" t="s">
        <v>390</v>
      </c>
      <c r="E350">
        <v>1870</v>
      </c>
      <c r="F350">
        <v>423</v>
      </c>
      <c r="G350">
        <v>101.62</v>
      </c>
      <c r="L350">
        <v>48</v>
      </c>
      <c r="M350">
        <v>1315</v>
      </c>
      <c r="N350">
        <v>456</v>
      </c>
      <c r="O350">
        <v>51</v>
      </c>
    </row>
    <row r="351" spans="1:16" x14ac:dyDescent="0.2">
      <c r="A351" t="s">
        <v>341</v>
      </c>
      <c r="B351" t="s">
        <v>346</v>
      </c>
      <c r="C351" t="s">
        <v>580</v>
      </c>
      <c r="D351" t="s">
        <v>390</v>
      </c>
      <c r="E351">
        <v>1703</v>
      </c>
      <c r="F351">
        <v>391</v>
      </c>
      <c r="G351">
        <v>101.93</v>
      </c>
      <c r="L351">
        <v>18</v>
      </c>
      <c r="M351">
        <v>1219</v>
      </c>
      <c r="N351">
        <v>454</v>
      </c>
      <c r="O351">
        <v>12</v>
      </c>
    </row>
    <row r="352" spans="1:16" x14ac:dyDescent="0.2">
      <c r="A352" t="s">
        <v>341</v>
      </c>
      <c r="B352" t="s">
        <v>347</v>
      </c>
      <c r="C352" t="s">
        <v>580</v>
      </c>
      <c r="D352" t="s">
        <v>390</v>
      </c>
      <c r="E352">
        <v>165</v>
      </c>
      <c r="F352">
        <v>31</v>
      </c>
      <c r="G352">
        <v>97.59</v>
      </c>
      <c r="L352">
        <v>30</v>
      </c>
      <c r="M352">
        <v>95</v>
      </c>
      <c r="N352">
        <v>1</v>
      </c>
      <c r="O352">
        <v>39</v>
      </c>
    </row>
    <row r="353" spans="1:16" x14ac:dyDescent="0.2">
      <c r="A353" t="s">
        <v>341</v>
      </c>
      <c r="B353" t="s">
        <v>348</v>
      </c>
      <c r="C353" t="s">
        <v>580</v>
      </c>
      <c r="D353" t="s">
        <v>390</v>
      </c>
      <c r="E353">
        <v>2</v>
      </c>
      <c r="F353">
        <v>1</v>
      </c>
      <c r="G353">
        <v>172</v>
      </c>
      <c r="M353">
        <v>1</v>
      </c>
      <c r="N353">
        <v>1</v>
      </c>
    </row>
    <row r="354" spans="1:16" x14ac:dyDescent="0.2">
      <c r="A354" t="s">
        <v>341</v>
      </c>
      <c r="B354" t="s">
        <v>417</v>
      </c>
      <c r="C354" t="s">
        <v>581</v>
      </c>
      <c r="D354" t="s">
        <v>390</v>
      </c>
      <c r="E354">
        <v>1501</v>
      </c>
      <c r="F354">
        <v>755</v>
      </c>
      <c r="G354">
        <v>144.82</v>
      </c>
      <c r="L354">
        <v>159</v>
      </c>
      <c r="M354">
        <v>899</v>
      </c>
      <c r="N354">
        <v>225</v>
      </c>
      <c r="O354">
        <v>174</v>
      </c>
      <c r="P354">
        <v>44</v>
      </c>
    </row>
    <row r="355" spans="1:16" x14ac:dyDescent="0.2">
      <c r="A355" t="s">
        <v>341</v>
      </c>
      <c r="B355" t="s">
        <v>346</v>
      </c>
      <c r="C355" t="s">
        <v>581</v>
      </c>
      <c r="D355" t="s">
        <v>390</v>
      </c>
      <c r="E355">
        <v>1416</v>
      </c>
      <c r="F355">
        <v>732</v>
      </c>
      <c r="G355">
        <v>147.13999999999999</v>
      </c>
      <c r="L355">
        <v>124</v>
      </c>
      <c r="M355">
        <v>874</v>
      </c>
      <c r="N355">
        <v>223</v>
      </c>
      <c r="O355">
        <v>153</v>
      </c>
      <c r="P355">
        <v>42</v>
      </c>
    </row>
    <row r="356" spans="1:16" x14ac:dyDescent="0.2">
      <c r="A356" t="s">
        <v>341</v>
      </c>
      <c r="B356" t="s">
        <v>347</v>
      </c>
      <c r="C356" t="s">
        <v>581</v>
      </c>
      <c r="D356" t="s">
        <v>390</v>
      </c>
      <c r="E356">
        <v>83</v>
      </c>
      <c r="F356">
        <v>22</v>
      </c>
      <c r="G356">
        <v>102.43</v>
      </c>
      <c r="L356">
        <v>34</v>
      </c>
      <c r="M356">
        <v>24</v>
      </c>
      <c r="N356">
        <v>2</v>
      </c>
      <c r="O356">
        <v>21</v>
      </c>
      <c r="P356">
        <v>2</v>
      </c>
    </row>
    <row r="357" spans="1:16" x14ac:dyDescent="0.2">
      <c r="A357" t="s">
        <v>341</v>
      </c>
      <c r="B357" t="s">
        <v>348</v>
      </c>
      <c r="C357" t="s">
        <v>581</v>
      </c>
      <c r="D357" t="s">
        <v>390</v>
      </c>
      <c r="E357">
        <v>2</v>
      </c>
      <c r="F357">
        <v>1</v>
      </c>
      <c r="G357">
        <v>262</v>
      </c>
      <c r="L357">
        <v>1</v>
      </c>
      <c r="M357">
        <v>1</v>
      </c>
    </row>
    <row r="358" spans="1:16" x14ac:dyDescent="0.2">
      <c r="A358" t="s">
        <v>341</v>
      </c>
      <c r="B358" t="s">
        <v>417</v>
      </c>
      <c r="C358" t="s">
        <v>582</v>
      </c>
      <c r="D358" t="s">
        <v>390</v>
      </c>
      <c r="E358">
        <v>171</v>
      </c>
      <c r="F358">
        <v>36</v>
      </c>
      <c r="G358">
        <v>98.38</v>
      </c>
      <c r="L358">
        <v>26</v>
      </c>
      <c r="M358">
        <v>108</v>
      </c>
      <c r="N358">
        <v>17</v>
      </c>
      <c r="O358">
        <v>11</v>
      </c>
      <c r="P358">
        <v>9</v>
      </c>
    </row>
    <row r="359" spans="1:16" x14ac:dyDescent="0.2">
      <c r="A359" t="s">
        <v>341</v>
      </c>
      <c r="B359" t="s">
        <v>346</v>
      </c>
      <c r="C359" t="s">
        <v>582</v>
      </c>
      <c r="D359" t="s">
        <v>390</v>
      </c>
      <c r="E359">
        <v>170</v>
      </c>
      <c r="F359">
        <v>36</v>
      </c>
      <c r="G359">
        <v>98.95</v>
      </c>
      <c r="L359">
        <v>25</v>
      </c>
      <c r="M359">
        <v>108</v>
      </c>
      <c r="N359">
        <v>17</v>
      </c>
      <c r="O359">
        <v>11</v>
      </c>
      <c r="P359">
        <v>9</v>
      </c>
    </row>
    <row r="360" spans="1:16" x14ac:dyDescent="0.2">
      <c r="A360" t="s">
        <v>341</v>
      </c>
      <c r="B360" t="s">
        <v>348</v>
      </c>
      <c r="C360" t="s">
        <v>582</v>
      </c>
      <c r="D360" t="s">
        <v>390</v>
      </c>
      <c r="E360">
        <v>1</v>
      </c>
      <c r="G360">
        <v>2</v>
      </c>
      <c r="L360">
        <v>1</v>
      </c>
    </row>
    <row r="361" spans="1:16" x14ac:dyDescent="0.2">
      <c r="A361" t="s">
        <v>341</v>
      </c>
      <c r="B361" t="s">
        <v>417</v>
      </c>
      <c r="C361" t="s">
        <v>583</v>
      </c>
      <c r="D361" t="s">
        <v>390</v>
      </c>
      <c r="E361">
        <v>3548</v>
      </c>
      <c r="F361">
        <v>975</v>
      </c>
      <c r="G361">
        <v>107.18</v>
      </c>
      <c r="L361">
        <v>66</v>
      </c>
      <c r="M361">
        <v>2625</v>
      </c>
      <c r="N361">
        <v>825</v>
      </c>
      <c r="O361">
        <v>32</v>
      </c>
    </row>
    <row r="362" spans="1:16" x14ac:dyDescent="0.2">
      <c r="A362" t="s">
        <v>341</v>
      </c>
      <c r="B362" t="s">
        <v>346</v>
      </c>
      <c r="C362" t="s">
        <v>583</v>
      </c>
      <c r="D362" t="s">
        <v>390</v>
      </c>
      <c r="E362">
        <v>3361</v>
      </c>
      <c r="F362">
        <v>945</v>
      </c>
      <c r="G362">
        <v>108.19</v>
      </c>
      <c r="L362">
        <v>14</v>
      </c>
      <c r="M362">
        <v>2521</v>
      </c>
      <c r="N362">
        <v>821</v>
      </c>
      <c r="O362">
        <v>5</v>
      </c>
    </row>
    <row r="363" spans="1:16" x14ac:dyDescent="0.2">
      <c r="A363" t="s">
        <v>341</v>
      </c>
      <c r="B363" t="s">
        <v>347</v>
      </c>
      <c r="C363" t="s">
        <v>583</v>
      </c>
      <c r="D363" t="s">
        <v>390</v>
      </c>
      <c r="E363">
        <v>178</v>
      </c>
      <c r="F363">
        <v>27</v>
      </c>
      <c r="G363">
        <v>87.35</v>
      </c>
      <c r="L363">
        <v>51</v>
      </c>
      <c r="M363">
        <v>98</v>
      </c>
      <c r="N363">
        <v>2</v>
      </c>
      <c r="O363">
        <v>27</v>
      </c>
    </row>
    <row r="364" spans="1:16" x14ac:dyDescent="0.2">
      <c r="A364" t="s">
        <v>341</v>
      </c>
      <c r="B364" t="s">
        <v>348</v>
      </c>
      <c r="C364" t="s">
        <v>583</v>
      </c>
      <c r="D364" t="s">
        <v>390</v>
      </c>
      <c r="E364">
        <v>9</v>
      </c>
      <c r="F364">
        <v>3</v>
      </c>
      <c r="G364">
        <v>121.11</v>
      </c>
      <c r="L364">
        <v>1</v>
      </c>
      <c r="M364">
        <v>6</v>
      </c>
      <c r="N364">
        <v>2</v>
      </c>
    </row>
    <row r="365" spans="1:16" x14ac:dyDescent="0.2">
      <c r="A365" t="s">
        <v>341</v>
      </c>
      <c r="B365" t="s">
        <v>417</v>
      </c>
      <c r="C365" t="s">
        <v>584</v>
      </c>
      <c r="D365" t="s">
        <v>390</v>
      </c>
      <c r="E365">
        <v>1865</v>
      </c>
      <c r="F365">
        <v>772</v>
      </c>
      <c r="G365">
        <v>119.52</v>
      </c>
      <c r="L365">
        <v>273</v>
      </c>
      <c r="M365">
        <v>984</v>
      </c>
      <c r="N365">
        <v>289</v>
      </c>
      <c r="O365">
        <v>246</v>
      </c>
      <c r="P365">
        <v>73</v>
      </c>
    </row>
    <row r="366" spans="1:16" x14ac:dyDescent="0.2">
      <c r="A366" t="s">
        <v>341</v>
      </c>
      <c r="B366" t="s">
        <v>346</v>
      </c>
      <c r="C366" t="s">
        <v>584</v>
      </c>
      <c r="D366" t="s">
        <v>390</v>
      </c>
      <c r="E366">
        <v>1618</v>
      </c>
      <c r="F366">
        <v>673</v>
      </c>
      <c r="G366">
        <v>119.91</v>
      </c>
      <c r="L366">
        <v>208</v>
      </c>
      <c r="M366">
        <v>895</v>
      </c>
      <c r="N366">
        <v>281</v>
      </c>
      <c r="O366">
        <v>182</v>
      </c>
      <c r="P366">
        <v>52</v>
      </c>
    </row>
    <row r="367" spans="1:16" x14ac:dyDescent="0.2">
      <c r="A367" t="s">
        <v>341</v>
      </c>
      <c r="B367" t="s">
        <v>347</v>
      </c>
      <c r="C367" t="s">
        <v>584</v>
      </c>
      <c r="D367" t="s">
        <v>390</v>
      </c>
      <c r="E367">
        <v>246</v>
      </c>
      <c r="F367">
        <v>99</v>
      </c>
      <c r="G367">
        <v>117.28</v>
      </c>
      <c r="L367">
        <v>65</v>
      </c>
      <c r="M367">
        <v>88</v>
      </c>
      <c r="N367">
        <v>8</v>
      </c>
      <c r="O367">
        <v>64</v>
      </c>
      <c r="P367">
        <v>21</v>
      </c>
    </row>
    <row r="368" spans="1:16" x14ac:dyDescent="0.2">
      <c r="A368" t="s">
        <v>341</v>
      </c>
      <c r="B368" t="s">
        <v>348</v>
      </c>
      <c r="C368" t="s">
        <v>584</v>
      </c>
      <c r="D368" t="s">
        <v>390</v>
      </c>
      <c r="E368">
        <v>1</v>
      </c>
      <c r="G368">
        <v>30</v>
      </c>
      <c r="M368">
        <v>1</v>
      </c>
    </row>
    <row r="369" spans="1:16" x14ac:dyDescent="0.2">
      <c r="A369" t="s">
        <v>341</v>
      </c>
      <c r="B369" t="s">
        <v>417</v>
      </c>
      <c r="C369" t="s">
        <v>585</v>
      </c>
      <c r="D369" t="s">
        <v>390</v>
      </c>
      <c r="E369">
        <v>253</v>
      </c>
      <c r="F369">
        <v>47</v>
      </c>
      <c r="G369">
        <v>97.54</v>
      </c>
      <c r="L369">
        <v>25</v>
      </c>
      <c r="M369">
        <v>169</v>
      </c>
      <c r="N369">
        <v>30</v>
      </c>
      <c r="O369">
        <v>27</v>
      </c>
      <c r="P369">
        <v>2</v>
      </c>
    </row>
    <row r="370" spans="1:16" x14ac:dyDescent="0.2">
      <c r="A370" t="s">
        <v>341</v>
      </c>
      <c r="B370" t="s">
        <v>346</v>
      </c>
      <c r="C370" t="s">
        <v>585</v>
      </c>
      <c r="D370" t="s">
        <v>390</v>
      </c>
      <c r="E370">
        <v>253</v>
      </c>
      <c r="F370">
        <v>47</v>
      </c>
      <c r="G370">
        <v>97.54</v>
      </c>
      <c r="L370">
        <v>25</v>
      </c>
      <c r="M370">
        <v>169</v>
      </c>
      <c r="N370">
        <v>30</v>
      </c>
      <c r="O370">
        <v>27</v>
      </c>
      <c r="P370">
        <v>2</v>
      </c>
    </row>
    <row r="371" spans="1:16" x14ac:dyDescent="0.2">
      <c r="A371" t="s">
        <v>341</v>
      </c>
      <c r="B371" t="s">
        <v>417</v>
      </c>
      <c r="C371" t="s">
        <v>586</v>
      </c>
      <c r="D371" t="s">
        <v>390</v>
      </c>
      <c r="E371">
        <v>312</v>
      </c>
      <c r="F371">
        <v>12</v>
      </c>
      <c r="G371">
        <v>71.34</v>
      </c>
      <c r="L371">
        <v>34</v>
      </c>
      <c r="M371">
        <v>243</v>
      </c>
      <c r="N371">
        <v>26</v>
      </c>
      <c r="O371">
        <v>6</v>
      </c>
      <c r="P371">
        <v>3</v>
      </c>
    </row>
    <row r="372" spans="1:16" x14ac:dyDescent="0.2">
      <c r="A372" t="s">
        <v>341</v>
      </c>
      <c r="B372" t="s">
        <v>346</v>
      </c>
      <c r="C372" t="s">
        <v>586</v>
      </c>
      <c r="D372" t="s">
        <v>390</v>
      </c>
      <c r="E372">
        <v>312</v>
      </c>
      <c r="F372">
        <v>12</v>
      </c>
      <c r="G372">
        <v>71.34</v>
      </c>
      <c r="L372">
        <v>34</v>
      </c>
      <c r="M372">
        <v>243</v>
      </c>
      <c r="N372">
        <v>26</v>
      </c>
      <c r="O372">
        <v>6</v>
      </c>
      <c r="P372">
        <v>3</v>
      </c>
    </row>
    <row r="373" spans="1:16" x14ac:dyDescent="0.2">
      <c r="A373" t="s">
        <v>341</v>
      </c>
      <c r="B373" t="s">
        <v>417</v>
      </c>
      <c r="C373" t="s">
        <v>587</v>
      </c>
      <c r="D373" t="s">
        <v>390</v>
      </c>
      <c r="E373">
        <v>6727</v>
      </c>
      <c r="F373">
        <v>1344</v>
      </c>
      <c r="G373">
        <v>94.91</v>
      </c>
      <c r="L373">
        <v>141</v>
      </c>
      <c r="M373">
        <v>4723</v>
      </c>
      <c r="N373">
        <v>1660</v>
      </c>
      <c r="O373">
        <v>203</v>
      </c>
    </row>
    <row r="374" spans="1:16" x14ac:dyDescent="0.2">
      <c r="A374" t="s">
        <v>341</v>
      </c>
      <c r="B374" t="s">
        <v>346</v>
      </c>
      <c r="C374" t="s">
        <v>587</v>
      </c>
      <c r="D374" t="s">
        <v>390</v>
      </c>
      <c r="E374">
        <v>6036</v>
      </c>
      <c r="F374">
        <v>1171</v>
      </c>
      <c r="G374">
        <v>93.92</v>
      </c>
      <c r="L374">
        <v>53</v>
      </c>
      <c r="M374">
        <v>4297</v>
      </c>
      <c r="N374">
        <v>1657</v>
      </c>
      <c r="O374">
        <v>29</v>
      </c>
    </row>
    <row r="375" spans="1:16" x14ac:dyDescent="0.2">
      <c r="A375" t="s">
        <v>341</v>
      </c>
      <c r="B375" t="s">
        <v>347</v>
      </c>
      <c r="C375" t="s">
        <v>587</v>
      </c>
      <c r="D375" t="s">
        <v>390</v>
      </c>
      <c r="E375">
        <v>685</v>
      </c>
      <c r="F375">
        <v>170</v>
      </c>
      <c r="G375">
        <v>103.3</v>
      </c>
      <c r="L375">
        <v>88</v>
      </c>
      <c r="M375">
        <v>420</v>
      </c>
      <c r="N375">
        <v>3</v>
      </c>
      <c r="O375">
        <v>174</v>
      </c>
    </row>
    <row r="376" spans="1:16" x14ac:dyDescent="0.2">
      <c r="A376" t="s">
        <v>341</v>
      </c>
      <c r="B376" t="s">
        <v>348</v>
      </c>
      <c r="C376" t="s">
        <v>587</v>
      </c>
      <c r="D376" t="s">
        <v>390</v>
      </c>
      <c r="E376">
        <v>6</v>
      </c>
      <c r="F376">
        <v>3</v>
      </c>
      <c r="G376">
        <v>143.33000000000001</v>
      </c>
      <c r="M376">
        <v>6</v>
      </c>
    </row>
    <row r="377" spans="1:16" x14ac:dyDescent="0.2">
      <c r="A377" t="s">
        <v>341</v>
      </c>
      <c r="B377" t="s">
        <v>417</v>
      </c>
      <c r="C377" t="s">
        <v>588</v>
      </c>
      <c r="D377" t="s">
        <v>390</v>
      </c>
      <c r="E377">
        <v>2344</v>
      </c>
      <c r="F377">
        <v>775</v>
      </c>
      <c r="G377">
        <v>110.25</v>
      </c>
      <c r="L377">
        <v>428</v>
      </c>
      <c r="M377">
        <v>1248</v>
      </c>
      <c r="N377">
        <v>351</v>
      </c>
      <c r="O377">
        <v>257</v>
      </c>
      <c r="P377">
        <v>60</v>
      </c>
    </row>
    <row r="378" spans="1:16" x14ac:dyDescent="0.2">
      <c r="A378" t="s">
        <v>341</v>
      </c>
      <c r="B378" t="s">
        <v>346</v>
      </c>
      <c r="C378" t="s">
        <v>588</v>
      </c>
      <c r="D378" t="s">
        <v>390</v>
      </c>
      <c r="E378">
        <v>2086</v>
      </c>
      <c r="F378">
        <v>738</v>
      </c>
      <c r="G378">
        <v>114.35</v>
      </c>
      <c r="L378">
        <v>295</v>
      </c>
      <c r="M378">
        <v>1179</v>
      </c>
      <c r="N378">
        <v>347</v>
      </c>
      <c r="O378">
        <v>213</v>
      </c>
      <c r="P378">
        <v>52</v>
      </c>
    </row>
    <row r="379" spans="1:16" x14ac:dyDescent="0.2">
      <c r="A379" t="s">
        <v>341</v>
      </c>
      <c r="B379" t="s">
        <v>347</v>
      </c>
      <c r="C379" t="s">
        <v>588</v>
      </c>
      <c r="D379" t="s">
        <v>390</v>
      </c>
      <c r="E379">
        <v>256</v>
      </c>
      <c r="F379">
        <v>36</v>
      </c>
      <c r="G379">
        <v>76.16</v>
      </c>
      <c r="L379">
        <v>133</v>
      </c>
      <c r="M379">
        <v>67</v>
      </c>
      <c r="N379">
        <v>4</v>
      </c>
      <c r="O379">
        <v>44</v>
      </c>
      <c r="P379">
        <v>8</v>
      </c>
    </row>
    <row r="380" spans="1:16" x14ac:dyDescent="0.2">
      <c r="A380" t="s">
        <v>341</v>
      </c>
      <c r="B380" t="s">
        <v>348</v>
      </c>
      <c r="C380" t="s">
        <v>588</v>
      </c>
      <c r="D380" t="s">
        <v>390</v>
      </c>
      <c r="E380">
        <v>2</v>
      </c>
      <c r="F380">
        <v>1</v>
      </c>
      <c r="G380">
        <v>191</v>
      </c>
      <c r="M380">
        <v>2</v>
      </c>
    </row>
    <row r="381" spans="1:16" x14ac:dyDescent="0.2">
      <c r="A381" t="s">
        <v>341</v>
      </c>
      <c r="B381" t="s">
        <v>417</v>
      </c>
      <c r="C381" t="s">
        <v>589</v>
      </c>
      <c r="D381" t="s">
        <v>390</v>
      </c>
      <c r="E381">
        <v>513</v>
      </c>
      <c r="F381">
        <v>107</v>
      </c>
      <c r="G381">
        <v>94.57</v>
      </c>
      <c r="L381">
        <v>69</v>
      </c>
      <c r="M381">
        <v>289</v>
      </c>
      <c r="N381">
        <v>51</v>
      </c>
      <c r="O381">
        <v>50</v>
      </c>
      <c r="P381">
        <v>54</v>
      </c>
    </row>
    <row r="382" spans="1:16" x14ac:dyDescent="0.2">
      <c r="A382" t="s">
        <v>341</v>
      </c>
      <c r="B382" t="s">
        <v>346</v>
      </c>
      <c r="C382" t="s">
        <v>589</v>
      </c>
      <c r="D382" t="s">
        <v>390</v>
      </c>
      <c r="E382">
        <v>513</v>
      </c>
      <c r="F382">
        <v>107</v>
      </c>
      <c r="G382">
        <v>94.57</v>
      </c>
      <c r="L382">
        <v>69</v>
      </c>
      <c r="M382">
        <v>289</v>
      </c>
      <c r="N382">
        <v>51</v>
      </c>
      <c r="O382">
        <v>50</v>
      </c>
      <c r="P382">
        <v>54</v>
      </c>
    </row>
    <row r="383" spans="1:16" x14ac:dyDescent="0.2">
      <c r="A383" t="s">
        <v>341</v>
      </c>
      <c r="B383" t="s">
        <v>417</v>
      </c>
      <c r="C383" t="s">
        <v>590</v>
      </c>
      <c r="D383" t="s">
        <v>390</v>
      </c>
      <c r="E383">
        <v>7595</v>
      </c>
      <c r="F383">
        <v>1305</v>
      </c>
      <c r="G383">
        <v>89.15</v>
      </c>
      <c r="L383">
        <v>270</v>
      </c>
      <c r="M383">
        <v>5179</v>
      </c>
      <c r="N383">
        <v>2028</v>
      </c>
      <c r="O383">
        <v>118</v>
      </c>
    </row>
    <row r="384" spans="1:16" x14ac:dyDescent="0.2">
      <c r="A384" t="s">
        <v>341</v>
      </c>
      <c r="B384" t="s">
        <v>346</v>
      </c>
      <c r="C384" t="s">
        <v>590</v>
      </c>
      <c r="D384" t="s">
        <v>390</v>
      </c>
      <c r="E384">
        <v>6954</v>
      </c>
      <c r="F384">
        <v>1222</v>
      </c>
      <c r="G384">
        <v>89.37</v>
      </c>
      <c r="L384">
        <v>89</v>
      </c>
      <c r="M384">
        <v>4834</v>
      </c>
      <c r="N384">
        <v>2017</v>
      </c>
      <c r="O384">
        <v>14</v>
      </c>
    </row>
    <row r="385" spans="1:16" x14ac:dyDescent="0.2">
      <c r="A385" t="s">
        <v>341</v>
      </c>
      <c r="B385" t="s">
        <v>347</v>
      </c>
      <c r="C385" t="s">
        <v>590</v>
      </c>
      <c r="D385" t="s">
        <v>390</v>
      </c>
      <c r="E385">
        <v>630</v>
      </c>
      <c r="F385">
        <v>81</v>
      </c>
      <c r="G385">
        <v>86.2</v>
      </c>
      <c r="L385">
        <v>181</v>
      </c>
      <c r="M385">
        <v>339</v>
      </c>
      <c r="N385">
        <v>6</v>
      </c>
      <c r="O385">
        <v>104</v>
      </c>
    </row>
    <row r="386" spans="1:16" x14ac:dyDescent="0.2">
      <c r="A386" t="s">
        <v>341</v>
      </c>
      <c r="B386" t="s">
        <v>348</v>
      </c>
      <c r="C386" t="s">
        <v>590</v>
      </c>
      <c r="D386" t="s">
        <v>390</v>
      </c>
      <c r="E386">
        <v>11</v>
      </c>
      <c r="F386">
        <v>2</v>
      </c>
      <c r="G386">
        <v>115.64</v>
      </c>
      <c r="M386">
        <v>6</v>
      </c>
      <c r="N386">
        <v>5</v>
      </c>
    </row>
    <row r="387" spans="1:16" x14ac:dyDescent="0.2">
      <c r="A387" t="s">
        <v>341</v>
      </c>
      <c r="B387" t="s">
        <v>417</v>
      </c>
      <c r="C387" t="s">
        <v>591</v>
      </c>
      <c r="D387" t="s">
        <v>390</v>
      </c>
      <c r="E387">
        <v>1432</v>
      </c>
      <c r="F387">
        <v>613</v>
      </c>
      <c r="G387">
        <v>127.69</v>
      </c>
      <c r="L387">
        <v>206</v>
      </c>
      <c r="M387">
        <v>764</v>
      </c>
      <c r="N387">
        <v>205</v>
      </c>
      <c r="O387">
        <v>207</v>
      </c>
      <c r="P387">
        <v>50</v>
      </c>
    </row>
    <row r="388" spans="1:16" x14ac:dyDescent="0.2">
      <c r="A388" t="s">
        <v>341</v>
      </c>
      <c r="B388" t="s">
        <v>346</v>
      </c>
      <c r="C388" t="s">
        <v>591</v>
      </c>
      <c r="D388" t="s">
        <v>390</v>
      </c>
      <c r="E388">
        <v>1308</v>
      </c>
      <c r="F388">
        <v>568</v>
      </c>
      <c r="G388">
        <v>129.44999999999999</v>
      </c>
      <c r="L388">
        <v>163</v>
      </c>
      <c r="M388">
        <v>725</v>
      </c>
      <c r="N388">
        <v>202</v>
      </c>
      <c r="O388">
        <v>177</v>
      </c>
      <c r="P388">
        <v>41</v>
      </c>
    </row>
    <row r="389" spans="1:16" x14ac:dyDescent="0.2">
      <c r="A389" t="s">
        <v>341</v>
      </c>
      <c r="B389" t="s">
        <v>347</v>
      </c>
      <c r="C389" t="s">
        <v>591</v>
      </c>
      <c r="D389" t="s">
        <v>390</v>
      </c>
      <c r="E389">
        <v>124</v>
      </c>
      <c r="F389">
        <v>45</v>
      </c>
      <c r="G389">
        <v>109.07</v>
      </c>
      <c r="L389">
        <v>43</v>
      </c>
      <c r="M389">
        <v>39</v>
      </c>
      <c r="N389">
        <v>3</v>
      </c>
      <c r="O389">
        <v>30</v>
      </c>
      <c r="P389">
        <v>9</v>
      </c>
    </row>
    <row r="390" spans="1:16" x14ac:dyDescent="0.2">
      <c r="A390" t="s">
        <v>341</v>
      </c>
      <c r="B390" t="s">
        <v>417</v>
      </c>
      <c r="C390" t="s">
        <v>592</v>
      </c>
      <c r="D390" t="s">
        <v>390</v>
      </c>
      <c r="E390">
        <v>758</v>
      </c>
      <c r="F390">
        <v>58</v>
      </c>
      <c r="G390">
        <v>72.349999999999994</v>
      </c>
      <c r="L390">
        <v>158</v>
      </c>
      <c r="M390">
        <v>533</v>
      </c>
      <c r="N390">
        <v>33</v>
      </c>
      <c r="O390">
        <v>20</v>
      </c>
      <c r="P390">
        <v>14</v>
      </c>
    </row>
    <row r="391" spans="1:16" x14ac:dyDescent="0.2">
      <c r="A391" t="s">
        <v>341</v>
      </c>
      <c r="B391" t="s">
        <v>346</v>
      </c>
      <c r="C391" t="s">
        <v>592</v>
      </c>
      <c r="D391" t="s">
        <v>390</v>
      </c>
      <c r="E391">
        <v>758</v>
      </c>
      <c r="F391">
        <v>58</v>
      </c>
      <c r="G391">
        <v>72.349999999999994</v>
      </c>
      <c r="L391">
        <v>158</v>
      </c>
      <c r="M391">
        <v>533</v>
      </c>
      <c r="N391">
        <v>33</v>
      </c>
      <c r="O391">
        <v>20</v>
      </c>
      <c r="P391">
        <v>14</v>
      </c>
    </row>
    <row r="392" spans="1:16" x14ac:dyDescent="0.2">
      <c r="A392" t="s">
        <v>341</v>
      </c>
      <c r="B392" t="s">
        <v>417</v>
      </c>
      <c r="C392" t="s">
        <v>593</v>
      </c>
      <c r="D392" t="s">
        <v>390</v>
      </c>
      <c r="E392">
        <v>4781</v>
      </c>
      <c r="F392">
        <v>943</v>
      </c>
      <c r="G392">
        <v>93.38</v>
      </c>
      <c r="L392">
        <v>100</v>
      </c>
      <c r="M392">
        <v>2975</v>
      </c>
      <c r="N392">
        <v>1574</v>
      </c>
      <c r="O392">
        <v>132</v>
      </c>
    </row>
    <row r="393" spans="1:16" x14ac:dyDescent="0.2">
      <c r="A393" t="s">
        <v>341</v>
      </c>
      <c r="B393" t="s">
        <v>346</v>
      </c>
      <c r="C393" t="s">
        <v>593</v>
      </c>
      <c r="D393" t="s">
        <v>390</v>
      </c>
      <c r="E393">
        <v>4395</v>
      </c>
      <c r="F393">
        <v>851</v>
      </c>
      <c r="G393">
        <v>92.96</v>
      </c>
      <c r="L393">
        <v>30</v>
      </c>
      <c r="M393">
        <v>2767</v>
      </c>
      <c r="N393">
        <v>1570</v>
      </c>
      <c r="O393">
        <v>28</v>
      </c>
    </row>
    <row r="394" spans="1:16" x14ac:dyDescent="0.2">
      <c r="A394" t="s">
        <v>341</v>
      </c>
      <c r="B394" t="s">
        <v>347</v>
      </c>
      <c r="C394" t="s">
        <v>593</v>
      </c>
      <c r="D394" t="s">
        <v>390</v>
      </c>
      <c r="E394">
        <v>382</v>
      </c>
      <c r="F394">
        <v>90</v>
      </c>
      <c r="G394">
        <v>98.02</v>
      </c>
      <c r="L394">
        <v>70</v>
      </c>
      <c r="M394">
        <v>205</v>
      </c>
      <c r="N394">
        <v>3</v>
      </c>
      <c r="O394">
        <v>104</v>
      </c>
    </row>
    <row r="395" spans="1:16" x14ac:dyDescent="0.2">
      <c r="A395" t="s">
        <v>341</v>
      </c>
      <c r="B395" t="s">
        <v>348</v>
      </c>
      <c r="C395" t="s">
        <v>593</v>
      </c>
      <c r="D395" t="s">
        <v>390</v>
      </c>
      <c r="E395">
        <v>4</v>
      </c>
      <c r="F395">
        <v>2</v>
      </c>
      <c r="G395">
        <v>105.25</v>
      </c>
      <c r="M395">
        <v>3</v>
      </c>
      <c r="N395">
        <v>1</v>
      </c>
    </row>
    <row r="396" spans="1:16" x14ac:dyDescent="0.2">
      <c r="A396" t="s">
        <v>341</v>
      </c>
      <c r="B396" t="s">
        <v>417</v>
      </c>
      <c r="C396" t="s">
        <v>594</v>
      </c>
      <c r="D396" t="s">
        <v>390</v>
      </c>
      <c r="E396">
        <v>1018</v>
      </c>
      <c r="F396">
        <v>364</v>
      </c>
      <c r="G396">
        <v>113.45</v>
      </c>
      <c r="L396">
        <v>149</v>
      </c>
      <c r="M396">
        <v>568</v>
      </c>
      <c r="N396">
        <v>159</v>
      </c>
      <c r="O396">
        <v>105</v>
      </c>
      <c r="P396">
        <v>37</v>
      </c>
    </row>
    <row r="397" spans="1:16" x14ac:dyDescent="0.2">
      <c r="A397" t="s">
        <v>341</v>
      </c>
      <c r="B397" t="s">
        <v>346</v>
      </c>
      <c r="C397" t="s">
        <v>594</v>
      </c>
      <c r="D397" t="s">
        <v>390</v>
      </c>
      <c r="E397">
        <v>925</v>
      </c>
      <c r="F397">
        <v>334</v>
      </c>
      <c r="G397">
        <v>114.04</v>
      </c>
      <c r="L397">
        <v>118</v>
      </c>
      <c r="M397">
        <v>538</v>
      </c>
      <c r="N397">
        <v>155</v>
      </c>
      <c r="O397">
        <v>81</v>
      </c>
      <c r="P397">
        <v>33</v>
      </c>
    </row>
    <row r="398" spans="1:16" x14ac:dyDescent="0.2">
      <c r="A398" t="s">
        <v>341</v>
      </c>
      <c r="B398" t="s">
        <v>347</v>
      </c>
      <c r="C398" t="s">
        <v>594</v>
      </c>
      <c r="D398" t="s">
        <v>390</v>
      </c>
      <c r="E398">
        <v>93</v>
      </c>
      <c r="F398">
        <v>30</v>
      </c>
      <c r="G398">
        <v>107.63</v>
      </c>
      <c r="L398">
        <v>31</v>
      </c>
      <c r="M398">
        <v>30</v>
      </c>
      <c r="N398">
        <v>4</v>
      </c>
      <c r="O398">
        <v>24</v>
      </c>
      <c r="P398">
        <v>4</v>
      </c>
    </row>
    <row r="399" spans="1:16" x14ac:dyDescent="0.2">
      <c r="A399" t="s">
        <v>341</v>
      </c>
      <c r="B399" t="s">
        <v>417</v>
      </c>
      <c r="C399" t="s">
        <v>595</v>
      </c>
      <c r="D399" t="s">
        <v>390</v>
      </c>
      <c r="E399">
        <v>309</v>
      </c>
      <c r="F399">
        <v>39</v>
      </c>
      <c r="G399">
        <v>75.989999999999995</v>
      </c>
      <c r="L399">
        <v>66</v>
      </c>
      <c r="M399">
        <v>201</v>
      </c>
      <c r="N399">
        <v>19</v>
      </c>
      <c r="O399">
        <v>14</v>
      </c>
      <c r="P399">
        <v>9</v>
      </c>
    </row>
    <row r="400" spans="1:16" x14ac:dyDescent="0.2">
      <c r="A400" t="s">
        <v>341</v>
      </c>
      <c r="B400" t="s">
        <v>346</v>
      </c>
      <c r="C400" t="s">
        <v>595</v>
      </c>
      <c r="D400" t="s">
        <v>390</v>
      </c>
      <c r="E400">
        <v>308</v>
      </c>
      <c r="F400">
        <v>39</v>
      </c>
      <c r="G400">
        <v>76.2</v>
      </c>
      <c r="L400">
        <v>65</v>
      </c>
      <c r="M400">
        <v>201</v>
      </c>
      <c r="N400">
        <v>19</v>
      </c>
      <c r="O400">
        <v>14</v>
      </c>
      <c r="P400">
        <v>9</v>
      </c>
    </row>
    <row r="401" spans="1:16" x14ac:dyDescent="0.2">
      <c r="A401" t="s">
        <v>341</v>
      </c>
      <c r="B401" t="s">
        <v>348</v>
      </c>
      <c r="C401" t="s">
        <v>595</v>
      </c>
      <c r="D401" t="s">
        <v>390</v>
      </c>
      <c r="E401">
        <v>1</v>
      </c>
      <c r="G401">
        <v>10</v>
      </c>
      <c r="L401">
        <v>1</v>
      </c>
    </row>
    <row r="402" spans="1:16" x14ac:dyDescent="0.2">
      <c r="A402" t="s">
        <v>341</v>
      </c>
      <c r="B402" t="s">
        <v>417</v>
      </c>
      <c r="C402" t="s">
        <v>596</v>
      </c>
      <c r="D402" t="s">
        <v>390</v>
      </c>
      <c r="E402">
        <v>3466</v>
      </c>
      <c r="F402">
        <v>518</v>
      </c>
      <c r="G402">
        <v>83.45</v>
      </c>
      <c r="L402">
        <v>79</v>
      </c>
      <c r="M402">
        <v>2301</v>
      </c>
      <c r="N402">
        <v>1008</v>
      </c>
      <c r="O402">
        <v>78</v>
      </c>
    </row>
    <row r="403" spans="1:16" x14ac:dyDescent="0.2">
      <c r="A403" t="s">
        <v>341</v>
      </c>
      <c r="B403" t="s">
        <v>346</v>
      </c>
      <c r="C403" t="s">
        <v>596</v>
      </c>
      <c r="D403" t="s">
        <v>390</v>
      </c>
      <c r="E403">
        <v>3197</v>
      </c>
      <c r="F403">
        <v>466</v>
      </c>
      <c r="G403">
        <v>82.27</v>
      </c>
      <c r="L403">
        <v>24</v>
      </c>
      <c r="M403">
        <v>2152</v>
      </c>
      <c r="N403">
        <v>1005</v>
      </c>
      <c r="O403">
        <v>16</v>
      </c>
    </row>
    <row r="404" spans="1:16" x14ac:dyDescent="0.2">
      <c r="A404" t="s">
        <v>341</v>
      </c>
      <c r="B404" t="s">
        <v>347</v>
      </c>
      <c r="C404" t="s">
        <v>596</v>
      </c>
      <c r="D404" t="s">
        <v>390</v>
      </c>
      <c r="E404">
        <v>265</v>
      </c>
      <c r="F404">
        <v>51</v>
      </c>
      <c r="G404">
        <v>97.42</v>
      </c>
      <c r="L404">
        <v>55</v>
      </c>
      <c r="M404">
        <v>146</v>
      </c>
      <c r="N404">
        <v>2</v>
      </c>
      <c r="O404">
        <v>62</v>
      </c>
    </row>
    <row r="405" spans="1:16" x14ac:dyDescent="0.2">
      <c r="A405" t="s">
        <v>341</v>
      </c>
      <c r="B405" t="s">
        <v>348</v>
      </c>
      <c r="C405" t="s">
        <v>596</v>
      </c>
      <c r="D405" t="s">
        <v>390</v>
      </c>
      <c r="E405">
        <v>4</v>
      </c>
      <c r="F405">
        <v>1</v>
      </c>
      <c r="G405">
        <v>94.25</v>
      </c>
      <c r="M405">
        <v>3</v>
      </c>
      <c r="N405">
        <v>1</v>
      </c>
    </row>
    <row r="406" spans="1:16" x14ac:dyDescent="0.2">
      <c r="A406" t="s">
        <v>341</v>
      </c>
      <c r="B406" t="s">
        <v>417</v>
      </c>
      <c r="C406" t="s">
        <v>597</v>
      </c>
      <c r="D406" t="s">
        <v>390</v>
      </c>
      <c r="E406">
        <v>965</v>
      </c>
      <c r="F406">
        <v>395</v>
      </c>
      <c r="G406">
        <v>133.75</v>
      </c>
      <c r="L406">
        <v>146</v>
      </c>
      <c r="M406">
        <v>459</v>
      </c>
      <c r="N406">
        <v>217</v>
      </c>
      <c r="O406">
        <v>126</v>
      </c>
      <c r="P406">
        <v>17</v>
      </c>
    </row>
    <row r="407" spans="1:16" x14ac:dyDescent="0.2">
      <c r="A407" t="s">
        <v>341</v>
      </c>
      <c r="B407" t="s">
        <v>346</v>
      </c>
      <c r="C407" t="s">
        <v>597</v>
      </c>
      <c r="D407" t="s">
        <v>390</v>
      </c>
      <c r="E407">
        <v>901</v>
      </c>
      <c r="F407">
        <v>377</v>
      </c>
      <c r="G407">
        <v>136.24</v>
      </c>
      <c r="L407">
        <v>121</v>
      </c>
      <c r="M407">
        <v>440</v>
      </c>
      <c r="N407">
        <v>216</v>
      </c>
      <c r="O407">
        <v>109</v>
      </c>
      <c r="P407">
        <v>15</v>
      </c>
    </row>
    <row r="408" spans="1:16" x14ac:dyDescent="0.2">
      <c r="A408" t="s">
        <v>341</v>
      </c>
      <c r="B408" t="s">
        <v>347</v>
      </c>
      <c r="C408" t="s">
        <v>597</v>
      </c>
      <c r="D408" t="s">
        <v>390</v>
      </c>
      <c r="E408">
        <v>63</v>
      </c>
      <c r="F408">
        <v>18</v>
      </c>
      <c r="G408">
        <v>100.14</v>
      </c>
      <c r="L408">
        <v>25</v>
      </c>
      <c r="M408">
        <v>19</v>
      </c>
      <c r="O408">
        <v>17</v>
      </c>
      <c r="P408">
        <v>2</v>
      </c>
    </row>
    <row r="409" spans="1:16" x14ac:dyDescent="0.2">
      <c r="A409" t="s">
        <v>341</v>
      </c>
      <c r="B409" t="s">
        <v>348</v>
      </c>
      <c r="C409" t="s">
        <v>597</v>
      </c>
      <c r="D409" t="s">
        <v>390</v>
      </c>
      <c r="E409">
        <v>1</v>
      </c>
      <c r="G409">
        <v>7</v>
      </c>
      <c r="N409">
        <v>1</v>
      </c>
    </row>
    <row r="410" spans="1:16" x14ac:dyDescent="0.2">
      <c r="A410" t="s">
        <v>341</v>
      </c>
      <c r="B410" t="s">
        <v>417</v>
      </c>
      <c r="C410" t="s">
        <v>598</v>
      </c>
      <c r="D410" t="s">
        <v>390</v>
      </c>
      <c r="E410">
        <v>2483</v>
      </c>
      <c r="F410">
        <v>686</v>
      </c>
      <c r="G410">
        <v>115.3</v>
      </c>
      <c r="L410">
        <v>44</v>
      </c>
      <c r="M410">
        <v>2119</v>
      </c>
      <c r="N410">
        <v>296</v>
      </c>
      <c r="O410">
        <v>24</v>
      </c>
    </row>
    <row r="411" spans="1:16" x14ac:dyDescent="0.2">
      <c r="A411" t="s">
        <v>341</v>
      </c>
      <c r="B411" t="s">
        <v>346</v>
      </c>
      <c r="C411" t="s">
        <v>598</v>
      </c>
      <c r="D411" t="s">
        <v>390</v>
      </c>
      <c r="E411">
        <v>2366</v>
      </c>
      <c r="F411">
        <v>659</v>
      </c>
      <c r="G411">
        <v>115.58</v>
      </c>
      <c r="L411">
        <v>20</v>
      </c>
      <c r="M411">
        <v>2041</v>
      </c>
      <c r="N411">
        <v>295</v>
      </c>
      <c r="O411">
        <v>10</v>
      </c>
    </row>
    <row r="412" spans="1:16" x14ac:dyDescent="0.2">
      <c r="A412" t="s">
        <v>341</v>
      </c>
      <c r="B412" t="s">
        <v>347</v>
      </c>
      <c r="C412" t="s">
        <v>598</v>
      </c>
      <c r="D412" t="s">
        <v>390</v>
      </c>
      <c r="E412">
        <v>116</v>
      </c>
      <c r="F412">
        <v>27</v>
      </c>
      <c r="G412">
        <v>110.23</v>
      </c>
      <c r="L412">
        <v>24</v>
      </c>
      <c r="M412">
        <v>77</v>
      </c>
      <c r="N412">
        <v>1</v>
      </c>
      <c r="O412">
        <v>14</v>
      </c>
    </row>
    <row r="413" spans="1:16" x14ac:dyDescent="0.2">
      <c r="A413" t="s">
        <v>341</v>
      </c>
      <c r="B413" t="s">
        <v>348</v>
      </c>
      <c r="C413" t="s">
        <v>598</v>
      </c>
      <c r="D413" t="s">
        <v>390</v>
      </c>
      <c r="E413">
        <v>1</v>
      </c>
      <c r="G413">
        <v>45</v>
      </c>
      <c r="M413">
        <v>1</v>
      </c>
    </row>
    <row r="414" spans="1:16" x14ac:dyDescent="0.2">
      <c r="A414" t="s">
        <v>341</v>
      </c>
      <c r="B414" t="s">
        <v>417</v>
      </c>
      <c r="C414" t="s">
        <v>599</v>
      </c>
      <c r="D414" t="s">
        <v>390</v>
      </c>
      <c r="E414">
        <v>2260</v>
      </c>
      <c r="F414">
        <v>830</v>
      </c>
      <c r="G414">
        <v>115.48</v>
      </c>
      <c r="L414">
        <v>322</v>
      </c>
      <c r="M414">
        <v>1356</v>
      </c>
      <c r="N414">
        <v>300</v>
      </c>
      <c r="O414">
        <v>219</v>
      </c>
      <c r="P414">
        <v>63</v>
      </c>
    </row>
    <row r="415" spans="1:16" x14ac:dyDescent="0.2">
      <c r="A415" t="s">
        <v>341</v>
      </c>
      <c r="B415" t="s">
        <v>346</v>
      </c>
      <c r="C415" t="s">
        <v>599</v>
      </c>
      <c r="D415" t="s">
        <v>390</v>
      </c>
      <c r="E415">
        <v>1988</v>
      </c>
      <c r="F415">
        <v>738</v>
      </c>
      <c r="G415">
        <v>116.57</v>
      </c>
      <c r="L415">
        <v>226</v>
      </c>
      <c r="M415">
        <v>1249</v>
      </c>
      <c r="N415">
        <v>295</v>
      </c>
      <c r="O415">
        <v>168</v>
      </c>
      <c r="P415">
        <v>50</v>
      </c>
    </row>
    <row r="416" spans="1:16" x14ac:dyDescent="0.2">
      <c r="A416" t="s">
        <v>341</v>
      </c>
      <c r="B416" t="s">
        <v>347</v>
      </c>
      <c r="C416" t="s">
        <v>599</v>
      </c>
      <c r="D416" t="s">
        <v>390</v>
      </c>
      <c r="E416">
        <v>267</v>
      </c>
      <c r="F416">
        <v>90</v>
      </c>
      <c r="G416">
        <v>107.31</v>
      </c>
      <c r="L416">
        <v>95</v>
      </c>
      <c r="M416">
        <v>104</v>
      </c>
      <c r="N416">
        <v>4</v>
      </c>
      <c r="O416">
        <v>51</v>
      </c>
      <c r="P416">
        <v>13</v>
      </c>
    </row>
    <row r="417" spans="1:16" x14ac:dyDescent="0.2">
      <c r="A417" t="s">
        <v>341</v>
      </c>
      <c r="B417" t="s">
        <v>348</v>
      </c>
      <c r="C417" t="s">
        <v>599</v>
      </c>
      <c r="D417" t="s">
        <v>390</v>
      </c>
      <c r="E417">
        <v>5</v>
      </c>
      <c r="F417">
        <v>2</v>
      </c>
      <c r="G417">
        <v>118.8</v>
      </c>
      <c r="L417">
        <v>1</v>
      </c>
      <c r="M417">
        <v>3</v>
      </c>
      <c r="N417">
        <v>1</v>
      </c>
    </row>
    <row r="418" spans="1:16" x14ac:dyDescent="0.2">
      <c r="A418" t="s">
        <v>341</v>
      </c>
      <c r="B418" t="s">
        <v>417</v>
      </c>
      <c r="C418" t="s">
        <v>600</v>
      </c>
      <c r="D418" t="s">
        <v>390</v>
      </c>
      <c r="E418">
        <v>439</v>
      </c>
      <c r="F418">
        <v>114</v>
      </c>
      <c r="G418">
        <v>98.68</v>
      </c>
      <c r="L418">
        <v>101</v>
      </c>
      <c r="M418">
        <v>213</v>
      </c>
      <c r="N418">
        <v>45</v>
      </c>
      <c r="O418">
        <v>59</v>
      </c>
      <c r="P418">
        <v>21</v>
      </c>
    </row>
    <row r="419" spans="1:16" x14ac:dyDescent="0.2">
      <c r="A419" t="s">
        <v>341</v>
      </c>
      <c r="B419" t="s">
        <v>346</v>
      </c>
      <c r="C419" t="s">
        <v>600</v>
      </c>
      <c r="D419" t="s">
        <v>390</v>
      </c>
      <c r="E419">
        <v>337</v>
      </c>
      <c r="F419">
        <v>83</v>
      </c>
      <c r="G419">
        <v>99.63</v>
      </c>
      <c r="L419">
        <v>71</v>
      </c>
      <c r="M419">
        <v>180</v>
      </c>
      <c r="N419">
        <v>42</v>
      </c>
      <c r="O419">
        <v>27</v>
      </c>
      <c r="P419">
        <v>17</v>
      </c>
    </row>
    <row r="420" spans="1:16" x14ac:dyDescent="0.2">
      <c r="A420" t="s">
        <v>341</v>
      </c>
      <c r="B420" t="s">
        <v>347</v>
      </c>
      <c r="C420" t="s">
        <v>600</v>
      </c>
      <c r="D420" t="s">
        <v>390</v>
      </c>
      <c r="E420">
        <v>102</v>
      </c>
      <c r="F420">
        <v>31</v>
      </c>
      <c r="G420">
        <v>95.53</v>
      </c>
      <c r="L420">
        <v>30</v>
      </c>
      <c r="M420">
        <v>33</v>
      </c>
      <c r="N420">
        <v>3</v>
      </c>
      <c r="O420">
        <v>32</v>
      </c>
      <c r="P420">
        <v>4</v>
      </c>
    </row>
    <row r="421" spans="1:16" x14ac:dyDescent="0.2">
      <c r="A421" t="s">
        <v>341</v>
      </c>
      <c r="B421" t="s">
        <v>417</v>
      </c>
      <c r="C421" t="s">
        <v>601</v>
      </c>
      <c r="D421" t="s">
        <v>390</v>
      </c>
      <c r="E421">
        <v>51</v>
      </c>
      <c r="F421">
        <v>11</v>
      </c>
      <c r="G421">
        <v>94.78</v>
      </c>
      <c r="L421">
        <v>18</v>
      </c>
      <c r="M421">
        <v>17</v>
      </c>
      <c r="N421">
        <v>8</v>
      </c>
      <c r="O421">
        <v>5</v>
      </c>
      <c r="P421">
        <v>3</v>
      </c>
    </row>
    <row r="422" spans="1:16" x14ac:dyDescent="0.2">
      <c r="A422" t="s">
        <v>341</v>
      </c>
      <c r="B422" t="s">
        <v>346</v>
      </c>
      <c r="C422" t="s">
        <v>601</v>
      </c>
      <c r="D422" t="s">
        <v>390</v>
      </c>
      <c r="E422">
        <v>51</v>
      </c>
      <c r="F422">
        <v>11</v>
      </c>
      <c r="G422">
        <v>94.78</v>
      </c>
      <c r="L422">
        <v>18</v>
      </c>
      <c r="M422">
        <v>17</v>
      </c>
      <c r="N422">
        <v>8</v>
      </c>
      <c r="O422">
        <v>5</v>
      </c>
      <c r="P422">
        <v>3</v>
      </c>
    </row>
    <row r="423" spans="1:16" x14ac:dyDescent="0.2">
      <c r="A423" t="s">
        <v>341</v>
      </c>
      <c r="B423" t="s">
        <v>417</v>
      </c>
      <c r="C423" t="s">
        <v>602</v>
      </c>
      <c r="D423" t="s">
        <v>390</v>
      </c>
      <c r="E423">
        <v>7112</v>
      </c>
      <c r="F423">
        <v>1372</v>
      </c>
      <c r="G423">
        <v>94.08</v>
      </c>
      <c r="L423">
        <v>248</v>
      </c>
      <c r="M423">
        <v>4909</v>
      </c>
      <c r="N423">
        <v>1707</v>
      </c>
      <c r="O423">
        <v>248</v>
      </c>
    </row>
    <row r="424" spans="1:16" x14ac:dyDescent="0.2">
      <c r="A424" t="s">
        <v>341</v>
      </c>
      <c r="B424" t="s">
        <v>346</v>
      </c>
      <c r="C424" t="s">
        <v>602</v>
      </c>
      <c r="D424" t="s">
        <v>390</v>
      </c>
      <c r="E424">
        <v>6203</v>
      </c>
      <c r="F424">
        <v>1207</v>
      </c>
      <c r="G424">
        <v>94.32</v>
      </c>
      <c r="L424">
        <v>61</v>
      </c>
      <c r="M424">
        <v>4411</v>
      </c>
      <c r="N424">
        <v>1699</v>
      </c>
      <c r="O424">
        <v>32</v>
      </c>
    </row>
    <row r="425" spans="1:16" x14ac:dyDescent="0.2">
      <c r="A425" t="s">
        <v>341</v>
      </c>
      <c r="B425" t="s">
        <v>347</v>
      </c>
      <c r="C425" t="s">
        <v>602</v>
      </c>
      <c r="D425" t="s">
        <v>390</v>
      </c>
      <c r="E425">
        <v>900</v>
      </c>
      <c r="F425">
        <v>162</v>
      </c>
      <c r="G425">
        <v>92.1</v>
      </c>
      <c r="L425">
        <v>187</v>
      </c>
      <c r="M425">
        <v>495</v>
      </c>
      <c r="N425">
        <v>2</v>
      </c>
      <c r="O425">
        <v>216</v>
      </c>
    </row>
    <row r="426" spans="1:16" x14ac:dyDescent="0.2">
      <c r="A426" t="s">
        <v>341</v>
      </c>
      <c r="B426" t="s">
        <v>348</v>
      </c>
      <c r="C426" t="s">
        <v>602</v>
      </c>
      <c r="D426" t="s">
        <v>390</v>
      </c>
      <c r="E426">
        <v>8</v>
      </c>
      <c r="F426">
        <v>2</v>
      </c>
      <c r="G426">
        <v>90.38</v>
      </c>
      <c r="M426">
        <v>2</v>
      </c>
      <c r="N426">
        <v>6</v>
      </c>
    </row>
    <row r="427" spans="1:16" x14ac:dyDescent="0.2">
      <c r="A427" t="s">
        <v>341</v>
      </c>
      <c r="B427" t="s">
        <v>349</v>
      </c>
      <c r="C427" t="s">
        <v>602</v>
      </c>
      <c r="D427" t="s">
        <v>390</v>
      </c>
      <c r="E427">
        <v>1</v>
      </c>
      <c r="F427">
        <v>1</v>
      </c>
      <c r="G427">
        <v>419</v>
      </c>
      <c r="M427">
        <v>1</v>
      </c>
    </row>
    <row r="428" spans="1:16" x14ac:dyDescent="0.2">
      <c r="A428" t="s">
        <v>341</v>
      </c>
      <c r="B428" t="s">
        <v>417</v>
      </c>
      <c r="C428" t="s">
        <v>604</v>
      </c>
      <c r="D428" t="s">
        <v>390</v>
      </c>
      <c r="E428">
        <v>400</v>
      </c>
      <c r="F428">
        <v>168</v>
      </c>
      <c r="G428">
        <v>111.16</v>
      </c>
      <c r="L428">
        <v>80</v>
      </c>
      <c r="M428">
        <v>83</v>
      </c>
      <c r="N428">
        <v>118</v>
      </c>
      <c r="O428">
        <v>106</v>
      </c>
      <c r="P428">
        <v>13</v>
      </c>
    </row>
    <row r="429" spans="1:16" x14ac:dyDescent="0.2">
      <c r="A429" t="s">
        <v>341</v>
      </c>
      <c r="B429" t="s">
        <v>346</v>
      </c>
      <c r="C429" t="s">
        <v>604</v>
      </c>
      <c r="D429" t="s">
        <v>390</v>
      </c>
      <c r="E429">
        <v>294</v>
      </c>
      <c r="F429">
        <v>126</v>
      </c>
      <c r="G429">
        <v>109.94</v>
      </c>
      <c r="L429">
        <v>60</v>
      </c>
      <c r="M429">
        <v>58</v>
      </c>
      <c r="N429">
        <v>111</v>
      </c>
      <c r="O429">
        <v>57</v>
      </c>
      <c r="P429">
        <v>8</v>
      </c>
    </row>
    <row r="430" spans="1:16" x14ac:dyDescent="0.2">
      <c r="A430" t="s">
        <v>341</v>
      </c>
      <c r="B430" t="s">
        <v>347</v>
      </c>
      <c r="C430" t="s">
        <v>604</v>
      </c>
      <c r="D430" t="s">
        <v>390</v>
      </c>
      <c r="E430">
        <v>106</v>
      </c>
      <c r="F430">
        <v>42</v>
      </c>
      <c r="G430">
        <v>114.55</v>
      </c>
      <c r="L430">
        <v>20</v>
      </c>
      <c r="M430">
        <v>25</v>
      </c>
      <c r="N430">
        <v>7</v>
      </c>
      <c r="O430">
        <v>49</v>
      </c>
      <c r="P430">
        <v>5</v>
      </c>
    </row>
    <row r="431" spans="1:16" x14ac:dyDescent="0.2">
      <c r="A431" t="s">
        <v>341</v>
      </c>
      <c r="B431" t="s">
        <v>417</v>
      </c>
      <c r="C431" t="s">
        <v>605</v>
      </c>
      <c r="D431" t="s">
        <v>390</v>
      </c>
      <c r="E431">
        <v>471</v>
      </c>
      <c r="F431">
        <v>274</v>
      </c>
      <c r="G431">
        <v>159.69</v>
      </c>
      <c r="L431">
        <v>35</v>
      </c>
      <c r="M431">
        <v>350</v>
      </c>
      <c r="N431">
        <v>56</v>
      </c>
      <c r="O431">
        <v>29</v>
      </c>
      <c r="P431">
        <v>1</v>
      </c>
    </row>
    <row r="432" spans="1:16" x14ac:dyDescent="0.2">
      <c r="A432" t="s">
        <v>341</v>
      </c>
      <c r="B432" t="s">
        <v>346</v>
      </c>
      <c r="C432" t="s">
        <v>605</v>
      </c>
      <c r="D432" t="s">
        <v>390</v>
      </c>
      <c r="E432">
        <v>469</v>
      </c>
      <c r="F432">
        <v>272</v>
      </c>
      <c r="G432">
        <v>159.78</v>
      </c>
      <c r="L432">
        <v>35</v>
      </c>
      <c r="M432">
        <v>348</v>
      </c>
      <c r="N432">
        <v>56</v>
      </c>
      <c r="O432">
        <v>29</v>
      </c>
      <c r="P432">
        <v>1</v>
      </c>
    </row>
    <row r="433" spans="1:16" x14ac:dyDescent="0.2">
      <c r="A433" t="s">
        <v>341</v>
      </c>
      <c r="B433" t="s">
        <v>348</v>
      </c>
      <c r="C433" t="s">
        <v>605</v>
      </c>
      <c r="D433" t="s">
        <v>390</v>
      </c>
      <c r="E433">
        <v>2</v>
      </c>
      <c r="F433">
        <v>2</v>
      </c>
      <c r="G433">
        <v>137.5</v>
      </c>
      <c r="M433">
        <v>2</v>
      </c>
    </row>
    <row r="434" spans="1:16" x14ac:dyDescent="0.2">
      <c r="A434" t="s">
        <v>341</v>
      </c>
      <c r="B434" t="s">
        <v>417</v>
      </c>
      <c r="C434" t="s">
        <v>606</v>
      </c>
      <c r="D434" t="s">
        <v>390</v>
      </c>
      <c r="E434">
        <v>2410</v>
      </c>
      <c r="F434">
        <v>817</v>
      </c>
      <c r="G434">
        <v>122.14</v>
      </c>
      <c r="L434">
        <v>29</v>
      </c>
      <c r="M434">
        <v>1955</v>
      </c>
      <c r="N434">
        <v>379</v>
      </c>
      <c r="O434">
        <v>47</v>
      </c>
    </row>
    <row r="435" spans="1:16" x14ac:dyDescent="0.2">
      <c r="A435" t="s">
        <v>341</v>
      </c>
      <c r="B435" t="s">
        <v>346</v>
      </c>
      <c r="C435" t="s">
        <v>606</v>
      </c>
      <c r="D435" t="s">
        <v>390</v>
      </c>
      <c r="E435">
        <v>2247</v>
      </c>
      <c r="F435">
        <v>783</v>
      </c>
      <c r="G435">
        <v>124.21</v>
      </c>
      <c r="L435">
        <v>1</v>
      </c>
      <c r="M435">
        <v>1862</v>
      </c>
      <c r="N435">
        <v>378</v>
      </c>
      <c r="O435">
        <v>6</v>
      </c>
    </row>
    <row r="436" spans="1:16" x14ac:dyDescent="0.2">
      <c r="A436" t="s">
        <v>341</v>
      </c>
      <c r="B436" t="s">
        <v>347</v>
      </c>
      <c r="C436" t="s">
        <v>606</v>
      </c>
      <c r="D436" t="s">
        <v>390</v>
      </c>
      <c r="E436">
        <v>159</v>
      </c>
      <c r="F436">
        <v>32</v>
      </c>
      <c r="G436">
        <v>91.52</v>
      </c>
      <c r="L436">
        <v>28</v>
      </c>
      <c r="M436">
        <v>89</v>
      </c>
      <c r="N436">
        <v>1</v>
      </c>
      <c r="O436">
        <v>41</v>
      </c>
    </row>
    <row r="437" spans="1:16" x14ac:dyDescent="0.2">
      <c r="A437" t="s">
        <v>341</v>
      </c>
      <c r="B437" t="s">
        <v>348</v>
      </c>
      <c r="C437" t="s">
        <v>606</v>
      </c>
      <c r="D437" t="s">
        <v>390</v>
      </c>
      <c r="E437">
        <v>4</v>
      </c>
      <c r="F437">
        <v>2</v>
      </c>
      <c r="G437">
        <v>171.75</v>
      </c>
      <c r="M437">
        <v>4</v>
      </c>
    </row>
    <row r="438" spans="1:16" x14ac:dyDescent="0.2">
      <c r="A438" t="s">
        <v>341</v>
      </c>
      <c r="B438" t="s">
        <v>417</v>
      </c>
      <c r="C438" t="s">
        <v>607</v>
      </c>
      <c r="D438" t="s">
        <v>390</v>
      </c>
      <c r="E438">
        <v>157</v>
      </c>
      <c r="F438">
        <v>61</v>
      </c>
      <c r="G438">
        <v>129.52000000000001</v>
      </c>
      <c r="L438">
        <v>31</v>
      </c>
      <c r="M438">
        <v>73</v>
      </c>
      <c r="N438">
        <v>28</v>
      </c>
      <c r="O438">
        <v>20</v>
      </c>
      <c r="P438">
        <v>5</v>
      </c>
    </row>
    <row r="439" spans="1:16" x14ac:dyDescent="0.2">
      <c r="A439" t="s">
        <v>341</v>
      </c>
      <c r="B439" t="s">
        <v>346</v>
      </c>
      <c r="C439" t="s">
        <v>607</v>
      </c>
      <c r="D439" t="s">
        <v>390</v>
      </c>
      <c r="E439">
        <v>138</v>
      </c>
      <c r="F439">
        <v>55</v>
      </c>
      <c r="G439">
        <v>131.4</v>
      </c>
      <c r="L439">
        <v>27</v>
      </c>
      <c r="M439">
        <v>67</v>
      </c>
      <c r="N439">
        <v>26</v>
      </c>
      <c r="O439">
        <v>15</v>
      </c>
      <c r="P439">
        <v>3</v>
      </c>
    </row>
    <row r="440" spans="1:16" x14ac:dyDescent="0.2">
      <c r="A440" t="s">
        <v>341</v>
      </c>
      <c r="B440" t="s">
        <v>347</v>
      </c>
      <c r="C440" t="s">
        <v>607</v>
      </c>
      <c r="D440" t="s">
        <v>390</v>
      </c>
      <c r="E440">
        <v>19</v>
      </c>
      <c r="F440">
        <v>6</v>
      </c>
      <c r="G440">
        <v>115.89</v>
      </c>
      <c r="L440">
        <v>4</v>
      </c>
      <c r="M440">
        <v>6</v>
      </c>
      <c r="N440">
        <v>2</v>
      </c>
      <c r="O440">
        <v>5</v>
      </c>
      <c r="P440">
        <v>2</v>
      </c>
    </row>
    <row r="441" spans="1:16" x14ac:dyDescent="0.2">
      <c r="A441" t="s">
        <v>341</v>
      </c>
      <c r="B441" t="s">
        <v>417</v>
      </c>
      <c r="C441" t="s">
        <v>608</v>
      </c>
      <c r="D441" t="s">
        <v>390</v>
      </c>
      <c r="E441">
        <v>86</v>
      </c>
      <c r="F441">
        <v>3</v>
      </c>
      <c r="G441">
        <v>56.85</v>
      </c>
      <c r="L441">
        <v>28</v>
      </c>
      <c r="M441">
        <v>43</v>
      </c>
      <c r="N441">
        <v>11</v>
      </c>
      <c r="O441">
        <v>4</v>
      </c>
    </row>
    <row r="442" spans="1:16" x14ac:dyDescent="0.2">
      <c r="A442" t="s">
        <v>341</v>
      </c>
      <c r="B442" t="s">
        <v>346</v>
      </c>
      <c r="C442" t="s">
        <v>608</v>
      </c>
      <c r="D442" t="s">
        <v>390</v>
      </c>
      <c r="E442">
        <v>86</v>
      </c>
      <c r="F442">
        <v>3</v>
      </c>
      <c r="G442">
        <v>56.85</v>
      </c>
      <c r="L442">
        <v>28</v>
      </c>
      <c r="M442">
        <v>43</v>
      </c>
      <c r="N442">
        <v>11</v>
      </c>
      <c r="O442">
        <v>4</v>
      </c>
    </row>
    <row r="443" spans="1:16" x14ac:dyDescent="0.2">
      <c r="A443" t="s">
        <v>341</v>
      </c>
      <c r="B443" t="s">
        <v>417</v>
      </c>
      <c r="C443" t="s">
        <v>609</v>
      </c>
      <c r="D443" t="s">
        <v>390</v>
      </c>
      <c r="E443">
        <v>579</v>
      </c>
      <c r="F443">
        <v>109</v>
      </c>
      <c r="G443">
        <v>91.09</v>
      </c>
      <c r="L443">
        <v>8</v>
      </c>
      <c r="M443">
        <v>361</v>
      </c>
      <c r="N443">
        <v>195</v>
      </c>
      <c r="O443">
        <v>15</v>
      </c>
    </row>
    <row r="444" spans="1:16" x14ac:dyDescent="0.2">
      <c r="A444" t="s">
        <v>341</v>
      </c>
      <c r="B444" t="s">
        <v>346</v>
      </c>
      <c r="C444" t="s">
        <v>609</v>
      </c>
      <c r="D444" t="s">
        <v>390</v>
      </c>
      <c r="E444">
        <v>536</v>
      </c>
      <c r="F444">
        <v>99</v>
      </c>
      <c r="G444">
        <v>90.45</v>
      </c>
      <c r="L444">
        <v>2</v>
      </c>
      <c r="M444">
        <v>338</v>
      </c>
      <c r="N444">
        <v>194</v>
      </c>
      <c r="O444">
        <v>2</v>
      </c>
    </row>
    <row r="445" spans="1:16" x14ac:dyDescent="0.2">
      <c r="A445" t="s">
        <v>341</v>
      </c>
      <c r="B445" t="s">
        <v>347</v>
      </c>
      <c r="C445" t="s">
        <v>609</v>
      </c>
      <c r="D445" t="s">
        <v>390</v>
      </c>
      <c r="E445">
        <v>42</v>
      </c>
      <c r="F445">
        <v>10</v>
      </c>
      <c r="G445">
        <v>99.4</v>
      </c>
      <c r="L445">
        <v>6</v>
      </c>
      <c r="M445">
        <v>23</v>
      </c>
      <c r="O445">
        <v>13</v>
      </c>
    </row>
    <row r="446" spans="1:16" x14ac:dyDescent="0.2">
      <c r="A446" t="s">
        <v>341</v>
      </c>
      <c r="B446" t="s">
        <v>348</v>
      </c>
      <c r="C446" t="s">
        <v>609</v>
      </c>
      <c r="D446" t="s">
        <v>390</v>
      </c>
      <c r="E446">
        <v>1</v>
      </c>
      <c r="G446">
        <v>89</v>
      </c>
      <c r="N446">
        <v>1</v>
      </c>
    </row>
    <row r="447" spans="1:16" x14ac:dyDescent="0.2">
      <c r="A447" t="s">
        <v>341</v>
      </c>
      <c r="B447" t="s">
        <v>417</v>
      </c>
      <c r="C447" t="s">
        <v>610</v>
      </c>
      <c r="D447" t="s">
        <v>390</v>
      </c>
      <c r="E447">
        <v>2358</v>
      </c>
      <c r="F447">
        <v>910</v>
      </c>
      <c r="G447">
        <v>122.51</v>
      </c>
      <c r="L447">
        <v>329</v>
      </c>
      <c r="M447">
        <v>1347</v>
      </c>
      <c r="N447">
        <v>363</v>
      </c>
      <c r="O447">
        <v>245</v>
      </c>
      <c r="P447">
        <v>74</v>
      </c>
    </row>
    <row r="448" spans="1:16" x14ac:dyDescent="0.2">
      <c r="A448" t="s">
        <v>341</v>
      </c>
      <c r="B448" t="s">
        <v>346</v>
      </c>
      <c r="C448" t="s">
        <v>610</v>
      </c>
      <c r="D448" t="s">
        <v>390</v>
      </c>
      <c r="E448">
        <v>2168</v>
      </c>
      <c r="F448">
        <v>837</v>
      </c>
      <c r="G448">
        <v>122.97</v>
      </c>
      <c r="L448">
        <v>255</v>
      </c>
      <c r="M448">
        <v>1293</v>
      </c>
      <c r="N448">
        <v>359</v>
      </c>
      <c r="O448">
        <v>204</v>
      </c>
      <c r="P448">
        <v>57</v>
      </c>
    </row>
    <row r="449" spans="1:16" x14ac:dyDescent="0.2">
      <c r="A449" t="s">
        <v>341</v>
      </c>
      <c r="B449" t="s">
        <v>347</v>
      </c>
      <c r="C449" t="s">
        <v>610</v>
      </c>
      <c r="D449" t="s">
        <v>390</v>
      </c>
      <c r="E449">
        <v>184</v>
      </c>
      <c r="F449">
        <v>70</v>
      </c>
      <c r="G449">
        <v>113.55</v>
      </c>
      <c r="L449">
        <v>73</v>
      </c>
      <c r="M449">
        <v>50</v>
      </c>
      <c r="N449">
        <v>3</v>
      </c>
      <c r="O449">
        <v>41</v>
      </c>
      <c r="P449">
        <v>17</v>
      </c>
    </row>
    <row r="450" spans="1:16" x14ac:dyDescent="0.2">
      <c r="A450" t="s">
        <v>341</v>
      </c>
      <c r="B450" t="s">
        <v>348</v>
      </c>
      <c r="C450" t="s">
        <v>610</v>
      </c>
      <c r="D450" t="s">
        <v>390</v>
      </c>
      <c r="E450">
        <v>6</v>
      </c>
      <c r="F450">
        <v>3</v>
      </c>
      <c r="G450">
        <v>228.33</v>
      </c>
      <c r="L450">
        <v>1</v>
      </c>
      <c r="M450">
        <v>4</v>
      </c>
      <c r="N450">
        <v>1</v>
      </c>
    </row>
    <row r="451" spans="1:16" x14ac:dyDescent="0.2">
      <c r="A451" t="s">
        <v>341</v>
      </c>
      <c r="B451" t="s">
        <v>417</v>
      </c>
      <c r="C451" t="s">
        <v>611</v>
      </c>
      <c r="D451" t="s">
        <v>390</v>
      </c>
      <c r="E451">
        <v>441</v>
      </c>
      <c r="F451">
        <v>76</v>
      </c>
      <c r="G451">
        <v>88.77</v>
      </c>
      <c r="L451">
        <v>68</v>
      </c>
      <c r="M451">
        <v>311</v>
      </c>
      <c r="N451">
        <v>49</v>
      </c>
      <c r="O451">
        <v>12</v>
      </c>
      <c r="P451">
        <v>1</v>
      </c>
    </row>
    <row r="452" spans="1:16" x14ac:dyDescent="0.2">
      <c r="A452" t="s">
        <v>341</v>
      </c>
      <c r="B452" t="s">
        <v>346</v>
      </c>
      <c r="C452" t="s">
        <v>611</v>
      </c>
      <c r="D452" t="s">
        <v>390</v>
      </c>
      <c r="E452">
        <v>440</v>
      </c>
      <c r="F452">
        <v>76</v>
      </c>
      <c r="G452">
        <v>88.96</v>
      </c>
      <c r="L452">
        <v>67</v>
      </c>
      <c r="M452">
        <v>311</v>
      </c>
      <c r="N452">
        <v>49</v>
      </c>
      <c r="O452">
        <v>12</v>
      </c>
      <c r="P452">
        <v>1</v>
      </c>
    </row>
    <row r="453" spans="1:16" x14ac:dyDescent="0.2">
      <c r="A453" t="s">
        <v>341</v>
      </c>
      <c r="B453" t="s">
        <v>347</v>
      </c>
      <c r="C453" t="s">
        <v>611</v>
      </c>
      <c r="D453" t="s">
        <v>390</v>
      </c>
      <c r="E453">
        <v>1</v>
      </c>
      <c r="G453">
        <v>3</v>
      </c>
      <c r="L453">
        <v>1</v>
      </c>
    </row>
    <row r="454" spans="1:16" x14ac:dyDescent="0.2">
      <c r="A454" t="s">
        <v>341</v>
      </c>
      <c r="B454" t="s">
        <v>417</v>
      </c>
      <c r="C454" t="s">
        <v>612</v>
      </c>
      <c r="D454" t="s">
        <v>390</v>
      </c>
      <c r="E454">
        <v>6658</v>
      </c>
      <c r="F454">
        <v>1227</v>
      </c>
      <c r="G454">
        <v>91.83</v>
      </c>
      <c r="L454">
        <v>142</v>
      </c>
      <c r="M454">
        <v>4210</v>
      </c>
      <c r="N454">
        <v>2117</v>
      </c>
      <c r="O454">
        <v>189</v>
      </c>
    </row>
    <row r="455" spans="1:16" x14ac:dyDescent="0.2">
      <c r="A455" t="s">
        <v>341</v>
      </c>
      <c r="B455" t="s">
        <v>346</v>
      </c>
      <c r="C455" t="s">
        <v>612</v>
      </c>
      <c r="D455" t="s">
        <v>390</v>
      </c>
      <c r="E455">
        <v>6135</v>
      </c>
      <c r="F455">
        <v>1121</v>
      </c>
      <c r="G455">
        <v>91.57</v>
      </c>
      <c r="L455">
        <v>39</v>
      </c>
      <c r="M455">
        <v>3943</v>
      </c>
      <c r="N455">
        <v>2112</v>
      </c>
      <c r="O455">
        <v>41</v>
      </c>
    </row>
    <row r="456" spans="1:16" x14ac:dyDescent="0.2">
      <c r="A456" t="s">
        <v>341</v>
      </c>
      <c r="B456" t="s">
        <v>347</v>
      </c>
      <c r="C456" t="s">
        <v>612</v>
      </c>
      <c r="D456" t="s">
        <v>390</v>
      </c>
      <c r="E456">
        <v>518</v>
      </c>
      <c r="F456">
        <v>106</v>
      </c>
      <c r="G456">
        <v>95.28</v>
      </c>
      <c r="L456">
        <v>103</v>
      </c>
      <c r="M456">
        <v>265</v>
      </c>
      <c r="N456">
        <v>2</v>
      </c>
      <c r="O456">
        <v>148</v>
      </c>
    </row>
    <row r="457" spans="1:16" x14ac:dyDescent="0.2">
      <c r="A457" t="s">
        <v>341</v>
      </c>
      <c r="B457" t="s">
        <v>348</v>
      </c>
      <c r="C457" t="s">
        <v>612</v>
      </c>
      <c r="D457" t="s">
        <v>390</v>
      </c>
      <c r="E457">
        <v>5</v>
      </c>
      <c r="G457">
        <v>56.6</v>
      </c>
      <c r="M457">
        <v>2</v>
      </c>
      <c r="N457">
        <v>3</v>
      </c>
    </row>
    <row r="458" spans="1:16" x14ac:dyDescent="0.2">
      <c r="A458" t="s">
        <v>341</v>
      </c>
      <c r="B458" t="s">
        <v>417</v>
      </c>
      <c r="C458" t="s">
        <v>613</v>
      </c>
      <c r="D458" t="s">
        <v>390</v>
      </c>
      <c r="E458">
        <v>203</v>
      </c>
      <c r="F458">
        <v>92</v>
      </c>
      <c r="G458">
        <v>127.54</v>
      </c>
      <c r="L458">
        <v>54</v>
      </c>
      <c r="M458">
        <v>81</v>
      </c>
      <c r="N458">
        <v>37</v>
      </c>
      <c r="O458">
        <v>21</v>
      </c>
      <c r="P458">
        <v>10</v>
      </c>
    </row>
    <row r="459" spans="1:16" x14ac:dyDescent="0.2">
      <c r="A459" t="s">
        <v>341</v>
      </c>
      <c r="B459" t="s">
        <v>346</v>
      </c>
      <c r="C459" t="s">
        <v>613</v>
      </c>
      <c r="D459" t="s">
        <v>390</v>
      </c>
      <c r="E459">
        <v>185</v>
      </c>
      <c r="F459">
        <v>87</v>
      </c>
      <c r="G459">
        <v>129.65</v>
      </c>
      <c r="L459">
        <v>47</v>
      </c>
      <c r="M459">
        <v>74</v>
      </c>
      <c r="N459">
        <v>35</v>
      </c>
      <c r="O459">
        <v>19</v>
      </c>
      <c r="P459">
        <v>10</v>
      </c>
    </row>
    <row r="460" spans="1:16" x14ac:dyDescent="0.2">
      <c r="A460" t="s">
        <v>341</v>
      </c>
      <c r="B460" t="s">
        <v>347</v>
      </c>
      <c r="C460" t="s">
        <v>613</v>
      </c>
      <c r="D460" t="s">
        <v>390</v>
      </c>
      <c r="E460">
        <v>18</v>
      </c>
      <c r="F460">
        <v>5</v>
      </c>
      <c r="G460">
        <v>105.89</v>
      </c>
      <c r="L460">
        <v>7</v>
      </c>
      <c r="M460">
        <v>7</v>
      </c>
      <c r="N460">
        <v>2</v>
      </c>
      <c r="O460">
        <v>2</v>
      </c>
    </row>
    <row r="461" spans="1:16" x14ac:dyDescent="0.2">
      <c r="A461" t="s">
        <v>341</v>
      </c>
      <c r="B461" t="s">
        <v>417</v>
      </c>
      <c r="C461" t="s">
        <v>614</v>
      </c>
      <c r="D461" t="s">
        <v>390</v>
      </c>
      <c r="E461">
        <v>157</v>
      </c>
      <c r="F461">
        <v>8</v>
      </c>
      <c r="G461">
        <v>64.37</v>
      </c>
      <c r="L461">
        <v>32</v>
      </c>
      <c r="M461">
        <v>110</v>
      </c>
      <c r="N461">
        <v>9</v>
      </c>
      <c r="O461">
        <v>4</v>
      </c>
      <c r="P461">
        <v>2</v>
      </c>
    </row>
    <row r="462" spans="1:16" x14ac:dyDescent="0.2">
      <c r="A462" t="s">
        <v>341</v>
      </c>
      <c r="B462" t="s">
        <v>346</v>
      </c>
      <c r="C462" t="s">
        <v>614</v>
      </c>
      <c r="D462" t="s">
        <v>390</v>
      </c>
      <c r="E462">
        <v>157</v>
      </c>
      <c r="F462">
        <v>8</v>
      </c>
      <c r="G462">
        <v>64.37</v>
      </c>
      <c r="L462">
        <v>32</v>
      </c>
      <c r="M462">
        <v>110</v>
      </c>
      <c r="N462">
        <v>9</v>
      </c>
      <c r="O462">
        <v>4</v>
      </c>
      <c r="P462">
        <v>2</v>
      </c>
    </row>
    <row r="463" spans="1:16" x14ac:dyDescent="0.2">
      <c r="A463" t="s">
        <v>341</v>
      </c>
      <c r="B463" t="s">
        <v>417</v>
      </c>
      <c r="C463" t="s">
        <v>615</v>
      </c>
      <c r="D463" t="s">
        <v>390</v>
      </c>
      <c r="E463">
        <v>793</v>
      </c>
      <c r="F463">
        <v>126</v>
      </c>
      <c r="G463">
        <v>85.03</v>
      </c>
      <c r="L463">
        <v>16</v>
      </c>
      <c r="M463">
        <v>530</v>
      </c>
      <c r="N463">
        <v>234</v>
      </c>
      <c r="O463">
        <v>13</v>
      </c>
    </row>
    <row r="464" spans="1:16" x14ac:dyDescent="0.2">
      <c r="A464" t="s">
        <v>341</v>
      </c>
      <c r="B464" t="s">
        <v>346</v>
      </c>
      <c r="C464" t="s">
        <v>615</v>
      </c>
      <c r="D464" t="s">
        <v>390</v>
      </c>
      <c r="E464">
        <v>743</v>
      </c>
      <c r="F464">
        <v>114</v>
      </c>
      <c r="G464">
        <v>84.22</v>
      </c>
      <c r="L464">
        <v>9</v>
      </c>
      <c r="M464">
        <v>498</v>
      </c>
      <c r="N464">
        <v>234</v>
      </c>
      <c r="O464">
        <v>2</v>
      </c>
    </row>
    <row r="465" spans="1:16" x14ac:dyDescent="0.2">
      <c r="A465" t="s">
        <v>341</v>
      </c>
      <c r="B465" t="s">
        <v>347</v>
      </c>
      <c r="C465" t="s">
        <v>615</v>
      </c>
      <c r="D465" t="s">
        <v>390</v>
      </c>
      <c r="E465">
        <v>50</v>
      </c>
      <c r="F465">
        <v>12</v>
      </c>
      <c r="G465">
        <v>97.08</v>
      </c>
      <c r="L465">
        <v>7</v>
      </c>
      <c r="M465">
        <v>32</v>
      </c>
      <c r="O465">
        <v>11</v>
      </c>
    </row>
    <row r="466" spans="1:16" x14ac:dyDescent="0.2">
      <c r="A466" t="s">
        <v>341</v>
      </c>
      <c r="B466" t="s">
        <v>417</v>
      </c>
      <c r="C466" t="s">
        <v>616</v>
      </c>
      <c r="D466" t="s">
        <v>390</v>
      </c>
      <c r="E466">
        <v>2296</v>
      </c>
      <c r="F466">
        <v>732</v>
      </c>
      <c r="G466">
        <v>106.41</v>
      </c>
      <c r="L466">
        <v>374</v>
      </c>
      <c r="M466">
        <v>1239</v>
      </c>
      <c r="N466">
        <v>374</v>
      </c>
      <c r="O466">
        <v>239</v>
      </c>
      <c r="P466">
        <v>70</v>
      </c>
    </row>
    <row r="467" spans="1:16" x14ac:dyDescent="0.2">
      <c r="A467" t="s">
        <v>341</v>
      </c>
      <c r="B467" t="s">
        <v>346</v>
      </c>
      <c r="C467" t="s">
        <v>616</v>
      </c>
      <c r="D467" t="s">
        <v>390</v>
      </c>
      <c r="E467">
        <v>2110</v>
      </c>
      <c r="F467">
        <v>693</v>
      </c>
      <c r="G467">
        <v>108.5</v>
      </c>
      <c r="L467">
        <v>285</v>
      </c>
      <c r="M467">
        <v>1190</v>
      </c>
      <c r="N467">
        <v>368</v>
      </c>
      <c r="O467">
        <v>205</v>
      </c>
      <c r="P467">
        <v>62</v>
      </c>
    </row>
    <row r="468" spans="1:16" x14ac:dyDescent="0.2">
      <c r="A468" t="s">
        <v>341</v>
      </c>
      <c r="B468" t="s">
        <v>347</v>
      </c>
      <c r="C468" t="s">
        <v>616</v>
      </c>
      <c r="D468" t="s">
        <v>390</v>
      </c>
      <c r="E468">
        <v>180</v>
      </c>
      <c r="F468">
        <v>36</v>
      </c>
      <c r="G468">
        <v>79.97</v>
      </c>
      <c r="L468">
        <v>89</v>
      </c>
      <c r="M468">
        <v>45</v>
      </c>
      <c r="N468">
        <v>4</v>
      </c>
      <c r="O468">
        <v>34</v>
      </c>
      <c r="P468">
        <v>8</v>
      </c>
    </row>
    <row r="469" spans="1:16" x14ac:dyDescent="0.2">
      <c r="A469" t="s">
        <v>341</v>
      </c>
      <c r="B469" t="s">
        <v>348</v>
      </c>
      <c r="C469" t="s">
        <v>616</v>
      </c>
      <c r="D469" t="s">
        <v>390</v>
      </c>
      <c r="E469">
        <v>6</v>
      </c>
      <c r="F469">
        <v>3</v>
      </c>
      <c r="G469">
        <v>165.67</v>
      </c>
      <c r="M469">
        <v>4</v>
      </c>
      <c r="N469">
        <v>2</v>
      </c>
    </row>
    <row r="470" spans="1:16" x14ac:dyDescent="0.2">
      <c r="A470" t="s">
        <v>341</v>
      </c>
      <c r="B470" t="s">
        <v>417</v>
      </c>
      <c r="C470" t="s">
        <v>617</v>
      </c>
      <c r="D470" t="s">
        <v>390</v>
      </c>
      <c r="E470">
        <v>354</v>
      </c>
      <c r="F470">
        <v>70</v>
      </c>
      <c r="G470">
        <v>82.19</v>
      </c>
      <c r="L470">
        <v>89</v>
      </c>
      <c r="M470">
        <v>208</v>
      </c>
      <c r="N470">
        <v>36</v>
      </c>
      <c r="O470">
        <v>18</v>
      </c>
      <c r="P470">
        <v>3</v>
      </c>
    </row>
    <row r="471" spans="1:16" x14ac:dyDescent="0.2">
      <c r="A471" t="s">
        <v>341</v>
      </c>
      <c r="B471" t="s">
        <v>346</v>
      </c>
      <c r="C471" t="s">
        <v>617</v>
      </c>
      <c r="D471" t="s">
        <v>390</v>
      </c>
      <c r="E471">
        <v>353</v>
      </c>
      <c r="F471">
        <v>69</v>
      </c>
      <c r="G471">
        <v>81.84</v>
      </c>
      <c r="L471">
        <v>89</v>
      </c>
      <c r="M471">
        <v>207</v>
      </c>
      <c r="N471">
        <v>36</v>
      </c>
      <c r="O471">
        <v>18</v>
      </c>
      <c r="P471">
        <v>3</v>
      </c>
    </row>
    <row r="472" spans="1:16" x14ac:dyDescent="0.2">
      <c r="A472" t="s">
        <v>341</v>
      </c>
      <c r="B472" t="s">
        <v>348</v>
      </c>
      <c r="C472" t="s">
        <v>617</v>
      </c>
      <c r="D472" t="s">
        <v>390</v>
      </c>
      <c r="E472">
        <v>1</v>
      </c>
      <c r="F472">
        <v>1</v>
      </c>
      <c r="G472">
        <v>205</v>
      </c>
      <c r="M472">
        <v>1</v>
      </c>
    </row>
    <row r="473" spans="1:16" x14ac:dyDescent="0.2">
      <c r="A473" t="s">
        <v>341</v>
      </c>
      <c r="B473" t="s">
        <v>417</v>
      </c>
      <c r="C473" t="s">
        <v>618</v>
      </c>
      <c r="D473" t="s">
        <v>390</v>
      </c>
      <c r="E473">
        <v>7481</v>
      </c>
      <c r="F473">
        <v>1144</v>
      </c>
      <c r="G473">
        <v>84.51</v>
      </c>
      <c r="L473">
        <v>223</v>
      </c>
      <c r="M473">
        <v>4929</v>
      </c>
      <c r="N473">
        <v>2233</v>
      </c>
      <c r="O473">
        <v>96</v>
      </c>
    </row>
    <row r="474" spans="1:16" x14ac:dyDescent="0.2">
      <c r="A474" t="s">
        <v>341</v>
      </c>
      <c r="B474" t="s">
        <v>346</v>
      </c>
      <c r="C474" t="s">
        <v>618</v>
      </c>
      <c r="D474" t="s">
        <v>390</v>
      </c>
      <c r="E474">
        <v>6975</v>
      </c>
      <c r="F474">
        <v>1079</v>
      </c>
      <c r="G474">
        <v>84.64</v>
      </c>
      <c r="L474">
        <v>63</v>
      </c>
      <c r="M474">
        <v>4667</v>
      </c>
      <c r="N474">
        <v>2228</v>
      </c>
      <c r="O474">
        <v>17</v>
      </c>
    </row>
    <row r="475" spans="1:16" x14ac:dyDescent="0.2">
      <c r="A475" t="s">
        <v>341</v>
      </c>
      <c r="B475" t="s">
        <v>347</v>
      </c>
      <c r="C475" t="s">
        <v>618</v>
      </c>
      <c r="D475" t="s">
        <v>390</v>
      </c>
      <c r="E475">
        <v>498</v>
      </c>
      <c r="F475">
        <v>64</v>
      </c>
      <c r="G475">
        <v>82.76</v>
      </c>
      <c r="L475">
        <v>160</v>
      </c>
      <c r="M475">
        <v>257</v>
      </c>
      <c r="N475">
        <v>2</v>
      </c>
      <c r="O475">
        <v>79</v>
      </c>
    </row>
    <row r="476" spans="1:16" x14ac:dyDescent="0.2">
      <c r="A476" t="s">
        <v>341</v>
      </c>
      <c r="B476" t="s">
        <v>348</v>
      </c>
      <c r="C476" t="s">
        <v>618</v>
      </c>
      <c r="D476" t="s">
        <v>390</v>
      </c>
      <c r="E476">
        <v>7</v>
      </c>
      <c r="F476">
        <v>1</v>
      </c>
      <c r="G476">
        <v>83.29</v>
      </c>
      <c r="M476">
        <v>4</v>
      </c>
      <c r="N476">
        <v>3</v>
      </c>
    </row>
    <row r="477" spans="1:16" x14ac:dyDescent="0.2">
      <c r="A477" t="s">
        <v>341</v>
      </c>
      <c r="B477" t="s">
        <v>349</v>
      </c>
      <c r="C477" t="s">
        <v>618</v>
      </c>
      <c r="D477" t="s">
        <v>390</v>
      </c>
      <c r="E477">
        <v>1</v>
      </c>
      <c r="G477">
        <v>48</v>
      </c>
      <c r="M477">
        <v>1</v>
      </c>
    </row>
    <row r="478" spans="1:16" x14ac:dyDescent="0.2">
      <c r="A478" t="s">
        <v>341</v>
      </c>
      <c r="B478" t="s">
        <v>417</v>
      </c>
      <c r="C478" t="s">
        <v>619</v>
      </c>
      <c r="D478" t="s">
        <v>390</v>
      </c>
      <c r="E478">
        <v>8470</v>
      </c>
      <c r="F478">
        <v>2944</v>
      </c>
      <c r="G478">
        <v>109.53</v>
      </c>
      <c r="L478">
        <v>1345</v>
      </c>
      <c r="M478">
        <v>4606</v>
      </c>
      <c r="N478">
        <v>1457</v>
      </c>
      <c r="O478">
        <v>831</v>
      </c>
      <c r="P478">
        <v>231</v>
      </c>
    </row>
    <row r="479" spans="1:16" x14ac:dyDescent="0.2">
      <c r="A479" t="s">
        <v>341</v>
      </c>
      <c r="B479" t="s">
        <v>346</v>
      </c>
      <c r="C479" t="s">
        <v>619</v>
      </c>
      <c r="D479" t="s">
        <v>390</v>
      </c>
      <c r="E479">
        <v>7866</v>
      </c>
      <c r="F479">
        <v>2723</v>
      </c>
      <c r="G479">
        <v>109.67</v>
      </c>
      <c r="L479">
        <v>1116</v>
      </c>
      <c r="M479">
        <v>4433</v>
      </c>
      <c r="N479">
        <v>1439</v>
      </c>
      <c r="O479">
        <v>676</v>
      </c>
      <c r="P479">
        <v>202</v>
      </c>
    </row>
    <row r="480" spans="1:16" x14ac:dyDescent="0.2">
      <c r="A480" t="s">
        <v>341</v>
      </c>
      <c r="B480" t="s">
        <v>347</v>
      </c>
      <c r="C480" t="s">
        <v>619</v>
      </c>
      <c r="D480" t="s">
        <v>390</v>
      </c>
      <c r="E480">
        <v>591</v>
      </c>
      <c r="F480">
        <v>215</v>
      </c>
      <c r="G480">
        <v>107.59</v>
      </c>
      <c r="L480">
        <v>223</v>
      </c>
      <c r="M480">
        <v>168</v>
      </c>
      <c r="N480">
        <v>17</v>
      </c>
      <c r="O480">
        <v>154</v>
      </c>
      <c r="P480">
        <v>29</v>
      </c>
    </row>
    <row r="481" spans="1:16" x14ac:dyDescent="0.2">
      <c r="A481" t="s">
        <v>341</v>
      </c>
      <c r="B481" t="s">
        <v>348</v>
      </c>
      <c r="C481" t="s">
        <v>619</v>
      </c>
      <c r="D481" t="s">
        <v>390</v>
      </c>
      <c r="E481">
        <v>13</v>
      </c>
      <c r="F481">
        <v>6</v>
      </c>
      <c r="G481">
        <v>114.46</v>
      </c>
      <c r="L481">
        <v>6</v>
      </c>
      <c r="M481">
        <v>5</v>
      </c>
      <c r="N481">
        <v>1</v>
      </c>
      <c r="O481">
        <v>1</v>
      </c>
    </row>
    <row r="482" spans="1:16" x14ac:dyDescent="0.2">
      <c r="A482" t="s">
        <v>341</v>
      </c>
      <c r="B482" t="s">
        <v>417</v>
      </c>
      <c r="C482" t="s">
        <v>620</v>
      </c>
      <c r="D482" t="s">
        <v>390</v>
      </c>
      <c r="E482">
        <v>1812</v>
      </c>
      <c r="F482">
        <v>299</v>
      </c>
      <c r="G482">
        <v>79.52</v>
      </c>
      <c r="L482">
        <v>333</v>
      </c>
      <c r="M482">
        <v>1207</v>
      </c>
      <c r="N482">
        <v>204</v>
      </c>
      <c r="O482">
        <v>63</v>
      </c>
      <c r="P482">
        <v>5</v>
      </c>
    </row>
    <row r="483" spans="1:16" x14ac:dyDescent="0.2">
      <c r="A483" t="s">
        <v>341</v>
      </c>
      <c r="B483" t="s">
        <v>346</v>
      </c>
      <c r="C483" t="s">
        <v>620</v>
      </c>
      <c r="D483" t="s">
        <v>390</v>
      </c>
      <c r="E483">
        <v>1811</v>
      </c>
      <c r="F483">
        <v>299</v>
      </c>
      <c r="G483">
        <v>79.55</v>
      </c>
      <c r="L483">
        <v>333</v>
      </c>
      <c r="M483">
        <v>1206</v>
      </c>
      <c r="N483">
        <v>204</v>
      </c>
      <c r="O483">
        <v>63</v>
      </c>
      <c r="P483">
        <v>5</v>
      </c>
    </row>
    <row r="484" spans="1:16" x14ac:dyDescent="0.2">
      <c r="A484" t="s">
        <v>341</v>
      </c>
      <c r="B484" t="s">
        <v>348</v>
      </c>
      <c r="C484" t="s">
        <v>620</v>
      </c>
      <c r="D484" t="s">
        <v>390</v>
      </c>
      <c r="E484">
        <v>1</v>
      </c>
      <c r="G484">
        <v>25</v>
      </c>
      <c r="M484">
        <v>1</v>
      </c>
    </row>
    <row r="485" spans="1:16" x14ac:dyDescent="0.2">
      <c r="A485" t="s">
        <v>341</v>
      </c>
      <c r="B485" t="s">
        <v>417</v>
      </c>
      <c r="C485" t="s">
        <v>621</v>
      </c>
      <c r="D485" t="s">
        <v>390</v>
      </c>
      <c r="E485">
        <v>1344</v>
      </c>
      <c r="F485">
        <v>260</v>
      </c>
      <c r="G485">
        <v>82.17</v>
      </c>
      <c r="L485">
        <v>333</v>
      </c>
      <c r="M485">
        <v>810</v>
      </c>
      <c r="N485">
        <v>101</v>
      </c>
      <c r="O485">
        <v>80</v>
      </c>
      <c r="P485">
        <v>20</v>
      </c>
    </row>
    <row r="486" spans="1:16" x14ac:dyDescent="0.2">
      <c r="A486" t="s">
        <v>341</v>
      </c>
      <c r="B486" t="s">
        <v>346</v>
      </c>
      <c r="C486" t="s">
        <v>621</v>
      </c>
      <c r="D486" t="s">
        <v>390</v>
      </c>
      <c r="E486">
        <v>1343</v>
      </c>
      <c r="F486">
        <v>260</v>
      </c>
      <c r="G486">
        <v>82.17</v>
      </c>
      <c r="L486">
        <v>333</v>
      </c>
      <c r="M486">
        <v>810</v>
      </c>
      <c r="N486">
        <v>101</v>
      </c>
      <c r="O486">
        <v>80</v>
      </c>
      <c r="P486">
        <v>19</v>
      </c>
    </row>
    <row r="487" spans="1:16" x14ac:dyDescent="0.2">
      <c r="A487" t="s">
        <v>341</v>
      </c>
      <c r="B487" t="s">
        <v>348</v>
      </c>
      <c r="C487" t="s">
        <v>621</v>
      </c>
      <c r="D487" t="s">
        <v>390</v>
      </c>
      <c r="E487">
        <v>1</v>
      </c>
      <c r="G487">
        <v>93</v>
      </c>
      <c r="P487">
        <v>1</v>
      </c>
    </row>
    <row r="488" spans="1:16" x14ac:dyDescent="0.2">
      <c r="A488" t="s">
        <v>341</v>
      </c>
      <c r="B488" t="s">
        <v>417</v>
      </c>
      <c r="C488" t="s">
        <v>622</v>
      </c>
      <c r="D488" t="s">
        <v>390</v>
      </c>
      <c r="E488">
        <v>27735</v>
      </c>
      <c r="F488">
        <v>4606</v>
      </c>
      <c r="G488">
        <v>86</v>
      </c>
      <c r="L488">
        <v>605</v>
      </c>
      <c r="M488">
        <v>17079</v>
      </c>
      <c r="N488">
        <v>9584</v>
      </c>
      <c r="O488">
        <v>467</v>
      </c>
    </row>
    <row r="489" spans="1:16" x14ac:dyDescent="0.2">
      <c r="A489" t="s">
        <v>341</v>
      </c>
      <c r="B489" t="s">
        <v>346</v>
      </c>
      <c r="C489" t="s">
        <v>622</v>
      </c>
      <c r="D489" t="s">
        <v>390</v>
      </c>
      <c r="E489">
        <v>26076</v>
      </c>
      <c r="F489">
        <v>4256</v>
      </c>
      <c r="G489">
        <v>85.59</v>
      </c>
      <c r="L489">
        <v>222</v>
      </c>
      <c r="M489">
        <v>16190</v>
      </c>
      <c r="N489">
        <v>9573</v>
      </c>
      <c r="O489">
        <v>91</v>
      </c>
    </row>
    <row r="490" spans="1:16" x14ac:dyDescent="0.2">
      <c r="A490" t="s">
        <v>341</v>
      </c>
      <c r="B490" t="s">
        <v>347</v>
      </c>
      <c r="C490" t="s">
        <v>622</v>
      </c>
      <c r="D490" t="s">
        <v>390</v>
      </c>
      <c r="E490">
        <v>1630</v>
      </c>
      <c r="F490">
        <v>342</v>
      </c>
      <c r="G490">
        <v>92.42</v>
      </c>
      <c r="L490">
        <v>383</v>
      </c>
      <c r="M490">
        <v>863</v>
      </c>
      <c r="N490">
        <v>8</v>
      </c>
      <c r="O490">
        <v>376</v>
      </c>
    </row>
    <row r="491" spans="1:16" x14ac:dyDescent="0.2">
      <c r="A491" t="s">
        <v>341</v>
      </c>
      <c r="B491" t="s">
        <v>348</v>
      </c>
      <c r="C491" t="s">
        <v>622</v>
      </c>
      <c r="D491" t="s">
        <v>390</v>
      </c>
      <c r="E491">
        <v>29</v>
      </c>
      <c r="F491">
        <v>8</v>
      </c>
      <c r="G491">
        <v>96.72</v>
      </c>
      <c r="M491">
        <v>26</v>
      </c>
      <c r="N491">
        <v>3</v>
      </c>
    </row>
    <row r="492" spans="1:16" x14ac:dyDescent="0.2">
      <c r="A492" t="s">
        <v>341</v>
      </c>
      <c r="B492" t="s">
        <v>417</v>
      </c>
      <c r="C492" t="s">
        <v>623</v>
      </c>
      <c r="D492" t="s">
        <v>390</v>
      </c>
      <c r="E492">
        <v>394</v>
      </c>
      <c r="F492">
        <v>185</v>
      </c>
      <c r="G492">
        <v>133.72999999999999</v>
      </c>
      <c r="L492">
        <v>86</v>
      </c>
      <c r="M492">
        <v>169</v>
      </c>
      <c r="N492">
        <v>60</v>
      </c>
      <c r="O492">
        <v>62</v>
      </c>
      <c r="P492">
        <v>17</v>
      </c>
    </row>
    <row r="493" spans="1:16" x14ac:dyDescent="0.2">
      <c r="A493" t="s">
        <v>341</v>
      </c>
      <c r="B493" t="s">
        <v>346</v>
      </c>
      <c r="C493" t="s">
        <v>623</v>
      </c>
      <c r="D493" t="s">
        <v>390</v>
      </c>
      <c r="E493">
        <v>334</v>
      </c>
      <c r="F493">
        <v>162</v>
      </c>
      <c r="G493">
        <v>138.84</v>
      </c>
      <c r="L493">
        <v>67</v>
      </c>
      <c r="M493">
        <v>150</v>
      </c>
      <c r="N493">
        <v>60</v>
      </c>
      <c r="O493">
        <v>45</v>
      </c>
      <c r="P493">
        <v>12</v>
      </c>
    </row>
    <row r="494" spans="1:16" x14ac:dyDescent="0.2">
      <c r="A494" t="s">
        <v>341</v>
      </c>
      <c r="B494" t="s">
        <v>347</v>
      </c>
      <c r="C494" t="s">
        <v>623</v>
      </c>
      <c r="D494" t="s">
        <v>390</v>
      </c>
      <c r="E494">
        <v>59</v>
      </c>
      <c r="F494">
        <v>22</v>
      </c>
      <c r="G494">
        <v>104.46</v>
      </c>
      <c r="L494">
        <v>18</v>
      </c>
      <c r="M494">
        <v>19</v>
      </c>
      <c r="O494">
        <v>17</v>
      </c>
      <c r="P494">
        <v>5</v>
      </c>
    </row>
    <row r="495" spans="1:16" x14ac:dyDescent="0.2">
      <c r="A495" t="s">
        <v>341</v>
      </c>
      <c r="B495" t="s">
        <v>348</v>
      </c>
      <c r="C495" t="s">
        <v>623</v>
      </c>
      <c r="D495" t="s">
        <v>390</v>
      </c>
      <c r="E495">
        <v>1</v>
      </c>
      <c r="F495">
        <v>1</v>
      </c>
      <c r="G495">
        <v>153</v>
      </c>
      <c r="L495">
        <v>1</v>
      </c>
    </row>
    <row r="496" spans="1:16" x14ac:dyDescent="0.2">
      <c r="A496" t="s">
        <v>341</v>
      </c>
      <c r="B496" t="s">
        <v>417</v>
      </c>
      <c r="C496" t="s">
        <v>624</v>
      </c>
      <c r="D496" t="s">
        <v>390</v>
      </c>
      <c r="E496">
        <v>245</v>
      </c>
      <c r="F496">
        <v>11</v>
      </c>
      <c r="G496">
        <v>54.07</v>
      </c>
      <c r="L496">
        <v>50</v>
      </c>
      <c r="M496">
        <v>164</v>
      </c>
      <c r="N496">
        <v>26</v>
      </c>
      <c r="O496">
        <v>5</v>
      </c>
    </row>
    <row r="497" spans="1:16" x14ac:dyDescent="0.2">
      <c r="A497" t="s">
        <v>341</v>
      </c>
      <c r="B497" t="s">
        <v>346</v>
      </c>
      <c r="C497" t="s">
        <v>624</v>
      </c>
      <c r="D497" t="s">
        <v>390</v>
      </c>
      <c r="E497">
        <v>245</v>
      </c>
      <c r="F497">
        <v>11</v>
      </c>
      <c r="G497">
        <v>54.07</v>
      </c>
      <c r="L497">
        <v>50</v>
      </c>
      <c r="M497">
        <v>164</v>
      </c>
      <c r="N497">
        <v>26</v>
      </c>
      <c r="O497">
        <v>5</v>
      </c>
    </row>
    <row r="498" spans="1:16" x14ac:dyDescent="0.2">
      <c r="A498" t="s">
        <v>341</v>
      </c>
      <c r="B498" t="s">
        <v>417</v>
      </c>
      <c r="C498" t="s">
        <v>625</v>
      </c>
      <c r="D498" t="s">
        <v>390</v>
      </c>
      <c r="E498">
        <v>1605</v>
      </c>
      <c r="F498">
        <v>253</v>
      </c>
      <c r="G498">
        <v>81.73</v>
      </c>
      <c r="L498">
        <v>51</v>
      </c>
      <c r="M498">
        <v>1012</v>
      </c>
      <c r="N498">
        <v>510</v>
      </c>
      <c r="O498">
        <v>32</v>
      </c>
    </row>
    <row r="499" spans="1:16" x14ac:dyDescent="0.2">
      <c r="A499" t="s">
        <v>341</v>
      </c>
      <c r="B499" t="s">
        <v>346</v>
      </c>
      <c r="C499" t="s">
        <v>625</v>
      </c>
      <c r="D499" t="s">
        <v>390</v>
      </c>
      <c r="E499">
        <v>1445</v>
      </c>
      <c r="F499">
        <v>224</v>
      </c>
      <c r="G499">
        <v>81.010000000000005</v>
      </c>
      <c r="L499">
        <v>9</v>
      </c>
      <c r="M499">
        <v>924</v>
      </c>
      <c r="N499">
        <v>510</v>
      </c>
      <c r="O499">
        <v>2</v>
      </c>
    </row>
    <row r="500" spans="1:16" x14ac:dyDescent="0.2">
      <c r="A500" t="s">
        <v>341</v>
      </c>
      <c r="B500" t="s">
        <v>347</v>
      </c>
      <c r="C500" t="s">
        <v>625</v>
      </c>
      <c r="D500" t="s">
        <v>390</v>
      </c>
      <c r="E500">
        <v>160</v>
      </c>
      <c r="F500">
        <v>29</v>
      </c>
      <c r="G500">
        <v>88.25</v>
      </c>
      <c r="L500">
        <v>42</v>
      </c>
      <c r="M500">
        <v>88</v>
      </c>
      <c r="O500">
        <v>30</v>
      </c>
    </row>
    <row r="501" spans="1:16" x14ac:dyDescent="0.2">
      <c r="A501" t="s">
        <v>341</v>
      </c>
      <c r="B501" t="s">
        <v>417</v>
      </c>
      <c r="C501" t="s">
        <v>626</v>
      </c>
      <c r="D501" t="s">
        <v>390</v>
      </c>
      <c r="E501">
        <v>3398</v>
      </c>
      <c r="F501">
        <v>1387</v>
      </c>
      <c r="G501">
        <v>124.95</v>
      </c>
      <c r="L501">
        <v>395</v>
      </c>
      <c r="M501">
        <v>1950</v>
      </c>
      <c r="N501">
        <v>616</v>
      </c>
      <c r="O501">
        <v>350</v>
      </c>
      <c r="P501">
        <v>87</v>
      </c>
    </row>
    <row r="502" spans="1:16" x14ac:dyDescent="0.2">
      <c r="A502" t="s">
        <v>341</v>
      </c>
      <c r="B502" t="s">
        <v>346</v>
      </c>
      <c r="C502" t="s">
        <v>626</v>
      </c>
      <c r="D502" t="s">
        <v>390</v>
      </c>
      <c r="E502">
        <v>3221</v>
      </c>
      <c r="F502">
        <v>1319</v>
      </c>
      <c r="G502">
        <v>125.74</v>
      </c>
      <c r="L502">
        <v>330</v>
      </c>
      <c r="M502">
        <v>1884</v>
      </c>
      <c r="N502">
        <v>611</v>
      </c>
      <c r="O502">
        <v>316</v>
      </c>
      <c r="P502">
        <v>80</v>
      </c>
    </row>
    <row r="503" spans="1:16" x14ac:dyDescent="0.2">
      <c r="A503" t="s">
        <v>341</v>
      </c>
      <c r="B503" t="s">
        <v>347</v>
      </c>
      <c r="C503" t="s">
        <v>626</v>
      </c>
      <c r="D503" t="s">
        <v>390</v>
      </c>
      <c r="E503">
        <v>173</v>
      </c>
      <c r="F503">
        <v>68</v>
      </c>
      <c r="G503">
        <v>111.76</v>
      </c>
      <c r="L503">
        <v>65</v>
      </c>
      <c r="M503">
        <v>62</v>
      </c>
      <c r="N503">
        <v>5</v>
      </c>
      <c r="O503">
        <v>34</v>
      </c>
      <c r="P503">
        <v>7</v>
      </c>
    </row>
    <row r="504" spans="1:16" x14ac:dyDescent="0.2">
      <c r="A504" t="s">
        <v>341</v>
      </c>
      <c r="B504" t="s">
        <v>348</v>
      </c>
      <c r="C504" t="s">
        <v>626</v>
      </c>
      <c r="D504" t="s">
        <v>390</v>
      </c>
      <c r="E504">
        <v>2</v>
      </c>
      <c r="G504">
        <v>69.5</v>
      </c>
      <c r="M504">
        <v>2</v>
      </c>
    </row>
    <row r="505" spans="1:16" x14ac:dyDescent="0.2">
      <c r="A505" t="s">
        <v>341</v>
      </c>
      <c r="B505" t="s">
        <v>349</v>
      </c>
      <c r="C505" t="s">
        <v>626</v>
      </c>
      <c r="D505" t="s">
        <v>390</v>
      </c>
      <c r="E505">
        <v>2</v>
      </c>
      <c r="G505">
        <v>41</v>
      </c>
      <c r="M505">
        <v>2</v>
      </c>
    </row>
    <row r="506" spans="1:16" x14ac:dyDescent="0.2">
      <c r="A506" t="s">
        <v>341</v>
      </c>
      <c r="B506" t="s">
        <v>417</v>
      </c>
      <c r="C506" t="s">
        <v>627</v>
      </c>
      <c r="D506" t="s">
        <v>390</v>
      </c>
      <c r="E506">
        <v>914</v>
      </c>
      <c r="F506">
        <v>194</v>
      </c>
      <c r="G506">
        <v>93.51</v>
      </c>
      <c r="L506">
        <v>170</v>
      </c>
      <c r="M506">
        <v>601</v>
      </c>
      <c r="N506">
        <v>99</v>
      </c>
      <c r="O506">
        <v>43</v>
      </c>
      <c r="P506">
        <v>1</v>
      </c>
    </row>
    <row r="507" spans="1:16" x14ac:dyDescent="0.2">
      <c r="A507" t="s">
        <v>341</v>
      </c>
      <c r="B507" t="s">
        <v>346</v>
      </c>
      <c r="C507" t="s">
        <v>627</v>
      </c>
      <c r="D507" t="s">
        <v>390</v>
      </c>
      <c r="E507">
        <v>914</v>
      </c>
      <c r="F507">
        <v>194</v>
      </c>
      <c r="G507">
        <v>93.51</v>
      </c>
      <c r="L507">
        <v>170</v>
      </c>
      <c r="M507">
        <v>601</v>
      </c>
      <c r="N507">
        <v>99</v>
      </c>
      <c r="O507">
        <v>43</v>
      </c>
      <c r="P507">
        <v>1</v>
      </c>
    </row>
    <row r="508" spans="1:16" x14ac:dyDescent="0.2">
      <c r="A508" t="s">
        <v>341</v>
      </c>
      <c r="B508" t="s">
        <v>417</v>
      </c>
      <c r="C508" t="s">
        <v>628</v>
      </c>
      <c r="D508" t="s">
        <v>390</v>
      </c>
      <c r="E508">
        <v>9360</v>
      </c>
      <c r="F508">
        <v>1717</v>
      </c>
      <c r="G508">
        <v>90.87</v>
      </c>
      <c r="L508">
        <v>135</v>
      </c>
      <c r="M508">
        <v>5728</v>
      </c>
      <c r="N508">
        <v>3309</v>
      </c>
      <c r="O508">
        <v>188</v>
      </c>
    </row>
    <row r="509" spans="1:16" x14ac:dyDescent="0.2">
      <c r="A509" t="s">
        <v>341</v>
      </c>
      <c r="B509" t="s">
        <v>346</v>
      </c>
      <c r="C509" t="s">
        <v>628</v>
      </c>
      <c r="D509" t="s">
        <v>390</v>
      </c>
      <c r="E509">
        <v>8829</v>
      </c>
      <c r="F509">
        <v>1613</v>
      </c>
      <c r="G509">
        <v>90.42</v>
      </c>
      <c r="L509">
        <v>47</v>
      </c>
      <c r="M509">
        <v>5446</v>
      </c>
      <c r="N509">
        <v>3304</v>
      </c>
      <c r="O509">
        <v>32</v>
      </c>
    </row>
    <row r="510" spans="1:16" x14ac:dyDescent="0.2">
      <c r="A510" t="s">
        <v>341</v>
      </c>
      <c r="B510" t="s">
        <v>347</v>
      </c>
      <c r="C510" t="s">
        <v>628</v>
      </c>
      <c r="D510" t="s">
        <v>390</v>
      </c>
      <c r="E510">
        <v>516</v>
      </c>
      <c r="F510">
        <v>104</v>
      </c>
      <c r="G510">
        <v>99.83</v>
      </c>
      <c r="L510">
        <v>88</v>
      </c>
      <c r="M510">
        <v>270</v>
      </c>
      <c r="N510">
        <v>2</v>
      </c>
      <c r="O510">
        <v>156</v>
      </c>
    </row>
    <row r="511" spans="1:16" x14ac:dyDescent="0.2">
      <c r="A511" t="s">
        <v>341</v>
      </c>
      <c r="B511" t="s">
        <v>348</v>
      </c>
      <c r="C511" t="s">
        <v>628</v>
      </c>
      <c r="D511" t="s">
        <v>390</v>
      </c>
      <c r="E511">
        <v>12</v>
      </c>
      <c r="G511">
        <v>53.75</v>
      </c>
      <c r="M511">
        <v>9</v>
      </c>
      <c r="N511">
        <v>3</v>
      </c>
    </row>
    <row r="512" spans="1:16" x14ac:dyDescent="0.2">
      <c r="A512" t="s">
        <v>341</v>
      </c>
      <c r="B512" t="s">
        <v>349</v>
      </c>
      <c r="C512" t="s">
        <v>628</v>
      </c>
      <c r="D512" t="s">
        <v>390</v>
      </c>
      <c r="E512">
        <v>3</v>
      </c>
      <c r="G512">
        <v>27.33</v>
      </c>
      <c r="M512">
        <v>3</v>
      </c>
    </row>
    <row r="513" spans="1:16" x14ac:dyDescent="0.2">
      <c r="A513" t="s">
        <v>341</v>
      </c>
      <c r="B513" t="s">
        <v>417</v>
      </c>
      <c r="C513" t="s">
        <v>629</v>
      </c>
      <c r="D513" t="s">
        <v>390</v>
      </c>
      <c r="E513">
        <v>80</v>
      </c>
      <c r="F513">
        <v>49</v>
      </c>
      <c r="G513">
        <v>159.61000000000001</v>
      </c>
      <c r="L513">
        <v>13</v>
      </c>
      <c r="M513">
        <v>40</v>
      </c>
      <c r="N513">
        <v>13</v>
      </c>
      <c r="O513">
        <v>11</v>
      </c>
      <c r="P513">
        <v>3</v>
      </c>
    </row>
    <row r="514" spans="1:16" x14ac:dyDescent="0.2">
      <c r="A514" t="s">
        <v>341</v>
      </c>
      <c r="B514" t="s">
        <v>346</v>
      </c>
      <c r="C514" t="s">
        <v>629</v>
      </c>
      <c r="D514" t="s">
        <v>390</v>
      </c>
      <c r="E514">
        <v>73</v>
      </c>
      <c r="F514">
        <v>47</v>
      </c>
      <c r="G514">
        <v>161.29</v>
      </c>
      <c r="L514">
        <v>11</v>
      </c>
      <c r="M514">
        <v>37</v>
      </c>
      <c r="N514">
        <v>13</v>
      </c>
      <c r="O514">
        <v>9</v>
      </c>
      <c r="P514">
        <v>3</v>
      </c>
    </row>
    <row r="515" spans="1:16" x14ac:dyDescent="0.2">
      <c r="A515" t="s">
        <v>341</v>
      </c>
      <c r="B515" t="s">
        <v>347</v>
      </c>
      <c r="C515" t="s">
        <v>629</v>
      </c>
      <c r="D515" t="s">
        <v>390</v>
      </c>
      <c r="E515">
        <v>7</v>
      </c>
      <c r="F515">
        <v>2</v>
      </c>
      <c r="G515">
        <v>142.13999999999999</v>
      </c>
      <c r="L515">
        <v>2</v>
      </c>
      <c r="M515">
        <v>3</v>
      </c>
      <c r="O515">
        <v>2</v>
      </c>
    </row>
    <row r="516" spans="1:16" x14ac:dyDescent="0.2">
      <c r="A516" t="s">
        <v>341</v>
      </c>
      <c r="B516" t="s">
        <v>417</v>
      </c>
      <c r="C516" t="s">
        <v>630</v>
      </c>
      <c r="D516" t="s">
        <v>390</v>
      </c>
      <c r="E516">
        <v>89</v>
      </c>
      <c r="F516">
        <v>7</v>
      </c>
      <c r="G516">
        <v>104.79</v>
      </c>
      <c r="L516">
        <v>6</v>
      </c>
      <c r="M516">
        <v>51</v>
      </c>
      <c r="N516">
        <v>25</v>
      </c>
      <c r="O516">
        <v>5</v>
      </c>
      <c r="P516">
        <v>2</v>
      </c>
    </row>
    <row r="517" spans="1:16" x14ac:dyDescent="0.2">
      <c r="A517" t="s">
        <v>341</v>
      </c>
      <c r="B517" t="s">
        <v>346</v>
      </c>
      <c r="C517" t="s">
        <v>630</v>
      </c>
      <c r="D517" t="s">
        <v>390</v>
      </c>
      <c r="E517">
        <v>89</v>
      </c>
      <c r="F517">
        <v>7</v>
      </c>
      <c r="G517">
        <v>104.79</v>
      </c>
      <c r="L517">
        <v>6</v>
      </c>
      <c r="M517">
        <v>51</v>
      </c>
      <c r="N517">
        <v>25</v>
      </c>
      <c r="O517">
        <v>5</v>
      </c>
      <c r="P517">
        <v>2</v>
      </c>
    </row>
    <row r="518" spans="1:16" x14ac:dyDescent="0.2">
      <c r="A518" t="s">
        <v>341</v>
      </c>
      <c r="B518" t="s">
        <v>417</v>
      </c>
      <c r="C518" t="s">
        <v>631</v>
      </c>
      <c r="D518" t="s">
        <v>390</v>
      </c>
      <c r="E518">
        <v>313</v>
      </c>
      <c r="F518">
        <v>66</v>
      </c>
      <c r="G518">
        <v>95.81</v>
      </c>
      <c r="L518">
        <v>9</v>
      </c>
      <c r="M518">
        <v>232</v>
      </c>
      <c r="N518">
        <v>69</v>
      </c>
      <c r="O518">
        <v>3</v>
      </c>
    </row>
    <row r="519" spans="1:16" x14ac:dyDescent="0.2">
      <c r="A519" t="s">
        <v>341</v>
      </c>
      <c r="B519" t="s">
        <v>346</v>
      </c>
      <c r="C519" t="s">
        <v>631</v>
      </c>
      <c r="D519" t="s">
        <v>390</v>
      </c>
      <c r="E519">
        <v>293</v>
      </c>
      <c r="F519">
        <v>60</v>
      </c>
      <c r="G519">
        <v>96.3</v>
      </c>
      <c r="L519">
        <v>2</v>
      </c>
      <c r="M519">
        <v>221</v>
      </c>
      <c r="N519">
        <v>69</v>
      </c>
      <c r="O519">
        <v>1</v>
      </c>
    </row>
    <row r="520" spans="1:16" x14ac:dyDescent="0.2">
      <c r="A520" t="s">
        <v>341</v>
      </c>
      <c r="B520" t="s">
        <v>347</v>
      </c>
      <c r="C520" t="s">
        <v>631</v>
      </c>
      <c r="D520" t="s">
        <v>390</v>
      </c>
      <c r="E520">
        <v>20</v>
      </c>
      <c r="F520">
        <v>6</v>
      </c>
      <c r="G520">
        <v>88.65</v>
      </c>
      <c r="L520">
        <v>7</v>
      </c>
      <c r="M520">
        <v>11</v>
      </c>
      <c r="O520">
        <v>2</v>
      </c>
    </row>
    <row r="521" spans="1:16" x14ac:dyDescent="0.2">
      <c r="A521" t="s">
        <v>341</v>
      </c>
      <c r="B521" t="s">
        <v>417</v>
      </c>
      <c r="C521" t="s">
        <v>632</v>
      </c>
      <c r="D521" t="s">
        <v>390</v>
      </c>
      <c r="E521">
        <v>1582</v>
      </c>
      <c r="F521">
        <v>589</v>
      </c>
      <c r="G521">
        <v>121.71</v>
      </c>
      <c r="L521">
        <v>191</v>
      </c>
      <c r="M521">
        <v>945</v>
      </c>
      <c r="N521">
        <v>202</v>
      </c>
      <c r="O521">
        <v>208</v>
      </c>
      <c r="P521">
        <v>36</v>
      </c>
    </row>
    <row r="522" spans="1:16" x14ac:dyDescent="0.2">
      <c r="A522" t="s">
        <v>341</v>
      </c>
      <c r="B522" t="s">
        <v>346</v>
      </c>
      <c r="C522" t="s">
        <v>632</v>
      </c>
      <c r="D522" t="s">
        <v>390</v>
      </c>
      <c r="E522">
        <v>1434</v>
      </c>
      <c r="F522">
        <v>541</v>
      </c>
      <c r="G522">
        <v>123</v>
      </c>
      <c r="L522">
        <v>134</v>
      </c>
      <c r="M522">
        <v>899</v>
      </c>
      <c r="N522">
        <v>198</v>
      </c>
      <c r="O522">
        <v>172</v>
      </c>
      <c r="P522">
        <v>31</v>
      </c>
    </row>
    <row r="523" spans="1:16" x14ac:dyDescent="0.2">
      <c r="A523" t="s">
        <v>341</v>
      </c>
      <c r="B523" t="s">
        <v>347</v>
      </c>
      <c r="C523" t="s">
        <v>632</v>
      </c>
      <c r="D523" t="s">
        <v>390</v>
      </c>
      <c r="E523">
        <v>147</v>
      </c>
      <c r="F523">
        <v>48</v>
      </c>
      <c r="G523">
        <v>109.17</v>
      </c>
      <c r="L523">
        <v>57</v>
      </c>
      <c r="M523">
        <v>45</v>
      </c>
      <c r="N523">
        <v>4</v>
      </c>
      <c r="O523">
        <v>36</v>
      </c>
      <c r="P523">
        <v>5</v>
      </c>
    </row>
    <row r="524" spans="1:16" x14ac:dyDescent="0.2">
      <c r="A524" t="s">
        <v>341</v>
      </c>
      <c r="B524" t="s">
        <v>348</v>
      </c>
      <c r="C524" t="s">
        <v>632</v>
      </c>
      <c r="D524" t="s">
        <v>390</v>
      </c>
      <c r="E524">
        <v>1</v>
      </c>
      <c r="G524">
        <v>118</v>
      </c>
      <c r="M524">
        <v>1</v>
      </c>
    </row>
    <row r="525" spans="1:16" x14ac:dyDescent="0.2">
      <c r="A525" t="s">
        <v>341</v>
      </c>
      <c r="B525" t="s">
        <v>417</v>
      </c>
      <c r="C525" t="s">
        <v>633</v>
      </c>
      <c r="D525" t="s">
        <v>390</v>
      </c>
      <c r="E525">
        <v>529</v>
      </c>
      <c r="F525">
        <v>38</v>
      </c>
      <c r="G525">
        <v>69.61</v>
      </c>
      <c r="L525">
        <v>114</v>
      </c>
      <c r="M525">
        <v>303</v>
      </c>
      <c r="N525">
        <v>89</v>
      </c>
      <c r="O525">
        <v>19</v>
      </c>
      <c r="P525">
        <v>4</v>
      </c>
    </row>
    <row r="526" spans="1:16" x14ac:dyDescent="0.2">
      <c r="A526" t="s">
        <v>341</v>
      </c>
      <c r="B526" t="s">
        <v>346</v>
      </c>
      <c r="C526" t="s">
        <v>633</v>
      </c>
      <c r="D526" t="s">
        <v>390</v>
      </c>
      <c r="E526">
        <v>528</v>
      </c>
      <c r="F526">
        <v>37</v>
      </c>
      <c r="G526">
        <v>69.41</v>
      </c>
      <c r="L526">
        <v>114</v>
      </c>
      <c r="M526">
        <v>303</v>
      </c>
      <c r="N526">
        <v>89</v>
      </c>
      <c r="O526">
        <v>18</v>
      </c>
      <c r="P526">
        <v>4</v>
      </c>
    </row>
    <row r="527" spans="1:16" x14ac:dyDescent="0.2">
      <c r="A527" t="s">
        <v>341</v>
      </c>
      <c r="B527" t="s">
        <v>348</v>
      </c>
      <c r="C527" t="s">
        <v>633</v>
      </c>
      <c r="D527" t="s">
        <v>390</v>
      </c>
      <c r="E527">
        <v>1</v>
      </c>
      <c r="F527">
        <v>1</v>
      </c>
      <c r="G527">
        <v>173</v>
      </c>
      <c r="O527">
        <v>1</v>
      </c>
    </row>
    <row r="528" spans="1:16" x14ac:dyDescent="0.2">
      <c r="A528" t="s">
        <v>341</v>
      </c>
      <c r="B528" t="s">
        <v>417</v>
      </c>
      <c r="C528" t="s">
        <v>634</v>
      </c>
      <c r="D528" t="s">
        <v>390</v>
      </c>
      <c r="E528">
        <v>4938</v>
      </c>
      <c r="F528">
        <v>819</v>
      </c>
      <c r="G528">
        <v>90.13</v>
      </c>
      <c r="L528">
        <v>99</v>
      </c>
      <c r="M528">
        <v>3080</v>
      </c>
      <c r="N528">
        <v>1653</v>
      </c>
      <c r="O528">
        <v>106</v>
      </c>
    </row>
    <row r="529" spans="1:16" x14ac:dyDescent="0.2">
      <c r="A529" t="s">
        <v>341</v>
      </c>
      <c r="B529" t="s">
        <v>346</v>
      </c>
      <c r="C529" t="s">
        <v>634</v>
      </c>
      <c r="D529" t="s">
        <v>390</v>
      </c>
      <c r="E529">
        <v>4543</v>
      </c>
      <c r="F529">
        <v>744</v>
      </c>
      <c r="G529">
        <v>89.61</v>
      </c>
      <c r="L529">
        <v>34</v>
      </c>
      <c r="M529">
        <v>2837</v>
      </c>
      <c r="N529">
        <v>1651</v>
      </c>
      <c r="O529">
        <v>21</v>
      </c>
    </row>
    <row r="530" spans="1:16" x14ac:dyDescent="0.2">
      <c r="A530" t="s">
        <v>341</v>
      </c>
      <c r="B530" t="s">
        <v>347</v>
      </c>
      <c r="C530" t="s">
        <v>634</v>
      </c>
      <c r="D530" t="s">
        <v>390</v>
      </c>
      <c r="E530">
        <v>391</v>
      </c>
      <c r="F530">
        <v>75</v>
      </c>
      <c r="G530">
        <v>96.3</v>
      </c>
      <c r="L530">
        <v>65</v>
      </c>
      <c r="M530">
        <v>240</v>
      </c>
      <c r="N530">
        <v>1</v>
      </c>
      <c r="O530">
        <v>85</v>
      </c>
    </row>
    <row r="531" spans="1:16" x14ac:dyDescent="0.2">
      <c r="A531" t="s">
        <v>341</v>
      </c>
      <c r="B531" t="s">
        <v>348</v>
      </c>
      <c r="C531" t="s">
        <v>634</v>
      </c>
      <c r="D531" t="s">
        <v>390</v>
      </c>
      <c r="E531">
        <v>4</v>
      </c>
      <c r="G531">
        <v>68.5</v>
      </c>
      <c r="M531">
        <v>3</v>
      </c>
      <c r="N531">
        <v>1</v>
      </c>
    </row>
    <row r="532" spans="1:16" x14ac:dyDescent="0.2">
      <c r="A532" t="s">
        <v>341</v>
      </c>
      <c r="B532" t="s">
        <v>417</v>
      </c>
      <c r="C532" t="s">
        <v>635</v>
      </c>
      <c r="D532" t="s">
        <v>390</v>
      </c>
      <c r="E532">
        <v>889</v>
      </c>
      <c r="F532">
        <v>334</v>
      </c>
      <c r="G532">
        <v>116.07</v>
      </c>
      <c r="L532">
        <v>103</v>
      </c>
      <c r="M532">
        <v>532</v>
      </c>
      <c r="N532">
        <v>132</v>
      </c>
      <c r="O532">
        <v>99</v>
      </c>
      <c r="P532">
        <v>23</v>
      </c>
    </row>
    <row r="533" spans="1:16" x14ac:dyDescent="0.2">
      <c r="A533" t="s">
        <v>341</v>
      </c>
      <c r="B533" t="s">
        <v>346</v>
      </c>
      <c r="C533" t="s">
        <v>635</v>
      </c>
      <c r="D533" t="s">
        <v>390</v>
      </c>
      <c r="E533">
        <v>842</v>
      </c>
      <c r="F533">
        <v>325</v>
      </c>
      <c r="G533">
        <v>117.86</v>
      </c>
      <c r="L533">
        <v>88</v>
      </c>
      <c r="M533">
        <v>516</v>
      </c>
      <c r="N533">
        <v>131</v>
      </c>
      <c r="O533">
        <v>87</v>
      </c>
      <c r="P533">
        <v>20</v>
      </c>
    </row>
    <row r="534" spans="1:16" x14ac:dyDescent="0.2">
      <c r="A534" t="s">
        <v>341</v>
      </c>
      <c r="B534" t="s">
        <v>347</v>
      </c>
      <c r="C534" t="s">
        <v>635</v>
      </c>
      <c r="D534" t="s">
        <v>390</v>
      </c>
      <c r="E534">
        <v>46</v>
      </c>
      <c r="F534">
        <v>9</v>
      </c>
      <c r="G534">
        <v>85.48</v>
      </c>
      <c r="L534">
        <v>15</v>
      </c>
      <c r="M534">
        <v>15</v>
      </c>
      <c r="N534">
        <v>1</v>
      </c>
      <c r="O534">
        <v>12</v>
      </c>
      <c r="P534">
        <v>3</v>
      </c>
    </row>
    <row r="535" spans="1:16" x14ac:dyDescent="0.2">
      <c r="A535" t="s">
        <v>341</v>
      </c>
      <c r="B535" t="s">
        <v>348</v>
      </c>
      <c r="C535" t="s">
        <v>635</v>
      </c>
      <c r="D535" t="s">
        <v>390</v>
      </c>
      <c r="E535">
        <v>1</v>
      </c>
      <c r="G535">
        <v>16</v>
      </c>
      <c r="M535">
        <v>1</v>
      </c>
    </row>
    <row r="536" spans="1:16" x14ac:dyDescent="0.2">
      <c r="A536" t="s">
        <v>341</v>
      </c>
      <c r="B536" t="s">
        <v>417</v>
      </c>
      <c r="C536" t="s">
        <v>636</v>
      </c>
      <c r="D536" t="s">
        <v>390</v>
      </c>
      <c r="E536">
        <v>228</v>
      </c>
      <c r="F536">
        <v>40</v>
      </c>
      <c r="G536">
        <v>85.98</v>
      </c>
      <c r="L536">
        <v>75</v>
      </c>
      <c r="M536">
        <v>127</v>
      </c>
      <c r="N536">
        <v>12</v>
      </c>
      <c r="O536">
        <v>12</v>
      </c>
      <c r="P536">
        <v>2</v>
      </c>
    </row>
    <row r="537" spans="1:16" x14ac:dyDescent="0.2">
      <c r="A537" t="s">
        <v>341</v>
      </c>
      <c r="B537" t="s">
        <v>346</v>
      </c>
      <c r="C537" t="s">
        <v>636</v>
      </c>
      <c r="D537" t="s">
        <v>390</v>
      </c>
      <c r="E537">
        <v>186</v>
      </c>
      <c r="F537">
        <v>35</v>
      </c>
      <c r="G537">
        <v>92.84</v>
      </c>
      <c r="L537">
        <v>48</v>
      </c>
      <c r="M537">
        <v>118</v>
      </c>
      <c r="N537">
        <v>11</v>
      </c>
      <c r="O537">
        <v>7</v>
      </c>
      <c r="P537">
        <v>2</v>
      </c>
    </row>
    <row r="538" spans="1:16" x14ac:dyDescent="0.2">
      <c r="A538" t="s">
        <v>341</v>
      </c>
      <c r="B538" t="s">
        <v>347</v>
      </c>
      <c r="C538" t="s">
        <v>636</v>
      </c>
      <c r="D538" t="s">
        <v>390</v>
      </c>
      <c r="E538">
        <v>42</v>
      </c>
      <c r="F538">
        <v>5</v>
      </c>
      <c r="G538">
        <v>55.6</v>
      </c>
      <c r="L538">
        <v>27</v>
      </c>
      <c r="M538">
        <v>9</v>
      </c>
      <c r="N538">
        <v>1</v>
      </c>
      <c r="O538">
        <v>5</v>
      </c>
    </row>
    <row r="539" spans="1:16" x14ac:dyDescent="0.2">
      <c r="A539" t="s">
        <v>341</v>
      </c>
      <c r="B539" t="s">
        <v>417</v>
      </c>
      <c r="C539" t="s">
        <v>637</v>
      </c>
      <c r="D539" t="s">
        <v>390</v>
      </c>
      <c r="E539">
        <v>3165</v>
      </c>
      <c r="F539">
        <v>557</v>
      </c>
      <c r="G539">
        <v>90.87</v>
      </c>
      <c r="L539">
        <v>68</v>
      </c>
      <c r="M539">
        <v>2176</v>
      </c>
      <c r="N539">
        <v>888</v>
      </c>
      <c r="O539">
        <v>33</v>
      </c>
    </row>
    <row r="540" spans="1:16" x14ac:dyDescent="0.2">
      <c r="A540" t="s">
        <v>341</v>
      </c>
      <c r="B540" t="s">
        <v>346</v>
      </c>
      <c r="C540" t="s">
        <v>637</v>
      </c>
      <c r="D540" t="s">
        <v>390</v>
      </c>
      <c r="E540">
        <v>2959</v>
      </c>
      <c r="F540">
        <v>525</v>
      </c>
      <c r="G540">
        <v>91.53</v>
      </c>
      <c r="L540">
        <v>19</v>
      </c>
      <c r="M540">
        <v>2049</v>
      </c>
      <c r="N540">
        <v>885</v>
      </c>
      <c r="O540">
        <v>6</v>
      </c>
    </row>
    <row r="541" spans="1:16" x14ac:dyDescent="0.2">
      <c r="A541" t="s">
        <v>341</v>
      </c>
      <c r="B541" t="s">
        <v>347</v>
      </c>
      <c r="C541" t="s">
        <v>637</v>
      </c>
      <c r="D541" t="s">
        <v>390</v>
      </c>
      <c r="E541">
        <v>201</v>
      </c>
      <c r="F541">
        <v>32</v>
      </c>
      <c r="G541">
        <v>81.69</v>
      </c>
      <c r="L541">
        <v>49</v>
      </c>
      <c r="M541">
        <v>125</v>
      </c>
      <c r="O541">
        <v>27</v>
      </c>
    </row>
    <row r="542" spans="1:16" x14ac:dyDescent="0.2">
      <c r="A542" t="s">
        <v>341</v>
      </c>
      <c r="B542" t="s">
        <v>348</v>
      </c>
      <c r="C542" t="s">
        <v>637</v>
      </c>
      <c r="D542" t="s">
        <v>390</v>
      </c>
      <c r="E542">
        <v>5</v>
      </c>
      <c r="G542">
        <v>69.599999999999994</v>
      </c>
      <c r="M542">
        <v>2</v>
      </c>
      <c r="N542">
        <v>3</v>
      </c>
    </row>
    <row r="543" spans="1:16" x14ac:dyDescent="0.2">
      <c r="A543" t="s">
        <v>341</v>
      </c>
      <c r="B543" t="s">
        <v>417</v>
      </c>
      <c r="C543" t="s">
        <v>638</v>
      </c>
      <c r="D543" t="s">
        <v>390</v>
      </c>
      <c r="E543">
        <v>537</v>
      </c>
      <c r="F543">
        <v>228</v>
      </c>
      <c r="G543">
        <v>119.64</v>
      </c>
      <c r="L543">
        <v>76</v>
      </c>
      <c r="M543">
        <v>311</v>
      </c>
      <c r="N543">
        <v>84</v>
      </c>
      <c r="O543">
        <v>53</v>
      </c>
      <c r="P543">
        <v>13</v>
      </c>
    </row>
    <row r="544" spans="1:16" x14ac:dyDescent="0.2">
      <c r="A544" t="s">
        <v>341</v>
      </c>
      <c r="B544" t="s">
        <v>346</v>
      </c>
      <c r="C544" t="s">
        <v>638</v>
      </c>
      <c r="D544" t="s">
        <v>390</v>
      </c>
      <c r="E544">
        <v>494</v>
      </c>
      <c r="F544">
        <v>210</v>
      </c>
      <c r="G544">
        <v>119.69</v>
      </c>
      <c r="L544">
        <v>60</v>
      </c>
      <c r="M544">
        <v>304</v>
      </c>
      <c r="N544">
        <v>80</v>
      </c>
      <c r="O544">
        <v>40</v>
      </c>
      <c r="P544">
        <v>10</v>
      </c>
    </row>
    <row r="545" spans="1:16" x14ac:dyDescent="0.2">
      <c r="A545" t="s">
        <v>341</v>
      </c>
      <c r="B545" t="s">
        <v>347</v>
      </c>
      <c r="C545" t="s">
        <v>638</v>
      </c>
      <c r="D545" t="s">
        <v>390</v>
      </c>
      <c r="E545">
        <v>43</v>
      </c>
      <c r="F545">
        <v>18</v>
      </c>
      <c r="G545">
        <v>119.02</v>
      </c>
      <c r="L545">
        <v>16</v>
      </c>
      <c r="M545">
        <v>7</v>
      </c>
      <c r="N545">
        <v>4</v>
      </c>
      <c r="O545">
        <v>13</v>
      </c>
      <c r="P545">
        <v>3</v>
      </c>
    </row>
    <row r="546" spans="1:16" x14ac:dyDescent="0.2">
      <c r="A546" t="s">
        <v>341</v>
      </c>
      <c r="B546" t="s">
        <v>417</v>
      </c>
      <c r="C546" t="s">
        <v>639</v>
      </c>
      <c r="D546" t="s">
        <v>390</v>
      </c>
      <c r="E546">
        <v>180</v>
      </c>
      <c r="F546">
        <v>9</v>
      </c>
      <c r="G546">
        <v>71.88</v>
      </c>
      <c r="L546">
        <v>23</v>
      </c>
      <c r="M546">
        <v>144</v>
      </c>
      <c r="N546">
        <v>10</v>
      </c>
      <c r="O546">
        <v>3</v>
      </c>
    </row>
    <row r="547" spans="1:16" x14ac:dyDescent="0.2">
      <c r="A547" t="s">
        <v>341</v>
      </c>
      <c r="B547" t="s">
        <v>346</v>
      </c>
      <c r="C547" t="s">
        <v>639</v>
      </c>
      <c r="D547" t="s">
        <v>390</v>
      </c>
      <c r="E547">
        <v>180</v>
      </c>
      <c r="F547">
        <v>9</v>
      </c>
      <c r="G547">
        <v>71.88</v>
      </c>
      <c r="L547">
        <v>23</v>
      </c>
      <c r="M547">
        <v>144</v>
      </c>
      <c r="N547">
        <v>10</v>
      </c>
      <c r="O547">
        <v>3</v>
      </c>
    </row>
    <row r="548" spans="1:16" x14ac:dyDescent="0.2">
      <c r="A548" t="s">
        <v>341</v>
      </c>
      <c r="B548" t="s">
        <v>417</v>
      </c>
      <c r="C548" t="s">
        <v>640</v>
      </c>
      <c r="D548" t="s">
        <v>390</v>
      </c>
      <c r="E548">
        <v>1722</v>
      </c>
      <c r="F548">
        <v>319</v>
      </c>
      <c r="G548">
        <v>92.27</v>
      </c>
      <c r="L548">
        <v>44</v>
      </c>
      <c r="M548">
        <v>1122</v>
      </c>
      <c r="N548">
        <v>497</v>
      </c>
      <c r="O548">
        <v>59</v>
      </c>
    </row>
    <row r="549" spans="1:16" x14ac:dyDescent="0.2">
      <c r="A549" t="s">
        <v>341</v>
      </c>
      <c r="B549" t="s">
        <v>346</v>
      </c>
      <c r="C549" t="s">
        <v>640</v>
      </c>
      <c r="D549" t="s">
        <v>390</v>
      </c>
      <c r="E549">
        <v>1574</v>
      </c>
      <c r="F549">
        <v>291</v>
      </c>
      <c r="G549">
        <v>91.24</v>
      </c>
      <c r="L549">
        <v>20</v>
      </c>
      <c r="M549">
        <v>1043</v>
      </c>
      <c r="N549">
        <v>497</v>
      </c>
      <c r="O549">
        <v>14</v>
      </c>
    </row>
    <row r="550" spans="1:16" x14ac:dyDescent="0.2">
      <c r="A550" t="s">
        <v>341</v>
      </c>
      <c r="B550" t="s">
        <v>347</v>
      </c>
      <c r="C550" t="s">
        <v>640</v>
      </c>
      <c r="D550" t="s">
        <v>390</v>
      </c>
      <c r="E550">
        <v>148</v>
      </c>
      <c r="F550">
        <v>28</v>
      </c>
      <c r="G550">
        <v>103.26</v>
      </c>
      <c r="L550">
        <v>24</v>
      </c>
      <c r="M550">
        <v>79</v>
      </c>
      <c r="O550">
        <v>45</v>
      </c>
    </row>
    <row r="551" spans="1:16" x14ac:dyDescent="0.2">
      <c r="A551" t="s">
        <v>341</v>
      </c>
      <c r="B551" t="s">
        <v>417</v>
      </c>
      <c r="C551" t="s">
        <v>641</v>
      </c>
      <c r="D551" t="s">
        <v>390</v>
      </c>
      <c r="E551">
        <v>136</v>
      </c>
      <c r="F551">
        <v>95</v>
      </c>
      <c r="G551">
        <v>184.22</v>
      </c>
      <c r="L551">
        <v>19</v>
      </c>
      <c r="M551">
        <v>74</v>
      </c>
      <c r="N551">
        <v>17</v>
      </c>
      <c r="O551">
        <v>21</v>
      </c>
      <c r="P551">
        <v>5</v>
      </c>
    </row>
    <row r="552" spans="1:16" x14ac:dyDescent="0.2">
      <c r="A552" t="s">
        <v>341</v>
      </c>
      <c r="B552" t="s">
        <v>346</v>
      </c>
      <c r="C552" t="s">
        <v>641</v>
      </c>
      <c r="D552" t="s">
        <v>390</v>
      </c>
      <c r="E552">
        <v>128</v>
      </c>
      <c r="F552">
        <v>94</v>
      </c>
      <c r="G552">
        <v>191.95</v>
      </c>
      <c r="L552">
        <v>15</v>
      </c>
      <c r="M552">
        <v>71</v>
      </c>
      <c r="N552">
        <v>17</v>
      </c>
      <c r="O552">
        <v>21</v>
      </c>
      <c r="P552">
        <v>4</v>
      </c>
    </row>
    <row r="553" spans="1:16" x14ac:dyDescent="0.2">
      <c r="A553" t="s">
        <v>341</v>
      </c>
      <c r="B553" t="s">
        <v>347</v>
      </c>
      <c r="C553" t="s">
        <v>641</v>
      </c>
      <c r="D553" t="s">
        <v>390</v>
      </c>
      <c r="E553">
        <v>8</v>
      </c>
      <c r="F553">
        <v>1</v>
      </c>
      <c r="G553">
        <v>60.63</v>
      </c>
      <c r="L553">
        <v>4</v>
      </c>
      <c r="M553">
        <v>3</v>
      </c>
      <c r="P553">
        <v>1</v>
      </c>
    </row>
    <row r="554" spans="1:16" x14ac:dyDescent="0.2">
      <c r="A554" t="s">
        <v>341</v>
      </c>
      <c r="B554" t="s">
        <v>417</v>
      </c>
      <c r="C554" t="s">
        <v>642</v>
      </c>
      <c r="D554" t="s">
        <v>390</v>
      </c>
      <c r="E554">
        <v>48</v>
      </c>
      <c r="F554">
        <v>6</v>
      </c>
      <c r="G554">
        <v>74.06</v>
      </c>
      <c r="L554">
        <v>8</v>
      </c>
      <c r="M554">
        <v>16</v>
      </c>
      <c r="N554">
        <v>14</v>
      </c>
      <c r="O554">
        <v>4</v>
      </c>
      <c r="P554">
        <v>6</v>
      </c>
    </row>
    <row r="555" spans="1:16" x14ac:dyDescent="0.2">
      <c r="A555" t="s">
        <v>341</v>
      </c>
      <c r="B555" t="s">
        <v>346</v>
      </c>
      <c r="C555" t="s">
        <v>642</v>
      </c>
      <c r="D555" t="s">
        <v>390</v>
      </c>
      <c r="E555">
        <v>48</v>
      </c>
      <c r="F555">
        <v>6</v>
      </c>
      <c r="G555">
        <v>74.06</v>
      </c>
      <c r="L555">
        <v>8</v>
      </c>
      <c r="M555">
        <v>16</v>
      </c>
      <c r="N555">
        <v>14</v>
      </c>
      <c r="O555">
        <v>4</v>
      </c>
      <c r="P555">
        <v>6</v>
      </c>
    </row>
    <row r="556" spans="1:16" x14ac:dyDescent="0.2">
      <c r="A556" t="s">
        <v>341</v>
      </c>
      <c r="B556" t="s">
        <v>417</v>
      </c>
      <c r="C556" t="s">
        <v>643</v>
      </c>
      <c r="D556" t="s">
        <v>390</v>
      </c>
      <c r="E556">
        <v>636</v>
      </c>
      <c r="F556">
        <v>103</v>
      </c>
      <c r="G556">
        <v>84.5</v>
      </c>
      <c r="L556">
        <v>10</v>
      </c>
      <c r="M556">
        <v>443</v>
      </c>
      <c r="N556">
        <v>177</v>
      </c>
      <c r="O556">
        <v>6</v>
      </c>
    </row>
    <row r="557" spans="1:16" x14ac:dyDescent="0.2">
      <c r="A557" t="s">
        <v>341</v>
      </c>
      <c r="B557" t="s">
        <v>346</v>
      </c>
      <c r="C557" t="s">
        <v>643</v>
      </c>
      <c r="D557" t="s">
        <v>390</v>
      </c>
      <c r="E557">
        <v>608</v>
      </c>
      <c r="F557">
        <v>99</v>
      </c>
      <c r="G557">
        <v>84.49</v>
      </c>
      <c r="L557">
        <v>5</v>
      </c>
      <c r="M557">
        <v>428</v>
      </c>
      <c r="N557">
        <v>175</v>
      </c>
    </row>
    <row r="558" spans="1:16" x14ac:dyDescent="0.2">
      <c r="A558" t="s">
        <v>341</v>
      </c>
      <c r="B558" t="s">
        <v>347</v>
      </c>
      <c r="C558" t="s">
        <v>643</v>
      </c>
      <c r="D558" t="s">
        <v>390</v>
      </c>
      <c r="E558">
        <v>27</v>
      </c>
      <c r="F558">
        <v>4</v>
      </c>
      <c r="G558">
        <v>85.11</v>
      </c>
      <c r="L558">
        <v>5</v>
      </c>
      <c r="M558">
        <v>15</v>
      </c>
      <c r="N558">
        <v>1</v>
      </c>
      <c r="O558">
        <v>6</v>
      </c>
    </row>
    <row r="559" spans="1:16" x14ac:dyDescent="0.2">
      <c r="A559" t="s">
        <v>341</v>
      </c>
      <c r="B559" t="s">
        <v>348</v>
      </c>
      <c r="C559" t="s">
        <v>643</v>
      </c>
      <c r="D559" t="s">
        <v>390</v>
      </c>
      <c r="E559">
        <v>1</v>
      </c>
      <c r="G559">
        <v>69</v>
      </c>
      <c r="N559">
        <v>1</v>
      </c>
    </row>
    <row r="560" spans="1:16" x14ac:dyDescent="0.2">
      <c r="A560" t="s">
        <v>341</v>
      </c>
      <c r="B560" t="s">
        <v>346</v>
      </c>
      <c r="C560" t="s">
        <v>664</v>
      </c>
      <c r="D560" t="s">
        <v>390</v>
      </c>
      <c r="E560">
        <v>8044</v>
      </c>
      <c r="F560">
        <v>1825</v>
      </c>
      <c r="G560">
        <v>94.9</v>
      </c>
      <c r="L560">
        <v>388</v>
      </c>
      <c r="M560">
        <v>5118</v>
      </c>
      <c r="N560">
        <v>2266</v>
      </c>
      <c r="O560">
        <v>222</v>
      </c>
      <c r="P560">
        <v>50</v>
      </c>
    </row>
    <row r="561" spans="1:16" x14ac:dyDescent="0.2">
      <c r="A561" t="s">
        <v>341</v>
      </c>
      <c r="B561" t="s">
        <v>347</v>
      </c>
      <c r="C561" t="s">
        <v>664</v>
      </c>
      <c r="D561" t="s">
        <v>390</v>
      </c>
      <c r="E561">
        <v>691</v>
      </c>
      <c r="F561">
        <v>72</v>
      </c>
      <c r="G561">
        <v>74.38</v>
      </c>
      <c r="L561">
        <v>278</v>
      </c>
      <c r="M561">
        <v>299</v>
      </c>
      <c r="N561">
        <v>7</v>
      </c>
      <c r="O561">
        <v>104</v>
      </c>
      <c r="P561">
        <v>3</v>
      </c>
    </row>
    <row r="562" spans="1:16" x14ac:dyDescent="0.2">
      <c r="A562" t="s">
        <v>341</v>
      </c>
      <c r="B562" t="s">
        <v>348</v>
      </c>
      <c r="C562" t="s">
        <v>664</v>
      </c>
      <c r="D562" t="s">
        <v>390</v>
      </c>
      <c r="E562">
        <v>10</v>
      </c>
      <c r="F562">
        <v>3</v>
      </c>
      <c r="G562">
        <v>83</v>
      </c>
      <c r="L562">
        <v>1</v>
      </c>
      <c r="M562">
        <v>5</v>
      </c>
      <c r="N562">
        <v>4</v>
      </c>
    </row>
    <row r="563" spans="1:16" x14ac:dyDescent="0.2">
      <c r="A563" t="s">
        <v>341</v>
      </c>
      <c r="B563" t="s">
        <v>349</v>
      </c>
      <c r="C563" t="s">
        <v>664</v>
      </c>
      <c r="D563" t="s">
        <v>390</v>
      </c>
      <c r="E563">
        <v>2</v>
      </c>
      <c r="F563">
        <v>1</v>
      </c>
      <c r="G563">
        <v>306.5</v>
      </c>
      <c r="M563">
        <v>2</v>
      </c>
    </row>
    <row r="564" spans="1:16" x14ac:dyDescent="0.2">
      <c r="A564" t="s">
        <v>341</v>
      </c>
      <c r="B564" t="s">
        <v>417</v>
      </c>
      <c r="C564" t="s">
        <v>664</v>
      </c>
      <c r="D564" t="s">
        <v>390</v>
      </c>
      <c r="E564">
        <v>8747</v>
      </c>
      <c r="F564">
        <v>1901</v>
      </c>
      <c r="G564">
        <v>93.31</v>
      </c>
      <c r="L564">
        <v>667</v>
      </c>
      <c r="M564">
        <v>5424</v>
      </c>
      <c r="N564">
        <v>2277</v>
      </c>
      <c r="O564">
        <v>326</v>
      </c>
      <c r="P564">
        <v>53</v>
      </c>
    </row>
    <row r="565" spans="1:16" x14ac:dyDescent="0.2">
      <c r="A565" t="s">
        <v>341</v>
      </c>
      <c r="B565" t="s">
        <v>346</v>
      </c>
      <c r="C565" t="s">
        <v>667</v>
      </c>
      <c r="D565" t="s">
        <v>390</v>
      </c>
      <c r="E565">
        <v>31771</v>
      </c>
      <c r="F565">
        <v>7633</v>
      </c>
      <c r="G565">
        <v>99.7</v>
      </c>
      <c r="L565">
        <v>1564</v>
      </c>
      <c r="M565">
        <v>21392</v>
      </c>
      <c r="N565">
        <v>7707</v>
      </c>
      <c r="O565">
        <v>887</v>
      </c>
      <c r="P565">
        <v>221</v>
      </c>
    </row>
    <row r="566" spans="1:16" x14ac:dyDescent="0.2">
      <c r="A566" t="s">
        <v>341</v>
      </c>
      <c r="B566" t="s">
        <v>347</v>
      </c>
      <c r="C566" t="s">
        <v>667</v>
      </c>
      <c r="D566" t="s">
        <v>390</v>
      </c>
      <c r="E566">
        <v>2333</v>
      </c>
      <c r="F566">
        <v>546</v>
      </c>
      <c r="G566">
        <v>96.36</v>
      </c>
      <c r="L566">
        <v>604</v>
      </c>
      <c r="M566">
        <v>1150</v>
      </c>
      <c r="N566">
        <v>23</v>
      </c>
      <c r="O566">
        <v>528</v>
      </c>
      <c r="P566">
        <v>28</v>
      </c>
    </row>
    <row r="567" spans="1:16" x14ac:dyDescent="0.2">
      <c r="A567" t="s">
        <v>341</v>
      </c>
      <c r="B567" t="s">
        <v>348</v>
      </c>
      <c r="C567" t="s">
        <v>667</v>
      </c>
      <c r="D567" t="s">
        <v>390</v>
      </c>
      <c r="E567">
        <v>44</v>
      </c>
      <c r="F567">
        <v>10</v>
      </c>
      <c r="G567">
        <v>99.05</v>
      </c>
      <c r="L567">
        <v>3</v>
      </c>
      <c r="M567">
        <v>28</v>
      </c>
      <c r="N567">
        <v>11</v>
      </c>
      <c r="O567">
        <v>2</v>
      </c>
    </row>
    <row r="568" spans="1:16" x14ac:dyDescent="0.2">
      <c r="A568" t="s">
        <v>341</v>
      </c>
      <c r="B568" t="s">
        <v>349</v>
      </c>
      <c r="C568" t="s">
        <v>667</v>
      </c>
      <c r="D568" t="s">
        <v>390</v>
      </c>
      <c r="E568">
        <v>1</v>
      </c>
      <c r="F568">
        <v>1</v>
      </c>
      <c r="G568">
        <v>140</v>
      </c>
      <c r="M568">
        <v>1</v>
      </c>
    </row>
    <row r="569" spans="1:16" x14ac:dyDescent="0.2">
      <c r="A569" t="s">
        <v>341</v>
      </c>
      <c r="B569" t="s">
        <v>417</v>
      </c>
      <c r="C569" t="s">
        <v>667</v>
      </c>
      <c r="D569" t="s">
        <v>390</v>
      </c>
      <c r="E569">
        <v>34149</v>
      </c>
      <c r="F569">
        <v>8190</v>
      </c>
      <c r="G569">
        <v>99.48</v>
      </c>
      <c r="L569">
        <v>2171</v>
      </c>
      <c r="M569">
        <v>22571</v>
      </c>
      <c r="N569">
        <v>7741</v>
      </c>
      <c r="O569">
        <v>1417</v>
      </c>
      <c r="P569">
        <v>249</v>
      </c>
    </row>
    <row r="570" spans="1:16" x14ac:dyDescent="0.2">
      <c r="A570" t="s">
        <v>341</v>
      </c>
      <c r="B570" t="s">
        <v>346</v>
      </c>
      <c r="C570" t="s">
        <v>668</v>
      </c>
      <c r="D570" t="s">
        <v>390</v>
      </c>
      <c r="E570">
        <v>6511</v>
      </c>
      <c r="F570">
        <v>1343</v>
      </c>
      <c r="G570">
        <v>91.32</v>
      </c>
      <c r="L570">
        <v>323</v>
      </c>
      <c r="M570">
        <v>3906</v>
      </c>
      <c r="N570">
        <v>2029</v>
      </c>
      <c r="O570">
        <v>215</v>
      </c>
      <c r="P570">
        <v>38</v>
      </c>
    </row>
    <row r="571" spans="1:16" x14ac:dyDescent="0.2">
      <c r="A571" t="s">
        <v>341</v>
      </c>
      <c r="B571" t="s">
        <v>347</v>
      </c>
      <c r="C571" t="s">
        <v>668</v>
      </c>
      <c r="D571" t="s">
        <v>390</v>
      </c>
      <c r="E571">
        <v>385</v>
      </c>
      <c r="F571">
        <v>89</v>
      </c>
      <c r="G571">
        <v>95.79</v>
      </c>
      <c r="L571">
        <v>94</v>
      </c>
      <c r="M571">
        <v>199</v>
      </c>
      <c r="N571">
        <v>6</v>
      </c>
      <c r="O571">
        <v>79</v>
      </c>
      <c r="P571">
        <v>7</v>
      </c>
    </row>
    <row r="572" spans="1:16" x14ac:dyDescent="0.2">
      <c r="A572" t="s">
        <v>341</v>
      </c>
      <c r="B572" t="s">
        <v>348</v>
      </c>
      <c r="C572" t="s">
        <v>668</v>
      </c>
      <c r="D572" t="s">
        <v>390</v>
      </c>
      <c r="E572">
        <v>8</v>
      </c>
      <c r="F572">
        <v>2</v>
      </c>
      <c r="G572">
        <v>103.13</v>
      </c>
      <c r="L572">
        <v>1</v>
      </c>
      <c r="M572">
        <v>5</v>
      </c>
      <c r="N572">
        <v>1</v>
      </c>
      <c r="O572">
        <v>1</v>
      </c>
    </row>
    <row r="573" spans="1:16" x14ac:dyDescent="0.2">
      <c r="A573" t="s">
        <v>341</v>
      </c>
      <c r="B573" t="s">
        <v>349</v>
      </c>
      <c r="C573" t="s">
        <v>668</v>
      </c>
      <c r="D573" t="s">
        <v>390</v>
      </c>
      <c r="E573">
        <v>1</v>
      </c>
      <c r="G573">
        <v>47</v>
      </c>
      <c r="M573">
        <v>1</v>
      </c>
    </row>
    <row r="574" spans="1:16" x14ac:dyDescent="0.2">
      <c r="A574" t="s">
        <v>341</v>
      </c>
      <c r="B574" t="s">
        <v>417</v>
      </c>
      <c r="C574" t="s">
        <v>668</v>
      </c>
      <c r="D574" t="s">
        <v>390</v>
      </c>
      <c r="E574">
        <v>6905</v>
      </c>
      <c r="F574">
        <v>1434</v>
      </c>
      <c r="G574">
        <v>91.58</v>
      </c>
      <c r="L574">
        <v>418</v>
      </c>
      <c r="M574">
        <v>4111</v>
      </c>
      <c r="N574">
        <v>2036</v>
      </c>
      <c r="O574">
        <v>295</v>
      </c>
      <c r="P574">
        <v>45</v>
      </c>
    </row>
    <row r="575" spans="1:16" x14ac:dyDescent="0.2">
      <c r="A575" t="s">
        <v>341</v>
      </c>
      <c r="B575" t="s">
        <v>346</v>
      </c>
      <c r="C575" t="s">
        <v>646</v>
      </c>
      <c r="D575" t="s">
        <v>390</v>
      </c>
      <c r="E575">
        <v>926</v>
      </c>
      <c r="F575">
        <v>266</v>
      </c>
      <c r="G575">
        <v>113.9</v>
      </c>
      <c r="L575">
        <v>52</v>
      </c>
      <c r="M575">
        <v>596</v>
      </c>
      <c r="N575">
        <v>238</v>
      </c>
      <c r="O575">
        <v>35</v>
      </c>
      <c r="P575">
        <v>5</v>
      </c>
    </row>
    <row r="576" spans="1:16" x14ac:dyDescent="0.2">
      <c r="A576" t="s">
        <v>341</v>
      </c>
      <c r="B576" t="s">
        <v>347</v>
      </c>
      <c r="C576" t="s">
        <v>646</v>
      </c>
      <c r="D576" t="s">
        <v>390</v>
      </c>
      <c r="E576">
        <v>56</v>
      </c>
      <c r="F576">
        <v>15</v>
      </c>
      <c r="G576">
        <v>110.82</v>
      </c>
      <c r="L576">
        <v>13</v>
      </c>
      <c r="M576">
        <v>26</v>
      </c>
      <c r="O576">
        <v>17</v>
      </c>
    </row>
    <row r="577" spans="1:16" x14ac:dyDescent="0.2">
      <c r="A577" t="s">
        <v>341</v>
      </c>
      <c r="B577" t="s">
        <v>417</v>
      </c>
      <c r="C577" t="s">
        <v>646</v>
      </c>
      <c r="D577" t="s">
        <v>390</v>
      </c>
      <c r="E577">
        <v>982</v>
      </c>
      <c r="F577">
        <v>281</v>
      </c>
      <c r="G577">
        <v>113.73</v>
      </c>
      <c r="L577">
        <v>65</v>
      </c>
      <c r="M577">
        <v>622</v>
      </c>
      <c r="N577">
        <v>238</v>
      </c>
      <c r="O577">
        <v>52</v>
      </c>
      <c r="P577">
        <v>5</v>
      </c>
    </row>
    <row r="578" spans="1:16" x14ac:dyDescent="0.2">
      <c r="A578" t="s">
        <v>341</v>
      </c>
      <c r="B578" t="s">
        <v>346</v>
      </c>
      <c r="C578" t="s">
        <v>669</v>
      </c>
      <c r="D578" t="s">
        <v>390</v>
      </c>
      <c r="E578">
        <v>25457</v>
      </c>
      <c r="F578">
        <v>5879</v>
      </c>
      <c r="G578">
        <v>98.4</v>
      </c>
      <c r="L578">
        <v>1094</v>
      </c>
      <c r="M578">
        <v>16972</v>
      </c>
      <c r="N578">
        <v>6440</v>
      </c>
      <c r="O578">
        <v>759</v>
      </c>
      <c r="P578">
        <v>192</v>
      </c>
    </row>
    <row r="579" spans="1:16" x14ac:dyDescent="0.2">
      <c r="A579" t="s">
        <v>341</v>
      </c>
      <c r="B579" t="s">
        <v>347</v>
      </c>
      <c r="C579" t="s">
        <v>669</v>
      </c>
      <c r="D579" t="s">
        <v>390</v>
      </c>
      <c r="E579">
        <v>2188</v>
      </c>
      <c r="F579">
        <v>513</v>
      </c>
      <c r="G579">
        <v>97.47</v>
      </c>
      <c r="L579">
        <v>545</v>
      </c>
      <c r="M579">
        <v>1002</v>
      </c>
      <c r="N579">
        <v>22</v>
      </c>
      <c r="O579">
        <v>590</v>
      </c>
      <c r="P579">
        <v>29</v>
      </c>
    </row>
    <row r="580" spans="1:16" x14ac:dyDescent="0.2">
      <c r="A580" t="s">
        <v>341</v>
      </c>
      <c r="B580" t="s">
        <v>348</v>
      </c>
      <c r="C580" t="s">
        <v>669</v>
      </c>
      <c r="D580" t="s">
        <v>390</v>
      </c>
      <c r="E580">
        <v>46</v>
      </c>
      <c r="F580">
        <v>12</v>
      </c>
      <c r="G580">
        <v>113.67</v>
      </c>
      <c r="L580">
        <v>4</v>
      </c>
      <c r="M580">
        <v>29</v>
      </c>
      <c r="N580">
        <v>11</v>
      </c>
      <c r="O580">
        <v>2</v>
      </c>
    </row>
    <row r="581" spans="1:16" x14ac:dyDescent="0.2">
      <c r="A581" t="s">
        <v>341</v>
      </c>
      <c r="B581" t="s">
        <v>349</v>
      </c>
      <c r="C581" t="s">
        <v>669</v>
      </c>
      <c r="D581" t="s">
        <v>390</v>
      </c>
      <c r="E581">
        <v>1</v>
      </c>
      <c r="G581">
        <v>114</v>
      </c>
      <c r="M581">
        <v>1</v>
      </c>
    </row>
    <row r="582" spans="1:16" x14ac:dyDescent="0.2">
      <c r="A582" t="s">
        <v>341</v>
      </c>
      <c r="B582" t="s">
        <v>417</v>
      </c>
      <c r="C582" t="s">
        <v>669</v>
      </c>
      <c r="D582" t="s">
        <v>390</v>
      </c>
      <c r="E582">
        <v>27692</v>
      </c>
      <c r="F582">
        <v>6404</v>
      </c>
      <c r="G582">
        <v>98.35</v>
      </c>
      <c r="L582">
        <v>1643</v>
      </c>
      <c r="M582">
        <v>18004</v>
      </c>
      <c r="N582">
        <v>6473</v>
      </c>
      <c r="O582">
        <v>1351</v>
      </c>
      <c r="P582">
        <v>221</v>
      </c>
    </row>
    <row r="583" spans="1:16" x14ac:dyDescent="0.2">
      <c r="A583" t="s">
        <v>341</v>
      </c>
      <c r="B583" t="s">
        <v>346</v>
      </c>
      <c r="C583" t="s">
        <v>676</v>
      </c>
      <c r="D583" t="s">
        <v>390</v>
      </c>
      <c r="E583">
        <v>2440</v>
      </c>
      <c r="F583">
        <v>525</v>
      </c>
      <c r="G583">
        <v>93.64</v>
      </c>
      <c r="L583">
        <v>109</v>
      </c>
      <c r="M583">
        <v>1602</v>
      </c>
      <c r="N583">
        <v>647</v>
      </c>
      <c r="O583">
        <v>63</v>
      </c>
      <c r="P583">
        <v>19</v>
      </c>
    </row>
    <row r="584" spans="1:16" x14ac:dyDescent="0.2">
      <c r="A584" t="s">
        <v>341</v>
      </c>
      <c r="B584" t="s">
        <v>347</v>
      </c>
      <c r="C584" t="s">
        <v>676</v>
      </c>
      <c r="D584" t="s">
        <v>390</v>
      </c>
      <c r="E584">
        <v>339</v>
      </c>
      <c r="F584">
        <v>64</v>
      </c>
      <c r="G584">
        <v>90.73</v>
      </c>
      <c r="L584">
        <v>98</v>
      </c>
      <c r="M584">
        <v>167</v>
      </c>
      <c r="N584">
        <v>2</v>
      </c>
      <c r="O584">
        <v>70</v>
      </c>
      <c r="P584">
        <v>2</v>
      </c>
    </row>
    <row r="585" spans="1:16" x14ac:dyDescent="0.2">
      <c r="A585" t="s">
        <v>341</v>
      </c>
      <c r="B585" t="s">
        <v>348</v>
      </c>
      <c r="C585" t="s">
        <v>676</v>
      </c>
      <c r="D585" t="s">
        <v>390</v>
      </c>
      <c r="E585">
        <v>1</v>
      </c>
      <c r="G585">
        <v>12</v>
      </c>
      <c r="L585">
        <v>1</v>
      </c>
    </row>
    <row r="586" spans="1:16" x14ac:dyDescent="0.2">
      <c r="A586" t="s">
        <v>341</v>
      </c>
      <c r="B586" t="s">
        <v>417</v>
      </c>
      <c r="C586" t="s">
        <v>676</v>
      </c>
      <c r="D586" t="s">
        <v>390</v>
      </c>
      <c r="E586">
        <v>2780</v>
      </c>
      <c r="F586">
        <v>589</v>
      </c>
      <c r="G586">
        <v>93.25</v>
      </c>
      <c r="L586">
        <v>208</v>
      </c>
      <c r="M586">
        <v>1769</v>
      </c>
      <c r="N586">
        <v>649</v>
      </c>
      <c r="O586">
        <v>133</v>
      </c>
      <c r="P586">
        <v>21</v>
      </c>
    </row>
    <row r="587" spans="1:16" x14ac:dyDescent="0.2">
      <c r="A587" t="s">
        <v>341</v>
      </c>
      <c r="B587" t="s">
        <v>346</v>
      </c>
      <c r="C587" t="s">
        <v>678</v>
      </c>
      <c r="D587" t="s">
        <v>390</v>
      </c>
      <c r="E587">
        <v>6170</v>
      </c>
      <c r="F587">
        <v>1501</v>
      </c>
      <c r="G587">
        <v>98.84</v>
      </c>
      <c r="L587">
        <v>258</v>
      </c>
      <c r="M587">
        <v>4055</v>
      </c>
      <c r="N587">
        <v>1649</v>
      </c>
      <c r="O587">
        <v>169</v>
      </c>
      <c r="P587">
        <v>39</v>
      </c>
    </row>
    <row r="588" spans="1:16" x14ac:dyDescent="0.2">
      <c r="A588" t="s">
        <v>341</v>
      </c>
      <c r="B588" t="s">
        <v>347</v>
      </c>
      <c r="C588" t="s">
        <v>678</v>
      </c>
      <c r="D588" t="s">
        <v>390</v>
      </c>
      <c r="E588">
        <v>463</v>
      </c>
      <c r="F588">
        <v>59</v>
      </c>
      <c r="G588">
        <v>77.41</v>
      </c>
      <c r="L588">
        <v>192</v>
      </c>
      <c r="M588">
        <v>199</v>
      </c>
      <c r="N588">
        <v>4</v>
      </c>
      <c r="O588">
        <v>67</v>
      </c>
      <c r="P588">
        <v>1</v>
      </c>
    </row>
    <row r="589" spans="1:16" x14ac:dyDescent="0.2">
      <c r="A589" t="s">
        <v>341</v>
      </c>
      <c r="B589" t="s">
        <v>348</v>
      </c>
      <c r="C589" t="s">
        <v>678</v>
      </c>
      <c r="D589" t="s">
        <v>390</v>
      </c>
      <c r="E589">
        <v>10</v>
      </c>
      <c r="F589">
        <v>2</v>
      </c>
      <c r="G589">
        <v>101</v>
      </c>
      <c r="L589">
        <v>3</v>
      </c>
      <c r="M589">
        <v>5</v>
      </c>
      <c r="N589">
        <v>2</v>
      </c>
    </row>
    <row r="590" spans="1:16" x14ac:dyDescent="0.2">
      <c r="A590" t="s">
        <v>341</v>
      </c>
      <c r="B590" t="s">
        <v>417</v>
      </c>
      <c r="C590" t="s">
        <v>678</v>
      </c>
      <c r="D590" t="s">
        <v>390</v>
      </c>
      <c r="E590">
        <v>6643</v>
      </c>
      <c r="F590">
        <v>1562</v>
      </c>
      <c r="G590">
        <v>97.35</v>
      </c>
      <c r="L590">
        <v>453</v>
      </c>
      <c r="M590">
        <v>4259</v>
      </c>
      <c r="N590">
        <v>1655</v>
      </c>
      <c r="O590">
        <v>236</v>
      </c>
      <c r="P590">
        <v>40</v>
      </c>
    </row>
    <row r="591" spans="1:16" x14ac:dyDescent="0.2">
      <c r="A591" t="s">
        <v>341</v>
      </c>
      <c r="B591" t="s">
        <v>346</v>
      </c>
      <c r="C591" t="s">
        <v>679</v>
      </c>
      <c r="D591" t="s">
        <v>390</v>
      </c>
      <c r="E591">
        <v>3469</v>
      </c>
      <c r="F591">
        <v>879</v>
      </c>
      <c r="G591">
        <v>105.51</v>
      </c>
      <c r="L591">
        <v>187</v>
      </c>
      <c r="M591">
        <v>2414</v>
      </c>
      <c r="N591">
        <v>729</v>
      </c>
      <c r="O591">
        <v>103</v>
      </c>
      <c r="P591">
        <v>36</v>
      </c>
    </row>
    <row r="592" spans="1:16" x14ac:dyDescent="0.2">
      <c r="A592" t="s">
        <v>341</v>
      </c>
      <c r="B592" t="s">
        <v>347</v>
      </c>
      <c r="C592" t="s">
        <v>679</v>
      </c>
      <c r="D592" t="s">
        <v>390</v>
      </c>
      <c r="E592">
        <v>331</v>
      </c>
      <c r="F592">
        <v>93</v>
      </c>
      <c r="G592">
        <v>104.57</v>
      </c>
      <c r="L592">
        <v>58</v>
      </c>
      <c r="M592">
        <v>183</v>
      </c>
      <c r="N592">
        <v>4</v>
      </c>
      <c r="O592">
        <v>83</v>
      </c>
      <c r="P592">
        <v>3</v>
      </c>
    </row>
    <row r="593" spans="1:16" x14ac:dyDescent="0.2">
      <c r="A593" t="s">
        <v>341</v>
      </c>
      <c r="B593" t="s">
        <v>348</v>
      </c>
      <c r="C593" t="s">
        <v>679</v>
      </c>
      <c r="D593" t="s">
        <v>390</v>
      </c>
      <c r="E593">
        <v>9</v>
      </c>
      <c r="F593">
        <v>5</v>
      </c>
      <c r="G593">
        <v>148.44</v>
      </c>
      <c r="L593">
        <v>1</v>
      </c>
      <c r="M593">
        <v>4</v>
      </c>
      <c r="N593">
        <v>4</v>
      </c>
    </row>
    <row r="594" spans="1:16" x14ac:dyDescent="0.2">
      <c r="A594" t="s">
        <v>341</v>
      </c>
      <c r="B594" t="s">
        <v>417</v>
      </c>
      <c r="C594" t="s">
        <v>679</v>
      </c>
      <c r="D594" t="s">
        <v>390</v>
      </c>
      <c r="E594">
        <v>3809</v>
      </c>
      <c r="F594">
        <v>977</v>
      </c>
      <c r="G594">
        <v>105.53</v>
      </c>
      <c r="L594">
        <v>246</v>
      </c>
      <c r="M594">
        <v>2601</v>
      </c>
      <c r="N594">
        <v>737</v>
      </c>
      <c r="O594">
        <v>186</v>
      </c>
      <c r="P594">
        <v>39</v>
      </c>
    </row>
    <row r="595" spans="1:16" x14ac:dyDescent="0.2">
      <c r="A595" t="s">
        <v>341</v>
      </c>
      <c r="B595" t="s">
        <v>346</v>
      </c>
      <c r="C595" t="s">
        <v>691</v>
      </c>
      <c r="D595" t="s">
        <v>390</v>
      </c>
      <c r="E595">
        <v>4236</v>
      </c>
      <c r="F595">
        <v>1137</v>
      </c>
      <c r="G595">
        <v>103.79</v>
      </c>
      <c r="L595">
        <v>139</v>
      </c>
      <c r="M595">
        <v>2969</v>
      </c>
      <c r="N595">
        <v>964</v>
      </c>
      <c r="O595">
        <v>132</v>
      </c>
      <c r="P595">
        <v>32</v>
      </c>
    </row>
    <row r="596" spans="1:16" x14ac:dyDescent="0.2">
      <c r="A596" t="s">
        <v>341</v>
      </c>
      <c r="B596" t="s">
        <v>347</v>
      </c>
      <c r="C596" t="s">
        <v>691</v>
      </c>
      <c r="D596" t="s">
        <v>390</v>
      </c>
      <c r="E596">
        <v>498</v>
      </c>
      <c r="F596">
        <v>133</v>
      </c>
      <c r="G596">
        <v>98.33</v>
      </c>
      <c r="L596">
        <v>131</v>
      </c>
      <c r="M596">
        <v>238</v>
      </c>
      <c r="N596">
        <v>8</v>
      </c>
      <c r="O596">
        <v>114</v>
      </c>
      <c r="P596">
        <v>7</v>
      </c>
    </row>
    <row r="597" spans="1:16" x14ac:dyDescent="0.2">
      <c r="A597" t="s">
        <v>341</v>
      </c>
      <c r="B597" t="s">
        <v>348</v>
      </c>
      <c r="C597" t="s">
        <v>691</v>
      </c>
      <c r="D597" t="s">
        <v>390</v>
      </c>
      <c r="E597">
        <v>6</v>
      </c>
      <c r="F597">
        <v>3</v>
      </c>
      <c r="G597">
        <v>169</v>
      </c>
      <c r="L597">
        <v>1</v>
      </c>
      <c r="M597">
        <v>4</v>
      </c>
      <c r="N597">
        <v>1</v>
      </c>
    </row>
    <row r="598" spans="1:16" x14ac:dyDescent="0.2">
      <c r="A598" t="s">
        <v>341</v>
      </c>
      <c r="B598" t="s">
        <v>349</v>
      </c>
      <c r="C598" t="s">
        <v>691</v>
      </c>
      <c r="D598" t="s">
        <v>390</v>
      </c>
      <c r="E598">
        <v>1</v>
      </c>
      <c r="G598">
        <v>13</v>
      </c>
      <c r="M598">
        <v>1</v>
      </c>
    </row>
    <row r="599" spans="1:16" x14ac:dyDescent="0.2">
      <c r="A599" t="s">
        <v>341</v>
      </c>
      <c r="B599" t="s">
        <v>417</v>
      </c>
      <c r="C599" t="s">
        <v>691</v>
      </c>
      <c r="D599" t="s">
        <v>390</v>
      </c>
      <c r="E599">
        <v>4741</v>
      </c>
      <c r="F599">
        <v>1273</v>
      </c>
      <c r="G599">
        <v>103.28</v>
      </c>
      <c r="L599">
        <v>271</v>
      </c>
      <c r="M599">
        <v>3212</v>
      </c>
      <c r="N599">
        <v>973</v>
      </c>
      <c r="O599">
        <v>246</v>
      </c>
      <c r="P599">
        <v>39</v>
      </c>
    </row>
    <row r="600" spans="1:16" x14ac:dyDescent="0.2">
      <c r="A600" t="s">
        <v>341</v>
      </c>
      <c r="B600" t="s">
        <v>346</v>
      </c>
      <c r="C600" t="s">
        <v>695</v>
      </c>
      <c r="D600" t="s">
        <v>390</v>
      </c>
      <c r="E600">
        <v>9553</v>
      </c>
      <c r="F600">
        <v>2067</v>
      </c>
      <c r="G600">
        <v>95.11</v>
      </c>
      <c r="L600">
        <v>453</v>
      </c>
      <c r="M600">
        <v>6302</v>
      </c>
      <c r="N600">
        <v>2415</v>
      </c>
      <c r="O600">
        <v>277</v>
      </c>
      <c r="P600">
        <v>106</v>
      </c>
    </row>
    <row r="601" spans="1:16" x14ac:dyDescent="0.2">
      <c r="A601" t="s">
        <v>341</v>
      </c>
      <c r="B601" t="s">
        <v>347</v>
      </c>
      <c r="C601" t="s">
        <v>695</v>
      </c>
      <c r="D601" t="s">
        <v>390</v>
      </c>
      <c r="E601">
        <v>886</v>
      </c>
      <c r="F601">
        <v>117</v>
      </c>
      <c r="G601">
        <v>83.3</v>
      </c>
      <c r="L601">
        <v>314</v>
      </c>
      <c r="M601">
        <v>406</v>
      </c>
      <c r="N601">
        <v>10</v>
      </c>
      <c r="O601">
        <v>148</v>
      </c>
      <c r="P601">
        <v>8</v>
      </c>
    </row>
    <row r="602" spans="1:16" x14ac:dyDescent="0.2">
      <c r="A602" t="s">
        <v>341</v>
      </c>
      <c r="B602" t="s">
        <v>348</v>
      </c>
      <c r="C602" t="s">
        <v>695</v>
      </c>
      <c r="D602" t="s">
        <v>390</v>
      </c>
      <c r="E602">
        <v>13</v>
      </c>
      <c r="F602">
        <v>3</v>
      </c>
      <c r="G602">
        <v>127.23</v>
      </c>
      <c r="M602">
        <v>8</v>
      </c>
      <c r="N602">
        <v>5</v>
      </c>
    </row>
    <row r="603" spans="1:16" x14ac:dyDescent="0.2">
      <c r="A603" t="s">
        <v>341</v>
      </c>
      <c r="B603" t="s">
        <v>417</v>
      </c>
      <c r="C603" t="s">
        <v>695</v>
      </c>
      <c r="D603" t="s">
        <v>390</v>
      </c>
      <c r="E603">
        <v>10452</v>
      </c>
      <c r="F603">
        <v>2187</v>
      </c>
      <c r="G603">
        <v>94.15</v>
      </c>
      <c r="L603">
        <v>767</v>
      </c>
      <c r="M603">
        <v>6716</v>
      </c>
      <c r="N603">
        <v>2430</v>
      </c>
      <c r="O603">
        <v>425</v>
      </c>
      <c r="P603">
        <v>114</v>
      </c>
    </row>
    <row r="604" spans="1:16" x14ac:dyDescent="0.2">
      <c r="A604" t="s">
        <v>341</v>
      </c>
      <c r="B604" t="s">
        <v>346</v>
      </c>
      <c r="C604" t="s">
        <v>697</v>
      </c>
      <c r="D604" t="s">
        <v>390</v>
      </c>
      <c r="E604">
        <v>4430</v>
      </c>
      <c r="F604">
        <v>839</v>
      </c>
      <c r="G604">
        <v>88.48</v>
      </c>
      <c r="L604">
        <v>207</v>
      </c>
      <c r="M604">
        <v>2891</v>
      </c>
      <c r="N604">
        <v>1179</v>
      </c>
      <c r="O604">
        <v>111</v>
      </c>
      <c r="P604">
        <v>42</v>
      </c>
    </row>
    <row r="605" spans="1:16" x14ac:dyDescent="0.2">
      <c r="A605" t="s">
        <v>341</v>
      </c>
      <c r="B605" t="s">
        <v>347</v>
      </c>
      <c r="C605" t="s">
        <v>697</v>
      </c>
      <c r="D605" t="s">
        <v>390</v>
      </c>
      <c r="E605">
        <v>358</v>
      </c>
      <c r="F605">
        <v>81</v>
      </c>
      <c r="G605">
        <v>100.07</v>
      </c>
      <c r="L605">
        <v>86</v>
      </c>
      <c r="M605">
        <v>176</v>
      </c>
      <c r="N605">
        <v>6</v>
      </c>
      <c r="O605">
        <v>86</v>
      </c>
      <c r="P605">
        <v>4</v>
      </c>
    </row>
    <row r="606" spans="1:16" x14ac:dyDescent="0.2">
      <c r="A606" t="s">
        <v>341</v>
      </c>
      <c r="B606" t="s">
        <v>348</v>
      </c>
      <c r="C606" t="s">
        <v>697</v>
      </c>
      <c r="D606" t="s">
        <v>390</v>
      </c>
      <c r="E606">
        <v>5</v>
      </c>
      <c r="F606">
        <v>1</v>
      </c>
      <c r="G606">
        <v>77.400000000000006</v>
      </c>
      <c r="L606">
        <v>1</v>
      </c>
      <c r="M606">
        <v>3</v>
      </c>
      <c r="N606">
        <v>1</v>
      </c>
    </row>
    <row r="607" spans="1:16" x14ac:dyDescent="0.2">
      <c r="A607" t="s">
        <v>341</v>
      </c>
      <c r="B607" t="s">
        <v>417</v>
      </c>
      <c r="C607" t="s">
        <v>697</v>
      </c>
      <c r="D607" t="s">
        <v>390</v>
      </c>
      <c r="E607">
        <v>4793</v>
      </c>
      <c r="F607">
        <v>921</v>
      </c>
      <c r="G607">
        <v>89.34</v>
      </c>
      <c r="L607">
        <v>294</v>
      </c>
      <c r="M607">
        <v>3070</v>
      </c>
      <c r="N607">
        <v>1186</v>
      </c>
      <c r="O607">
        <v>197</v>
      </c>
      <c r="P607">
        <v>46</v>
      </c>
    </row>
    <row r="608" spans="1:16" x14ac:dyDescent="0.2">
      <c r="A608" t="s">
        <v>341</v>
      </c>
      <c r="B608" t="s">
        <v>346</v>
      </c>
      <c r="C608" t="s">
        <v>699</v>
      </c>
      <c r="D608" t="s">
        <v>390</v>
      </c>
      <c r="E608">
        <v>8579</v>
      </c>
      <c r="F608">
        <v>2039</v>
      </c>
      <c r="G608">
        <v>99.69</v>
      </c>
      <c r="L608">
        <v>376</v>
      </c>
      <c r="M608">
        <v>5857</v>
      </c>
      <c r="N608">
        <v>2044</v>
      </c>
      <c r="O608">
        <v>232</v>
      </c>
      <c r="P608">
        <v>70</v>
      </c>
    </row>
    <row r="609" spans="1:16" x14ac:dyDescent="0.2">
      <c r="A609" t="s">
        <v>341</v>
      </c>
      <c r="B609" t="s">
        <v>347</v>
      </c>
      <c r="C609" t="s">
        <v>699</v>
      </c>
      <c r="D609" t="s">
        <v>390</v>
      </c>
      <c r="E609">
        <v>1269</v>
      </c>
      <c r="F609">
        <v>283</v>
      </c>
      <c r="G609">
        <v>95.57</v>
      </c>
      <c r="L609">
        <v>312</v>
      </c>
      <c r="M609">
        <v>632</v>
      </c>
      <c r="N609">
        <v>9</v>
      </c>
      <c r="O609">
        <v>299</v>
      </c>
      <c r="P609">
        <v>17</v>
      </c>
    </row>
    <row r="610" spans="1:16" x14ac:dyDescent="0.2">
      <c r="A610" t="s">
        <v>341</v>
      </c>
      <c r="B610" t="s">
        <v>348</v>
      </c>
      <c r="C610" t="s">
        <v>699</v>
      </c>
      <c r="D610" t="s">
        <v>390</v>
      </c>
      <c r="E610">
        <v>13</v>
      </c>
      <c r="F610">
        <v>4</v>
      </c>
      <c r="G610">
        <v>101.31</v>
      </c>
      <c r="L610">
        <v>1</v>
      </c>
      <c r="M610">
        <v>5</v>
      </c>
      <c r="N610">
        <v>7</v>
      </c>
    </row>
    <row r="611" spans="1:16" x14ac:dyDescent="0.2">
      <c r="A611" t="s">
        <v>341</v>
      </c>
      <c r="B611" t="s">
        <v>349</v>
      </c>
      <c r="C611" t="s">
        <v>699</v>
      </c>
      <c r="D611" t="s">
        <v>390</v>
      </c>
      <c r="E611">
        <v>1</v>
      </c>
      <c r="F611">
        <v>1</v>
      </c>
      <c r="G611">
        <v>419</v>
      </c>
      <c r="M611">
        <v>1</v>
      </c>
    </row>
    <row r="612" spans="1:16" x14ac:dyDescent="0.2">
      <c r="A612" t="s">
        <v>341</v>
      </c>
      <c r="B612" t="s">
        <v>417</v>
      </c>
      <c r="C612" t="s">
        <v>699</v>
      </c>
      <c r="D612" t="s">
        <v>390</v>
      </c>
      <c r="E612">
        <v>9862</v>
      </c>
      <c r="F612">
        <v>2327</v>
      </c>
      <c r="G612">
        <v>99.19</v>
      </c>
      <c r="L612">
        <v>689</v>
      </c>
      <c r="M612">
        <v>6495</v>
      </c>
      <c r="N612">
        <v>2060</v>
      </c>
      <c r="O612">
        <v>531</v>
      </c>
      <c r="P612">
        <v>87</v>
      </c>
    </row>
    <row r="613" spans="1:16" x14ac:dyDescent="0.2">
      <c r="A613" t="s">
        <v>341</v>
      </c>
      <c r="B613" t="s">
        <v>346</v>
      </c>
      <c r="C613" t="s">
        <v>706</v>
      </c>
      <c r="D613" t="s">
        <v>390</v>
      </c>
      <c r="E613">
        <v>37096</v>
      </c>
      <c r="F613">
        <v>7538</v>
      </c>
      <c r="G613">
        <v>90.28</v>
      </c>
      <c r="L613">
        <v>2004</v>
      </c>
      <c r="M613">
        <v>22639</v>
      </c>
      <c r="N613">
        <v>11317</v>
      </c>
      <c r="O613">
        <v>910</v>
      </c>
      <c r="P613">
        <v>226</v>
      </c>
    </row>
    <row r="614" spans="1:16" x14ac:dyDescent="0.2">
      <c r="A614" t="s">
        <v>341</v>
      </c>
      <c r="B614" t="s">
        <v>347</v>
      </c>
      <c r="C614" t="s">
        <v>706</v>
      </c>
      <c r="D614" t="s">
        <v>390</v>
      </c>
      <c r="E614">
        <v>2221</v>
      </c>
      <c r="F614">
        <v>557</v>
      </c>
      <c r="G614">
        <v>96.46</v>
      </c>
      <c r="L614">
        <v>606</v>
      </c>
      <c r="M614">
        <v>1031</v>
      </c>
      <c r="N614">
        <v>25</v>
      </c>
      <c r="O614">
        <v>530</v>
      </c>
      <c r="P614">
        <v>29</v>
      </c>
    </row>
    <row r="615" spans="1:16" x14ac:dyDescent="0.2">
      <c r="A615" t="s">
        <v>341</v>
      </c>
      <c r="B615" t="s">
        <v>348</v>
      </c>
      <c r="C615" t="s">
        <v>706</v>
      </c>
      <c r="D615" t="s">
        <v>390</v>
      </c>
      <c r="E615">
        <v>44</v>
      </c>
      <c r="F615">
        <v>14</v>
      </c>
      <c r="G615">
        <v>100.25</v>
      </c>
      <c r="L615">
        <v>6</v>
      </c>
      <c r="M615">
        <v>32</v>
      </c>
      <c r="N615">
        <v>4</v>
      </c>
      <c r="O615">
        <v>1</v>
      </c>
      <c r="P615">
        <v>1</v>
      </c>
    </row>
    <row r="616" spans="1:16" x14ac:dyDescent="0.2">
      <c r="A616" t="s">
        <v>341</v>
      </c>
      <c r="B616" t="s">
        <v>417</v>
      </c>
      <c r="C616" t="s">
        <v>706</v>
      </c>
      <c r="D616" t="s">
        <v>390</v>
      </c>
      <c r="E616">
        <v>39361</v>
      </c>
      <c r="F616">
        <v>8109</v>
      </c>
      <c r="G616">
        <v>90.64</v>
      </c>
      <c r="L616">
        <v>2616</v>
      </c>
      <c r="M616">
        <v>23702</v>
      </c>
      <c r="N616">
        <v>11346</v>
      </c>
      <c r="O616">
        <v>1441</v>
      </c>
      <c r="P616">
        <v>256</v>
      </c>
    </row>
    <row r="617" spans="1:16" x14ac:dyDescent="0.2">
      <c r="A617" t="s">
        <v>341</v>
      </c>
      <c r="B617" t="s">
        <v>346</v>
      </c>
      <c r="C617" t="s">
        <v>711</v>
      </c>
      <c r="D617" t="s">
        <v>390</v>
      </c>
      <c r="E617">
        <v>3987</v>
      </c>
      <c r="F617">
        <v>885</v>
      </c>
      <c r="G617">
        <v>97.15</v>
      </c>
      <c r="L617">
        <v>155</v>
      </c>
      <c r="M617">
        <v>2683</v>
      </c>
      <c r="N617">
        <v>1027</v>
      </c>
      <c r="O617">
        <v>100</v>
      </c>
      <c r="P617">
        <v>22</v>
      </c>
    </row>
    <row r="618" spans="1:16" x14ac:dyDescent="0.2">
      <c r="A618" t="s">
        <v>341</v>
      </c>
      <c r="B618" t="s">
        <v>347</v>
      </c>
      <c r="C618" t="s">
        <v>711</v>
      </c>
      <c r="D618" t="s">
        <v>390</v>
      </c>
      <c r="E618">
        <v>289</v>
      </c>
      <c r="F618">
        <v>46</v>
      </c>
      <c r="G618">
        <v>78.5</v>
      </c>
      <c r="L618">
        <v>91</v>
      </c>
      <c r="M618">
        <v>149</v>
      </c>
      <c r="N618">
        <v>2</v>
      </c>
      <c r="O618">
        <v>44</v>
      </c>
      <c r="P618">
        <v>3</v>
      </c>
    </row>
    <row r="619" spans="1:16" x14ac:dyDescent="0.2">
      <c r="A619" t="s">
        <v>341</v>
      </c>
      <c r="B619" t="s">
        <v>348</v>
      </c>
      <c r="C619" t="s">
        <v>711</v>
      </c>
      <c r="D619" t="s">
        <v>390</v>
      </c>
      <c r="E619">
        <v>6</v>
      </c>
      <c r="G619">
        <v>60.67</v>
      </c>
      <c r="M619">
        <v>3</v>
      </c>
      <c r="N619">
        <v>3</v>
      </c>
    </row>
    <row r="620" spans="1:16" x14ac:dyDescent="0.2">
      <c r="A620" t="s">
        <v>341</v>
      </c>
      <c r="B620" t="s">
        <v>417</v>
      </c>
      <c r="C620" t="s">
        <v>711</v>
      </c>
      <c r="D620" t="s">
        <v>390</v>
      </c>
      <c r="E620">
        <v>4282</v>
      </c>
      <c r="F620">
        <v>931</v>
      </c>
      <c r="G620">
        <v>95.84</v>
      </c>
      <c r="L620">
        <v>246</v>
      </c>
      <c r="M620">
        <v>2835</v>
      </c>
      <c r="N620">
        <v>1032</v>
      </c>
      <c r="O620">
        <v>144</v>
      </c>
      <c r="P620">
        <v>25</v>
      </c>
    </row>
    <row r="621" spans="1:16" x14ac:dyDescent="0.2">
      <c r="A621" t="s">
        <v>341</v>
      </c>
      <c r="B621" t="s">
        <v>417</v>
      </c>
      <c r="C621" t="s">
        <v>482</v>
      </c>
      <c r="D621" t="s">
        <v>390</v>
      </c>
      <c r="E621">
        <v>39</v>
      </c>
      <c r="F621">
        <v>5</v>
      </c>
      <c r="G621">
        <v>119</v>
      </c>
      <c r="L621">
        <v>3</v>
      </c>
      <c r="M621">
        <v>29</v>
      </c>
      <c r="N621">
        <v>2</v>
      </c>
      <c r="O621">
        <v>4</v>
      </c>
      <c r="P621">
        <v>1</v>
      </c>
    </row>
    <row r="622" spans="1:16" x14ac:dyDescent="0.2">
      <c r="A622" t="s">
        <v>341</v>
      </c>
      <c r="B622" t="s">
        <v>346</v>
      </c>
      <c r="C622" t="s">
        <v>482</v>
      </c>
      <c r="D622" t="s">
        <v>390</v>
      </c>
      <c r="E622">
        <v>39</v>
      </c>
      <c r="F622">
        <v>5</v>
      </c>
      <c r="G622">
        <v>119</v>
      </c>
      <c r="L622">
        <v>3</v>
      </c>
      <c r="M622">
        <v>29</v>
      </c>
      <c r="N622">
        <v>2</v>
      </c>
      <c r="O622">
        <v>4</v>
      </c>
      <c r="P622">
        <v>1</v>
      </c>
    </row>
    <row r="623" spans="1:16" x14ac:dyDescent="0.2">
      <c r="A623" t="s">
        <v>341</v>
      </c>
      <c r="B623" t="s">
        <v>417</v>
      </c>
      <c r="C623" t="s">
        <v>483</v>
      </c>
      <c r="D623" t="s">
        <v>390</v>
      </c>
      <c r="E623">
        <v>837</v>
      </c>
      <c r="F623">
        <v>190</v>
      </c>
      <c r="G623">
        <v>102.2</v>
      </c>
      <c r="L623">
        <v>7</v>
      </c>
      <c r="M623">
        <v>597</v>
      </c>
      <c r="N623">
        <v>222</v>
      </c>
      <c r="O623">
        <v>11</v>
      </c>
    </row>
    <row r="624" spans="1:16" x14ac:dyDescent="0.2">
      <c r="A624" t="s">
        <v>341</v>
      </c>
      <c r="B624" t="s">
        <v>346</v>
      </c>
      <c r="C624" t="s">
        <v>483</v>
      </c>
      <c r="D624" t="s">
        <v>390</v>
      </c>
      <c r="E624">
        <v>813</v>
      </c>
      <c r="F624">
        <v>186</v>
      </c>
      <c r="G624">
        <v>102.42</v>
      </c>
      <c r="L624">
        <v>1</v>
      </c>
      <c r="M624">
        <v>589</v>
      </c>
      <c r="N624">
        <v>222</v>
      </c>
      <c r="O624">
        <v>1</v>
      </c>
    </row>
    <row r="625" spans="1:16" x14ac:dyDescent="0.2">
      <c r="A625" t="s">
        <v>341</v>
      </c>
      <c r="B625" t="s">
        <v>347</v>
      </c>
      <c r="C625" t="s">
        <v>483</v>
      </c>
      <c r="D625" t="s">
        <v>390</v>
      </c>
      <c r="E625">
        <v>24</v>
      </c>
      <c r="F625">
        <v>4</v>
      </c>
      <c r="G625">
        <v>94.79</v>
      </c>
      <c r="L625">
        <v>6</v>
      </c>
      <c r="M625">
        <v>8</v>
      </c>
      <c r="O625">
        <v>10</v>
      </c>
    </row>
    <row r="626" spans="1:16" x14ac:dyDescent="0.2">
      <c r="A626" t="s">
        <v>341</v>
      </c>
      <c r="B626" t="s">
        <v>417</v>
      </c>
      <c r="C626" t="s">
        <v>484</v>
      </c>
      <c r="D626" t="s">
        <v>390</v>
      </c>
      <c r="E626">
        <v>2164</v>
      </c>
      <c r="F626">
        <v>768</v>
      </c>
      <c r="G626">
        <v>112.4</v>
      </c>
      <c r="L626">
        <v>335</v>
      </c>
      <c r="M626">
        <v>1214</v>
      </c>
      <c r="N626">
        <v>342</v>
      </c>
      <c r="O626">
        <v>223</v>
      </c>
      <c r="P626">
        <v>50</v>
      </c>
    </row>
    <row r="627" spans="1:16" x14ac:dyDescent="0.2">
      <c r="A627" t="s">
        <v>341</v>
      </c>
      <c r="B627" t="s">
        <v>346</v>
      </c>
      <c r="C627" t="s">
        <v>484</v>
      </c>
      <c r="D627" t="s">
        <v>390</v>
      </c>
      <c r="E627">
        <v>1991</v>
      </c>
      <c r="F627">
        <v>747</v>
      </c>
      <c r="G627">
        <v>115.99</v>
      </c>
      <c r="L627">
        <v>237</v>
      </c>
      <c r="M627">
        <v>1178</v>
      </c>
      <c r="N627">
        <v>335</v>
      </c>
      <c r="O627">
        <v>194</v>
      </c>
      <c r="P627">
        <v>47</v>
      </c>
    </row>
    <row r="628" spans="1:16" x14ac:dyDescent="0.2">
      <c r="A628" t="s">
        <v>341</v>
      </c>
      <c r="B628" t="s">
        <v>347</v>
      </c>
      <c r="C628" t="s">
        <v>484</v>
      </c>
      <c r="D628" t="s">
        <v>390</v>
      </c>
      <c r="E628">
        <v>169</v>
      </c>
      <c r="F628">
        <v>17</v>
      </c>
      <c r="G628">
        <v>66.319999999999993</v>
      </c>
      <c r="L628">
        <v>97</v>
      </c>
      <c r="M628">
        <v>34</v>
      </c>
      <c r="N628">
        <v>6</v>
      </c>
      <c r="O628">
        <v>29</v>
      </c>
      <c r="P628">
        <v>3</v>
      </c>
    </row>
    <row r="629" spans="1:16" x14ac:dyDescent="0.2">
      <c r="A629" t="s">
        <v>341</v>
      </c>
      <c r="B629" t="s">
        <v>348</v>
      </c>
      <c r="C629" t="s">
        <v>484</v>
      </c>
      <c r="D629" t="s">
        <v>390</v>
      </c>
      <c r="E629">
        <v>3</v>
      </c>
      <c r="F629">
        <v>3</v>
      </c>
      <c r="G629">
        <v>188</v>
      </c>
      <c r="L629">
        <v>1</v>
      </c>
      <c r="M629">
        <v>1</v>
      </c>
      <c r="N629">
        <v>1</v>
      </c>
    </row>
    <row r="630" spans="1:16" x14ac:dyDescent="0.2">
      <c r="A630" t="s">
        <v>341</v>
      </c>
      <c r="B630" t="s">
        <v>349</v>
      </c>
      <c r="C630" t="s">
        <v>484</v>
      </c>
      <c r="D630" t="s">
        <v>390</v>
      </c>
      <c r="E630">
        <v>1</v>
      </c>
      <c r="F630">
        <v>1</v>
      </c>
      <c r="G630">
        <v>541</v>
      </c>
      <c r="M630">
        <v>1</v>
      </c>
    </row>
    <row r="631" spans="1:16" x14ac:dyDescent="0.2">
      <c r="A631" t="s">
        <v>341</v>
      </c>
      <c r="B631" t="s">
        <v>417</v>
      </c>
      <c r="C631" t="s">
        <v>485</v>
      </c>
      <c r="D631" t="s">
        <v>390</v>
      </c>
      <c r="E631">
        <v>447</v>
      </c>
      <c r="F631">
        <v>86</v>
      </c>
      <c r="G631">
        <v>91.7</v>
      </c>
      <c r="L631">
        <v>75</v>
      </c>
      <c r="M631">
        <v>299</v>
      </c>
      <c r="N631">
        <v>58</v>
      </c>
      <c r="O631">
        <v>12</v>
      </c>
      <c r="P631">
        <v>3</v>
      </c>
    </row>
    <row r="632" spans="1:16" x14ac:dyDescent="0.2">
      <c r="A632" t="s">
        <v>341</v>
      </c>
      <c r="B632" t="s">
        <v>346</v>
      </c>
      <c r="C632" t="s">
        <v>485</v>
      </c>
      <c r="D632" t="s">
        <v>390</v>
      </c>
      <c r="E632">
        <v>445</v>
      </c>
      <c r="F632">
        <v>86</v>
      </c>
      <c r="G632">
        <v>91.93</v>
      </c>
      <c r="L632">
        <v>75</v>
      </c>
      <c r="M632">
        <v>297</v>
      </c>
      <c r="N632">
        <v>58</v>
      </c>
      <c r="O632">
        <v>12</v>
      </c>
      <c r="P632">
        <v>3</v>
      </c>
    </row>
    <row r="633" spans="1:16" x14ac:dyDescent="0.2">
      <c r="A633" t="s">
        <v>341</v>
      </c>
      <c r="B633" t="s">
        <v>348</v>
      </c>
      <c r="C633" t="s">
        <v>485</v>
      </c>
      <c r="D633" t="s">
        <v>390</v>
      </c>
      <c r="E633">
        <v>1</v>
      </c>
      <c r="G633">
        <v>5</v>
      </c>
      <c r="M633">
        <v>1</v>
      </c>
    </row>
    <row r="634" spans="1:16" x14ac:dyDescent="0.2">
      <c r="A634" t="s">
        <v>341</v>
      </c>
      <c r="B634" t="s">
        <v>349</v>
      </c>
      <c r="C634" t="s">
        <v>485</v>
      </c>
      <c r="D634" t="s">
        <v>390</v>
      </c>
      <c r="E634">
        <v>1</v>
      </c>
      <c r="G634">
        <v>72</v>
      </c>
      <c r="M634">
        <v>1</v>
      </c>
    </row>
    <row r="635" spans="1:16" x14ac:dyDescent="0.2">
      <c r="A635" t="s">
        <v>341</v>
      </c>
      <c r="B635" t="s">
        <v>417</v>
      </c>
      <c r="C635" t="s">
        <v>486</v>
      </c>
      <c r="D635" t="s">
        <v>390</v>
      </c>
      <c r="E635">
        <v>6136</v>
      </c>
      <c r="F635">
        <v>1047</v>
      </c>
      <c r="G635">
        <v>86.7</v>
      </c>
      <c r="L635">
        <v>257</v>
      </c>
      <c r="M635">
        <v>3911</v>
      </c>
      <c r="N635">
        <v>1877</v>
      </c>
      <c r="O635">
        <v>91</v>
      </c>
    </row>
    <row r="636" spans="1:16" x14ac:dyDescent="0.2">
      <c r="A636" t="s">
        <v>341</v>
      </c>
      <c r="B636" t="s">
        <v>346</v>
      </c>
      <c r="C636" t="s">
        <v>486</v>
      </c>
      <c r="D636" t="s">
        <v>390</v>
      </c>
      <c r="E636">
        <v>5608</v>
      </c>
      <c r="F636">
        <v>992</v>
      </c>
      <c r="G636">
        <v>87.65</v>
      </c>
      <c r="L636">
        <v>76</v>
      </c>
      <c r="M636">
        <v>3643</v>
      </c>
      <c r="N636">
        <v>1873</v>
      </c>
      <c r="O636">
        <v>16</v>
      </c>
    </row>
    <row r="637" spans="1:16" x14ac:dyDescent="0.2">
      <c r="A637" t="s">
        <v>341</v>
      </c>
      <c r="B637" t="s">
        <v>347</v>
      </c>
      <c r="C637" t="s">
        <v>486</v>
      </c>
      <c r="D637" t="s">
        <v>390</v>
      </c>
      <c r="E637">
        <v>522</v>
      </c>
      <c r="F637">
        <v>55</v>
      </c>
      <c r="G637">
        <v>76.989999999999995</v>
      </c>
      <c r="L637">
        <v>181</v>
      </c>
      <c r="M637">
        <v>265</v>
      </c>
      <c r="N637">
        <v>1</v>
      </c>
      <c r="O637">
        <v>75</v>
      </c>
    </row>
    <row r="638" spans="1:16" x14ac:dyDescent="0.2">
      <c r="A638" t="s">
        <v>341</v>
      </c>
      <c r="B638" t="s">
        <v>348</v>
      </c>
      <c r="C638" t="s">
        <v>486</v>
      </c>
      <c r="D638" t="s">
        <v>390</v>
      </c>
      <c r="E638">
        <v>6</v>
      </c>
      <c r="G638">
        <v>43.5</v>
      </c>
      <c r="M638">
        <v>3</v>
      </c>
      <c r="N638">
        <v>3</v>
      </c>
    </row>
    <row r="639" spans="1:16" x14ac:dyDescent="0.2">
      <c r="A639" t="s">
        <v>341</v>
      </c>
      <c r="B639" t="s">
        <v>417</v>
      </c>
      <c r="C639" t="s">
        <v>487</v>
      </c>
      <c r="D639" t="s">
        <v>390</v>
      </c>
      <c r="E639">
        <v>886</v>
      </c>
      <c r="F639">
        <v>337</v>
      </c>
      <c r="G639">
        <v>116.64</v>
      </c>
      <c r="L639">
        <v>186</v>
      </c>
      <c r="M639">
        <v>434</v>
      </c>
      <c r="N639">
        <v>153</v>
      </c>
      <c r="O639">
        <v>85</v>
      </c>
      <c r="P639">
        <v>28</v>
      </c>
    </row>
    <row r="640" spans="1:16" x14ac:dyDescent="0.2">
      <c r="A640" t="s">
        <v>341</v>
      </c>
      <c r="B640" t="s">
        <v>346</v>
      </c>
      <c r="C640" t="s">
        <v>487</v>
      </c>
      <c r="D640" t="s">
        <v>390</v>
      </c>
      <c r="E640">
        <v>789</v>
      </c>
      <c r="F640">
        <v>318</v>
      </c>
      <c r="G640">
        <v>120.88</v>
      </c>
      <c r="L640">
        <v>134</v>
      </c>
      <c r="M640">
        <v>407</v>
      </c>
      <c r="N640">
        <v>152</v>
      </c>
      <c r="O640">
        <v>70</v>
      </c>
      <c r="P640">
        <v>26</v>
      </c>
    </row>
    <row r="641" spans="1:16" x14ac:dyDescent="0.2">
      <c r="A641" t="s">
        <v>341</v>
      </c>
      <c r="B641" t="s">
        <v>347</v>
      </c>
      <c r="C641" t="s">
        <v>487</v>
      </c>
      <c r="D641" t="s">
        <v>390</v>
      </c>
      <c r="E641">
        <v>95</v>
      </c>
      <c r="F641">
        <v>18</v>
      </c>
      <c r="G641">
        <v>81.77</v>
      </c>
      <c r="L641">
        <v>51</v>
      </c>
      <c r="M641">
        <v>26</v>
      </c>
      <c r="N641">
        <v>1</v>
      </c>
      <c r="O641">
        <v>15</v>
      </c>
      <c r="P641">
        <v>2</v>
      </c>
    </row>
    <row r="642" spans="1:16" x14ac:dyDescent="0.2">
      <c r="A642" t="s">
        <v>341</v>
      </c>
      <c r="B642" t="s">
        <v>348</v>
      </c>
      <c r="C642" t="s">
        <v>487</v>
      </c>
      <c r="D642" t="s">
        <v>390</v>
      </c>
      <c r="E642">
        <v>2</v>
      </c>
      <c r="F642">
        <v>1</v>
      </c>
      <c r="G642">
        <v>103.5</v>
      </c>
      <c r="L642">
        <v>1</v>
      </c>
      <c r="M642">
        <v>1</v>
      </c>
    </row>
    <row r="643" spans="1:16" x14ac:dyDescent="0.2">
      <c r="A643" t="s">
        <v>341</v>
      </c>
      <c r="B643" t="s">
        <v>417</v>
      </c>
      <c r="C643" t="s">
        <v>488</v>
      </c>
      <c r="D643" t="s">
        <v>390</v>
      </c>
      <c r="E643">
        <v>371</v>
      </c>
      <c r="F643">
        <v>20</v>
      </c>
      <c r="G643">
        <v>73.39</v>
      </c>
      <c r="L643">
        <v>44</v>
      </c>
      <c r="M643">
        <v>295</v>
      </c>
      <c r="N643">
        <v>18</v>
      </c>
      <c r="O643">
        <v>11</v>
      </c>
      <c r="P643">
        <v>3</v>
      </c>
    </row>
    <row r="644" spans="1:16" x14ac:dyDescent="0.2">
      <c r="A644" t="s">
        <v>341</v>
      </c>
      <c r="B644" t="s">
        <v>346</v>
      </c>
      <c r="C644" t="s">
        <v>488</v>
      </c>
      <c r="D644" t="s">
        <v>390</v>
      </c>
      <c r="E644">
        <v>371</v>
      </c>
      <c r="F644">
        <v>20</v>
      </c>
      <c r="G644">
        <v>73.39</v>
      </c>
      <c r="L644">
        <v>44</v>
      </c>
      <c r="M644">
        <v>295</v>
      </c>
      <c r="N644">
        <v>18</v>
      </c>
      <c r="O644">
        <v>11</v>
      </c>
      <c r="P644">
        <v>3</v>
      </c>
    </row>
    <row r="645" spans="1:16" x14ac:dyDescent="0.2">
      <c r="A645" t="s">
        <v>341</v>
      </c>
      <c r="B645" t="s">
        <v>417</v>
      </c>
      <c r="C645" t="s">
        <v>489</v>
      </c>
      <c r="D645" t="s">
        <v>390</v>
      </c>
      <c r="E645">
        <v>2734</v>
      </c>
      <c r="F645">
        <v>462</v>
      </c>
      <c r="G645">
        <v>88.74</v>
      </c>
      <c r="L645">
        <v>94</v>
      </c>
      <c r="M645">
        <v>1659</v>
      </c>
      <c r="N645">
        <v>931</v>
      </c>
      <c r="O645">
        <v>50</v>
      </c>
    </row>
    <row r="646" spans="1:16" x14ac:dyDescent="0.2">
      <c r="A646" t="s">
        <v>341</v>
      </c>
      <c r="B646" t="s">
        <v>346</v>
      </c>
      <c r="C646" t="s">
        <v>489</v>
      </c>
      <c r="D646" t="s">
        <v>390</v>
      </c>
      <c r="E646">
        <v>2504</v>
      </c>
      <c r="F646">
        <v>426</v>
      </c>
      <c r="G646">
        <v>89.14</v>
      </c>
      <c r="L646">
        <v>37</v>
      </c>
      <c r="M646">
        <v>1529</v>
      </c>
      <c r="N646">
        <v>930</v>
      </c>
      <c r="O646">
        <v>8</v>
      </c>
    </row>
    <row r="647" spans="1:16" x14ac:dyDescent="0.2">
      <c r="A647" t="s">
        <v>341</v>
      </c>
      <c r="B647" t="s">
        <v>347</v>
      </c>
      <c r="C647" t="s">
        <v>489</v>
      </c>
      <c r="D647" t="s">
        <v>390</v>
      </c>
      <c r="E647">
        <v>228</v>
      </c>
      <c r="F647">
        <v>36</v>
      </c>
      <c r="G647">
        <v>84.44</v>
      </c>
      <c r="L647">
        <v>57</v>
      </c>
      <c r="M647">
        <v>128</v>
      </c>
      <c r="N647">
        <v>1</v>
      </c>
      <c r="O647">
        <v>42</v>
      </c>
    </row>
    <row r="648" spans="1:16" x14ac:dyDescent="0.2">
      <c r="A648" t="s">
        <v>341</v>
      </c>
      <c r="B648" t="s">
        <v>348</v>
      </c>
      <c r="C648" t="s">
        <v>489</v>
      </c>
      <c r="D648" t="s">
        <v>390</v>
      </c>
      <c r="E648">
        <v>2</v>
      </c>
      <c r="G648">
        <v>78</v>
      </c>
      <c r="M648">
        <v>2</v>
      </c>
    </row>
    <row r="649" spans="1:16" x14ac:dyDescent="0.2">
      <c r="A649" t="s">
        <v>341</v>
      </c>
      <c r="B649" t="s">
        <v>417</v>
      </c>
      <c r="C649" t="s">
        <v>490</v>
      </c>
      <c r="D649" t="s">
        <v>390</v>
      </c>
      <c r="E649">
        <v>1755</v>
      </c>
      <c r="F649">
        <v>681</v>
      </c>
      <c r="G649">
        <v>120.61</v>
      </c>
      <c r="L649">
        <v>271</v>
      </c>
      <c r="M649">
        <v>938</v>
      </c>
      <c r="N649">
        <v>277</v>
      </c>
      <c r="O649">
        <v>219</v>
      </c>
      <c r="P649">
        <v>50</v>
      </c>
    </row>
    <row r="650" spans="1:16" x14ac:dyDescent="0.2">
      <c r="A650" t="s">
        <v>341</v>
      </c>
      <c r="B650" t="s">
        <v>346</v>
      </c>
      <c r="C650" t="s">
        <v>490</v>
      </c>
      <c r="D650" t="s">
        <v>390</v>
      </c>
      <c r="E650">
        <v>1553</v>
      </c>
      <c r="F650">
        <v>618</v>
      </c>
      <c r="G650">
        <v>122.46</v>
      </c>
      <c r="L650">
        <v>195</v>
      </c>
      <c r="M650">
        <v>878</v>
      </c>
      <c r="N650">
        <v>269</v>
      </c>
      <c r="O650">
        <v>172</v>
      </c>
      <c r="P650">
        <v>39</v>
      </c>
    </row>
    <row r="651" spans="1:16" x14ac:dyDescent="0.2">
      <c r="A651" t="s">
        <v>341</v>
      </c>
      <c r="B651" t="s">
        <v>347</v>
      </c>
      <c r="C651" t="s">
        <v>490</v>
      </c>
      <c r="D651" t="s">
        <v>390</v>
      </c>
      <c r="E651">
        <v>196</v>
      </c>
      <c r="F651">
        <v>59</v>
      </c>
      <c r="G651">
        <v>98.58</v>
      </c>
      <c r="L651">
        <v>73</v>
      </c>
      <c r="M651">
        <v>59</v>
      </c>
      <c r="N651">
        <v>6</v>
      </c>
      <c r="O651">
        <v>47</v>
      </c>
      <c r="P651">
        <v>11</v>
      </c>
    </row>
    <row r="652" spans="1:16" x14ac:dyDescent="0.2">
      <c r="A652" t="s">
        <v>341</v>
      </c>
      <c r="B652" t="s">
        <v>348</v>
      </c>
      <c r="C652" t="s">
        <v>490</v>
      </c>
      <c r="D652" t="s">
        <v>390</v>
      </c>
      <c r="E652">
        <v>6</v>
      </c>
      <c r="F652">
        <v>4</v>
      </c>
      <c r="G652">
        <v>360.5</v>
      </c>
      <c r="L652">
        <v>3</v>
      </c>
      <c r="M652">
        <v>1</v>
      </c>
      <c r="N652">
        <v>2</v>
      </c>
    </row>
    <row r="653" spans="1:16" x14ac:dyDescent="0.2">
      <c r="A653" t="s">
        <v>341</v>
      </c>
      <c r="B653" t="s">
        <v>417</v>
      </c>
      <c r="C653" t="s">
        <v>491</v>
      </c>
      <c r="D653" t="s">
        <v>390</v>
      </c>
      <c r="E653">
        <v>497</v>
      </c>
      <c r="F653">
        <v>82</v>
      </c>
      <c r="G653">
        <v>88.88</v>
      </c>
      <c r="L653">
        <v>76</v>
      </c>
      <c r="M653">
        <v>298</v>
      </c>
      <c r="N653">
        <v>94</v>
      </c>
      <c r="O653">
        <v>24</v>
      </c>
      <c r="P653">
        <v>5</v>
      </c>
    </row>
    <row r="654" spans="1:16" x14ac:dyDescent="0.2">
      <c r="A654" t="s">
        <v>341</v>
      </c>
      <c r="B654" t="s">
        <v>346</v>
      </c>
      <c r="C654" t="s">
        <v>491</v>
      </c>
      <c r="D654" t="s">
        <v>390</v>
      </c>
      <c r="E654">
        <v>497</v>
      </c>
      <c r="F654">
        <v>82</v>
      </c>
      <c r="G654">
        <v>88.88</v>
      </c>
      <c r="L654">
        <v>76</v>
      </c>
      <c r="M654">
        <v>298</v>
      </c>
      <c r="N654">
        <v>94</v>
      </c>
      <c r="O654">
        <v>24</v>
      </c>
      <c r="P654">
        <v>5</v>
      </c>
    </row>
    <row r="655" spans="1:16" x14ac:dyDescent="0.2">
      <c r="A655" t="s">
        <v>341</v>
      </c>
      <c r="B655" t="s">
        <v>417</v>
      </c>
      <c r="C655" t="s">
        <v>492</v>
      </c>
      <c r="D655" t="s">
        <v>390</v>
      </c>
      <c r="E655">
        <v>5400</v>
      </c>
      <c r="F655">
        <v>1062</v>
      </c>
      <c r="G655">
        <v>93.22</v>
      </c>
      <c r="L655">
        <v>141</v>
      </c>
      <c r="M655">
        <v>3748</v>
      </c>
      <c r="N655">
        <v>1393</v>
      </c>
      <c r="O655">
        <v>118</v>
      </c>
    </row>
    <row r="656" spans="1:16" x14ac:dyDescent="0.2">
      <c r="A656" t="s">
        <v>341</v>
      </c>
      <c r="B656" t="s">
        <v>346</v>
      </c>
      <c r="C656" t="s">
        <v>492</v>
      </c>
      <c r="D656" t="s">
        <v>390</v>
      </c>
      <c r="E656">
        <v>4897</v>
      </c>
      <c r="F656">
        <v>944</v>
      </c>
      <c r="G656">
        <v>93.03</v>
      </c>
      <c r="L656">
        <v>31</v>
      </c>
      <c r="M656">
        <v>3456</v>
      </c>
      <c r="N656">
        <v>1388</v>
      </c>
      <c r="O656">
        <v>22</v>
      </c>
    </row>
    <row r="657" spans="1:16" x14ac:dyDescent="0.2">
      <c r="A657" t="s">
        <v>341</v>
      </c>
      <c r="B657" t="s">
        <v>347</v>
      </c>
      <c r="C657" t="s">
        <v>492</v>
      </c>
      <c r="D657" t="s">
        <v>390</v>
      </c>
      <c r="E657">
        <v>499</v>
      </c>
      <c r="F657">
        <v>117</v>
      </c>
      <c r="G657">
        <v>94.9</v>
      </c>
      <c r="L657">
        <v>110</v>
      </c>
      <c r="M657">
        <v>289</v>
      </c>
      <c r="N657">
        <v>4</v>
      </c>
      <c r="O657">
        <v>96</v>
      </c>
    </row>
    <row r="658" spans="1:16" x14ac:dyDescent="0.2">
      <c r="A658" t="s">
        <v>341</v>
      </c>
      <c r="B658" t="s">
        <v>348</v>
      </c>
      <c r="C658" t="s">
        <v>492</v>
      </c>
      <c r="D658" t="s">
        <v>390</v>
      </c>
      <c r="E658">
        <v>4</v>
      </c>
      <c r="F658">
        <v>1</v>
      </c>
      <c r="G658">
        <v>125</v>
      </c>
      <c r="M658">
        <v>3</v>
      </c>
      <c r="N658">
        <v>1</v>
      </c>
    </row>
    <row r="659" spans="1:16" x14ac:dyDescent="0.2">
      <c r="A659" t="s">
        <v>341</v>
      </c>
      <c r="B659" t="s">
        <v>417</v>
      </c>
      <c r="C659" t="s">
        <v>493</v>
      </c>
      <c r="D659" t="s">
        <v>390</v>
      </c>
      <c r="E659">
        <v>7691</v>
      </c>
      <c r="F659">
        <v>3014</v>
      </c>
      <c r="G659">
        <v>120.22</v>
      </c>
      <c r="L659">
        <v>1118</v>
      </c>
      <c r="M659">
        <v>4383</v>
      </c>
      <c r="N659">
        <v>1062</v>
      </c>
      <c r="O659">
        <v>900</v>
      </c>
      <c r="P659">
        <v>228</v>
      </c>
    </row>
    <row r="660" spans="1:16" x14ac:dyDescent="0.2">
      <c r="A660" t="s">
        <v>341</v>
      </c>
      <c r="B660" t="s">
        <v>346</v>
      </c>
      <c r="C660" t="s">
        <v>493</v>
      </c>
      <c r="D660" t="s">
        <v>390</v>
      </c>
      <c r="E660">
        <v>7015</v>
      </c>
      <c r="F660">
        <v>2779</v>
      </c>
      <c r="G660">
        <v>121.43</v>
      </c>
      <c r="L660">
        <v>882</v>
      </c>
      <c r="M660">
        <v>4185</v>
      </c>
      <c r="N660">
        <v>1045</v>
      </c>
      <c r="O660">
        <v>703</v>
      </c>
      <c r="P660">
        <v>200</v>
      </c>
    </row>
    <row r="661" spans="1:16" x14ac:dyDescent="0.2">
      <c r="A661" t="s">
        <v>341</v>
      </c>
      <c r="B661" t="s">
        <v>347</v>
      </c>
      <c r="C661" t="s">
        <v>493</v>
      </c>
      <c r="D661" t="s">
        <v>390</v>
      </c>
      <c r="E661">
        <v>668</v>
      </c>
      <c r="F661">
        <v>230</v>
      </c>
      <c r="G661">
        <v>106.91</v>
      </c>
      <c r="L661">
        <v>236</v>
      </c>
      <c r="M661">
        <v>192</v>
      </c>
      <c r="N661">
        <v>17</v>
      </c>
      <c r="O661">
        <v>195</v>
      </c>
      <c r="P661">
        <v>28</v>
      </c>
    </row>
    <row r="662" spans="1:16" x14ac:dyDescent="0.2">
      <c r="A662" t="s">
        <v>341</v>
      </c>
      <c r="B662" t="s">
        <v>348</v>
      </c>
      <c r="C662" t="s">
        <v>493</v>
      </c>
      <c r="D662" t="s">
        <v>390</v>
      </c>
      <c r="E662">
        <v>7</v>
      </c>
      <c r="F662">
        <v>4</v>
      </c>
      <c r="G662">
        <v>173.86</v>
      </c>
      <c r="M662">
        <v>5</v>
      </c>
      <c r="O662">
        <v>2</v>
      </c>
    </row>
    <row r="663" spans="1:16" x14ac:dyDescent="0.2">
      <c r="A663" t="s">
        <v>341</v>
      </c>
      <c r="B663" t="s">
        <v>349</v>
      </c>
      <c r="C663" t="s">
        <v>493</v>
      </c>
      <c r="D663" t="s">
        <v>390</v>
      </c>
      <c r="E663">
        <v>1</v>
      </c>
      <c r="F663">
        <v>1</v>
      </c>
      <c r="G663">
        <v>140</v>
      </c>
      <c r="M663">
        <v>1</v>
      </c>
    </row>
    <row r="664" spans="1:16" x14ac:dyDescent="0.2">
      <c r="A664" t="s">
        <v>341</v>
      </c>
      <c r="B664" t="s">
        <v>417</v>
      </c>
      <c r="C664" t="s">
        <v>494</v>
      </c>
      <c r="D664" t="s">
        <v>390</v>
      </c>
      <c r="E664">
        <v>712</v>
      </c>
      <c r="F664">
        <v>179</v>
      </c>
      <c r="G664">
        <v>105.06</v>
      </c>
      <c r="L664">
        <v>167</v>
      </c>
      <c r="M664">
        <v>411</v>
      </c>
      <c r="N664">
        <v>78</v>
      </c>
      <c r="O664">
        <v>40</v>
      </c>
      <c r="P664">
        <v>16</v>
      </c>
    </row>
    <row r="665" spans="1:16" x14ac:dyDescent="0.2">
      <c r="A665" t="s">
        <v>341</v>
      </c>
      <c r="B665" t="s">
        <v>346</v>
      </c>
      <c r="C665" t="s">
        <v>494</v>
      </c>
      <c r="D665" t="s">
        <v>390</v>
      </c>
      <c r="E665">
        <v>711</v>
      </c>
      <c r="F665">
        <v>179</v>
      </c>
      <c r="G665">
        <v>105.14</v>
      </c>
      <c r="L665">
        <v>166</v>
      </c>
      <c r="M665">
        <v>411</v>
      </c>
      <c r="N665">
        <v>78</v>
      </c>
      <c r="O665">
        <v>40</v>
      </c>
      <c r="P665">
        <v>16</v>
      </c>
    </row>
    <row r="666" spans="1:16" x14ac:dyDescent="0.2">
      <c r="A666" t="s">
        <v>341</v>
      </c>
      <c r="B666" t="s">
        <v>348</v>
      </c>
      <c r="C666" t="s">
        <v>494</v>
      </c>
      <c r="D666" t="s">
        <v>390</v>
      </c>
      <c r="E666">
        <v>1</v>
      </c>
      <c r="G666">
        <v>46</v>
      </c>
      <c r="L666">
        <v>1</v>
      </c>
    </row>
    <row r="667" spans="1:16" x14ac:dyDescent="0.2">
      <c r="A667" t="s">
        <v>341</v>
      </c>
      <c r="B667" t="s">
        <v>417</v>
      </c>
      <c r="C667" t="s">
        <v>495</v>
      </c>
      <c r="D667" t="s">
        <v>390</v>
      </c>
      <c r="E667">
        <v>731</v>
      </c>
      <c r="F667">
        <v>237</v>
      </c>
      <c r="G667">
        <v>113.88</v>
      </c>
      <c r="L667">
        <v>105</v>
      </c>
      <c r="M667">
        <v>460</v>
      </c>
      <c r="N667">
        <v>132</v>
      </c>
      <c r="O667">
        <v>33</v>
      </c>
      <c r="P667">
        <v>1</v>
      </c>
    </row>
    <row r="668" spans="1:16" x14ac:dyDescent="0.2">
      <c r="A668" t="s">
        <v>341</v>
      </c>
      <c r="B668" t="s">
        <v>346</v>
      </c>
      <c r="C668" t="s">
        <v>495</v>
      </c>
      <c r="D668" t="s">
        <v>390</v>
      </c>
      <c r="E668">
        <v>730</v>
      </c>
      <c r="F668">
        <v>237</v>
      </c>
      <c r="G668">
        <v>114.01</v>
      </c>
      <c r="L668">
        <v>105</v>
      </c>
      <c r="M668">
        <v>459</v>
      </c>
      <c r="N668">
        <v>132</v>
      </c>
      <c r="O668">
        <v>33</v>
      </c>
      <c r="P668">
        <v>1</v>
      </c>
    </row>
    <row r="669" spans="1:16" x14ac:dyDescent="0.2">
      <c r="A669" t="s">
        <v>341</v>
      </c>
      <c r="B669" t="s">
        <v>348</v>
      </c>
      <c r="C669" t="s">
        <v>495</v>
      </c>
      <c r="D669" t="s">
        <v>390</v>
      </c>
      <c r="E669">
        <v>1</v>
      </c>
      <c r="G669">
        <v>22</v>
      </c>
      <c r="M669">
        <v>1</v>
      </c>
    </row>
    <row r="670" spans="1:16" x14ac:dyDescent="0.2">
      <c r="A670" t="s">
        <v>341</v>
      </c>
      <c r="B670" t="s">
        <v>417</v>
      </c>
      <c r="C670" t="s">
        <v>496</v>
      </c>
      <c r="D670" t="s">
        <v>390</v>
      </c>
      <c r="E670">
        <v>898</v>
      </c>
      <c r="F670">
        <v>163</v>
      </c>
      <c r="G670">
        <v>84.17</v>
      </c>
      <c r="L670">
        <v>233</v>
      </c>
      <c r="M670">
        <v>558</v>
      </c>
      <c r="N670">
        <v>80</v>
      </c>
      <c r="O670">
        <v>23</v>
      </c>
      <c r="P670">
        <v>4</v>
      </c>
    </row>
    <row r="671" spans="1:16" x14ac:dyDescent="0.2">
      <c r="A671" t="s">
        <v>341</v>
      </c>
      <c r="B671" t="s">
        <v>346</v>
      </c>
      <c r="C671" t="s">
        <v>496</v>
      </c>
      <c r="D671" t="s">
        <v>390</v>
      </c>
      <c r="E671">
        <v>897</v>
      </c>
      <c r="F671">
        <v>163</v>
      </c>
      <c r="G671">
        <v>84.24</v>
      </c>
      <c r="L671">
        <v>232</v>
      </c>
      <c r="M671">
        <v>558</v>
      </c>
      <c r="N671">
        <v>80</v>
      </c>
      <c r="O671">
        <v>23</v>
      </c>
      <c r="P671">
        <v>4</v>
      </c>
    </row>
    <row r="672" spans="1:16" x14ac:dyDescent="0.2">
      <c r="A672" t="s">
        <v>341</v>
      </c>
      <c r="B672" t="s">
        <v>348</v>
      </c>
      <c r="C672" t="s">
        <v>496</v>
      </c>
      <c r="D672" t="s">
        <v>390</v>
      </c>
      <c r="E672">
        <v>1</v>
      </c>
      <c r="G672">
        <v>24</v>
      </c>
      <c r="L672">
        <v>1</v>
      </c>
    </row>
    <row r="673" spans="1:16" x14ac:dyDescent="0.2">
      <c r="A673" t="s">
        <v>341</v>
      </c>
      <c r="B673" t="s">
        <v>417</v>
      </c>
      <c r="C673" t="s">
        <v>497</v>
      </c>
      <c r="D673" t="s">
        <v>390</v>
      </c>
      <c r="E673">
        <v>24117</v>
      </c>
      <c r="F673">
        <v>4597</v>
      </c>
      <c r="G673">
        <v>92.83</v>
      </c>
      <c r="L673">
        <v>548</v>
      </c>
      <c r="M673">
        <v>16759</v>
      </c>
      <c r="N673">
        <v>6389</v>
      </c>
      <c r="O673">
        <v>421</v>
      </c>
    </row>
    <row r="674" spans="1:16" x14ac:dyDescent="0.2">
      <c r="A674" t="s">
        <v>341</v>
      </c>
      <c r="B674" t="s">
        <v>346</v>
      </c>
      <c r="C674" t="s">
        <v>497</v>
      </c>
      <c r="D674" t="s">
        <v>390</v>
      </c>
      <c r="E674">
        <v>22418</v>
      </c>
      <c r="F674">
        <v>4275</v>
      </c>
      <c r="G674">
        <v>92.89</v>
      </c>
      <c r="L674">
        <v>179</v>
      </c>
      <c r="M674">
        <v>15779</v>
      </c>
      <c r="N674">
        <v>6372</v>
      </c>
      <c r="O674">
        <v>88</v>
      </c>
    </row>
    <row r="675" spans="1:16" x14ac:dyDescent="0.2">
      <c r="A675" t="s">
        <v>341</v>
      </c>
      <c r="B675" t="s">
        <v>347</v>
      </c>
      <c r="C675" t="s">
        <v>497</v>
      </c>
      <c r="D675" t="s">
        <v>390</v>
      </c>
      <c r="E675">
        <v>1665</v>
      </c>
      <c r="F675">
        <v>316</v>
      </c>
      <c r="G675">
        <v>92.13</v>
      </c>
      <c r="L675">
        <v>368</v>
      </c>
      <c r="M675">
        <v>958</v>
      </c>
      <c r="N675">
        <v>6</v>
      </c>
      <c r="O675">
        <v>333</v>
      </c>
    </row>
    <row r="676" spans="1:16" x14ac:dyDescent="0.2">
      <c r="A676" t="s">
        <v>341</v>
      </c>
      <c r="B676" t="s">
        <v>348</v>
      </c>
      <c r="C676" t="s">
        <v>497</v>
      </c>
      <c r="D676" t="s">
        <v>390</v>
      </c>
      <c r="E676">
        <v>34</v>
      </c>
      <c r="F676">
        <v>6</v>
      </c>
      <c r="G676">
        <v>89.68</v>
      </c>
      <c r="L676">
        <v>1</v>
      </c>
      <c r="M676">
        <v>22</v>
      </c>
      <c r="N676">
        <v>11</v>
      </c>
    </row>
    <row r="677" spans="1:16" x14ac:dyDescent="0.2">
      <c r="A677" t="s">
        <v>341</v>
      </c>
      <c r="B677" t="s">
        <v>417</v>
      </c>
      <c r="C677" t="s">
        <v>498</v>
      </c>
      <c r="D677" t="s">
        <v>390</v>
      </c>
      <c r="E677">
        <v>1672</v>
      </c>
      <c r="F677">
        <v>567</v>
      </c>
      <c r="G677">
        <v>108.22</v>
      </c>
      <c r="L677">
        <v>273</v>
      </c>
      <c r="M677">
        <v>896</v>
      </c>
      <c r="N677">
        <v>278</v>
      </c>
      <c r="O677">
        <v>180</v>
      </c>
      <c r="P677">
        <v>45</v>
      </c>
    </row>
    <row r="678" spans="1:16" x14ac:dyDescent="0.2">
      <c r="A678" t="s">
        <v>341</v>
      </c>
      <c r="B678" t="s">
        <v>346</v>
      </c>
      <c r="C678" t="s">
        <v>498</v>
      </c>
      <c r="D678" t="s">
        <v>390</v>
      </c>
      <c r="E678">
        <v>1573</v>
      </c>
      <c r="F678">
        <v>540</v>
      </c>
      <c r="G678">
        <v>108.94</v>
      </c>
      <c r="L678">
        <v>240</v>
      </c>
      <c r="M678">
        <v>863</v>
      </c>
      <c r="N678">
        <v>275</v>
      </c>
      <c r="O678">
        <v>157</v>
      </c>
      <c r="P678">
        <v>38</v>
      </c>
    </row>
    <row r="679" spans="1:16" x14ac:dyDescent="0.2">
      <c r="A679" t="s">
        <v>341</v>
      </c>
      <c r="B679" t="s">
        <v>347</v>
      </c>
      <c r="C679" t="s">
        <v>498</v>
      </c>
      <c r="D679" t="s">
        <v>390</v>
      </c>
      <c r="E679">
        <v>97</v>
      </c>
      <c r="F679">
        <v>27</v>
      </c>
      <c r="G679">
        <v>97.68</v>
      </c>
      <c r="L679">
        <v>32</v>
      </c>
      <c r="M679">
        <v>33</v>
      </c>
      <c r="N679">
        <v>3</v>
      </c>
      <c r="O679">
        <v>22</v>
      </c>
      <c r="P679">
        <v>7</v>
      </c>
    </row>
    <row r="680" spans="1:16" x14ac:dyDescent="0.2">
      <c r="A680" t="s">
        <v>341</v>
      </c>
      <c r="B680" t="s">
        <v>348</v>
      </c>
      <c r="C680" t="s">
        <v>498</v>
      </c>
      <c r="D680" t="s">
        <v>390</v>
      </c>
      <c r="E680">
        <v>2</v>
      </c>
      <c r="G680">
        <v>53</v>
      </c>
      <c r="L680">
        <v>1</v>
      </c>
      <c r="O680">
        <v>1</v>
      </c>
    </row>
    <row r="681" spans="1:16" x14ac:dyDescent="0.2">
      <c r="A681" t="s">
        <v>341</v>
      </c>
      <c r="B681" t="s">
        <v>417</v>
      </c>
      <c r="C681" t="s">
        <v>499</v>
      </c>
      <c r="D681" t="s">
        <v>390</v>
      </c>
      <c r="E681">
        <v>336</v>
      </c>
      <c r="F681">
        <v>56</v>
      </c>
      <c r="G681">
        <v>87.04</v>
      </c>
      <c r="L681">
        <v>39</v>
      </c>
      <c r="M681">
        <v>213</v>
      </c>
      <c r="N681">
        <v>38</v>
      </c>
      <c r="O681">
        <v>46</v>
      </c>
    </row>
    <row r="682" spans="1:16" x14ac:dyDescent="0.2">
      <c r="A682" t="s">
        <v>341</v>
      </c>
      <c r="B682" t="s">
        <v>346</v>
      </c>
      <c r="C682" t="s">
        <v>499</v>
      </c>
      <c r="D682" t="s">
        <v>390</v>
      </c>
      <c r="E682">
        <v>336</v>
      </c>
      <c r="F682">
        <v>56</v>
      </c>
      <c r="G682">
        <v>87.04</v>
      </c>
      <c r="L682">
        <v>39</v>
      </c>
      <c r="M682">
        <v>213</v>
      </c>
      <c r="N682">
        <v>38</v>
      </c>
      <c r="O682">
        <v>46</v>
      </c>
    </row>
    <row r="683" spans="1:16" x14ac:dyDescent="0.2">
      <c r="A683" t="s">
        <v>341</v>
      </c>
      <c r="B683" t="s">
        <v>417</v>
      </c>
      <c r="C683" t="s">
        <v>500</v>
      </c>
      <c r="D683" t="s">
        <v>390</v>
      </c>
      <c r="E683">
        <v>4897</v>
      </c>
      <c r="F683">
        <v>811</v>
      </c>
      <c r="G683">
        <v>86.2</v>
      </c>
      <c r="L683">
        <v>106</v>
      </c>
      <c r="M683">
        <v>3002</v>
      </c>
      <c r="N683">
        <v>1720</v>
      </c>
      <c r="O683">
        <v>69</v>
      </c>
    </row>
    <row r="684" spans="1:16" x14ac:dyDescent="0.2">
      <c r="A684" t="s">
        <v>341</v>
      </c>
      <c r="B684" t="s">
        <v>346</v>
      </c>
      <c r="C684" t="s">
        <v>500</v>
      </c>
      <c r="D684" t="s">
        <v>390</v>
      </c>
      <c r="E684">
        <v>4602</v>
      </c>
      <c r="F684">
        <v>747</v>
      </c>
      <c r="G684">
        <v>85.61</v>
      </c>
      <c r="L684">
        <v>44</v>
      </c>
      <c r="M684">
        <v>2830</v>
      </c>
      <c r="N684">
        <v>1716</v>
      </c>
      <c r="O684">
        <v>12</v>
      </c>
    </row>
    <row r="685" spans="1:16" x14ac:dyDescent="0.2">
      <c r="A685" t="s">
        <v>341</v>
      </c>
      <c r="B685" t="s">
        <v>347</v>
      </c>
      <c r="C685" t="s">
        <v>500</v>
      </c>
      <c r="D685" t="s">
        <v>390</v>
      </c>
      <c r="E685">
        <v>288</v>
      </c>
      <c r="F685">
        <v>62</v>
      </c>
      <c r="G685">
        <v>95.15</v>
      </c>
      <c r="L685">
        <v>62</v>
      </c>
      <c r="M685">
        <v>166</v>
      </c>
      <c r="N685">
        <v>3</v>
      </c>
      <c r="O685">
        <v>57</v>
      </c>
    </row>
    <row r="686" spans="1:16" x14ac:dyDescent="0.2">
      <c r="A686" t="s">
        <v>341</v>
      </c>
      <c r="B686" t="s">
        <v>348</v>
      </c>
      <c r="C686" t="s">
        <v>500</v>
      </c>
      <c r="D686" t="s">
        <v>390</v>
      </c>
      <c r="E686">
        <v>6</v>
      </c>
      <c r="F686">
        <v>2</v>
      </c>
      <c r="G686">
        <v>119.83</v>
      </c>
      <c r="M686">
        <v>5</v>
      </c>
      <c r="N686">
        <v>1</v>
      </c>
    </row>
    <row r="687" spans="1:16" x14ac:dyDescent="0.2">
      <c r="A687" t="s">
        <v>341</v>
      </c>
      <c r="B687" t="s">
        <v>349</v>
      </c>
      <c r="C687" t="s">
        <v>500</v>
      </c>
      <c r="D687" t="s">
        <v>390</v>
      </c>
      <c r="E687">
        <v>1</v>
      </c>
      <c r="G687">
        <v>47</v>
      </c>
      <c r="M687">
        <v>1</v>
      </c>
    </row>
    <row r="688" spans="1:16" x14ac:dyDescent="0.2">
      <c r="A688" t="s">
        <v>341</v>
      </c>
      <c r="B688" t="s">
        <v>417</v>
      </c>
      <c r="C688" t="s">
        <v>501</v>
      </c>
      <c r="D688" t="s">
        <v>390</v>
      </c>
      <c r="E688">
        <v>349</v>
      </c>
      <c r="F688">
        <v>172</v>
      </c>
      <c r="G688">
        <v>121.85</v>
      </c>
      <c r="L688">
        <v>76</v>
      </c>
      <c r="M688">
        <v>144</v>
      </c>
      <c r="N688">
        <v>60</v>
      </c>
      <c r="O688">
        <v>57</v>
      </c>
      <c r="P688">
        <v>12</v>
      </c>
    </row>
    <row r="689" spans="1:16" x14ac:dyDescent="0.2">
      <c r="A689" t="s">
        <v>341</v>
      </c>
      <c r="B689" t="s">
        <v>346</v>
      </c>
      <c r="C689" t="s">
        <v>501</v>
      </c>
      <c r="D689" t="s">
        <v>390</v>
      </c>
      <c r="E689">
        <v>286</v>
      </c>
      <c r="F689">
        <v>145</v>
      </c>
      <c r="G689">
        <v>122.74</v>
      </c>
      <c r="L689">
        <v>62</v>
      </c>
      <c r="M689">
        <v>116</v>
      </c>
      <c r="N689">
        <v>59</v>
      </c>
      <c r="O689">
        <v>38</v>
      </c>
      <c r="P689">
        <v>11</v>
      </c>
    </row>
    <row r="690" spans="1:16" x14ac:dyDescent="0.2">
      <c r="A690" t="s">
        <v>341</v>
      </c>
      <c r="B690" t="s">
        <v>347</v>
      </c>
      <c r="C690" t="s">
        <v>501</v>
      </c>
      <c r="D690" t="s">
        <v>390</v>
      </c>
      <c r="E690">
        <v>62</v>
      </c>
      <c r="F690">
        <v>27</v>
      </c>
      <c r="G690">
        <v>118.85</v>
      </c>
      <c r="L690">
        <v>14</v>
      </c>
      <c r="M690">
        <v>28</v>
      </c>
      <c r="O690">
        <v>19</v>
      </c>
      <c r="P690">
        <v>1</v>
      </c>
    </row>
    <row r="691" spans="1:16" x14ac:dyDescent="0.2">
      <c r="A691" t="s">
        <v>341</v>
      </c>
      <c r="B691" t="s">
        <v>348</v>
      </c>
      <c r="C691" t="s">
        <v>501</v>
      </c>
      <c r="D691" t="s">
        <v>390</v>
      </c>
      <c r="E691">
        <v>1</v>
      </c>
      <c r="G691">
        <v>53</v>
      </c>
      <c r="N691">
        <v>1</v>
      </c>
    </row>
    <row r="692" spans="1:16" x14ac:dyDescent="0.2">
      <c r="A692" t="s">
        <v>341</v>
      </c>
      <c r="B692" t="s">
        <v>417</v>
      </c>
      <c r="C692" t="s">
        <v>502</v>
      </c>
      <c r="D692" t="s">
        <v>390</v>
      </c>
      <c r="E692">
        <v>234</v>
      </c>
      <c r="F692">
        <v>15</v>
      </c>
      <c r="G692">
        <v>66.650000000000006</v>
      </c>
      <c r="L692">
        <v>31</v>
      </c>
      <c r="M692">
        <v>170</v>
      </c>
      <c r="N692">
        <v>17</v>
      </c>
      <c r="O692">
        <v>12</v>
      </c>
      <c r="P692">
        <v>4</v>
      </c>
    </row>
    <row r="693" spans="1:16" x14ac:dyDescent="0.2">
      <c r="A693" t="s">
        <v>341</v>
      </c>
      <c r="B693" t="s">
        <v>346</v>
      </c>
      <c r="C693" t="s">
        <v>502</v>
      </c>
      <c r="D693" t="s">
        <v>390</v>
      </c>
      <c r="E693">
        <v>234</v>
      </c>
      <c r="F693">
        <v>15</v>
      </c>
      <c r="G693">
        <v>66.650000000000006</v>
      </c>
      <c r="L693">
        <v>31</v>
      </c>
      <c r="M693">
        <v>170</v>
      </c>
      <c r="N693">
        <v>17</v>
      </c>
      <c r="O693">
        <v>12</v>
      </c>
      <c r="P693">
        <v>4</v>
      </c>
    </row>
    <row r="694" spans="1:16" x14ac:dyDescent="0.2">
      <c r="A694" t="s">
        <v>341</v>
      </c>
      <c r="B694" t="s">
        <v>417</v>
      </c>
      <c r="C694" t="s">
        <v>503</v>
      </c>
      <c r="D694" t="s">
        <v>390</v>
      </c>
      <c r="E694">
        <v>1457</v>
      </c>
      <c r="F694">
        <v>243</v>
      </c>
      <c r="G694">
        <v>82.68</v>
      </c>
      <c r="L694">
        <v>35</v>
      </c>
      <c r="M694">
        <v>1000</v>
      </c>
      <c r="N694">
        <v>387</v>
      </c>
      <c r="O694">
        <v>35</v>
      </c>
    </row>
    <row r="695" spans="1:16" x14ac:dyDescent="0.2">
      <c r="A695" t="s">
        <v>341</v>
      </c>
      <c r="B695" t="s">
        <v>346</v>
      </c>
      <c r="C695" t="s">
        <v>503</v>
      </c>
      <c r="D695" t="s">
        <v>390</v>
      </c>
      <c r="E695">
        <v>1318</v>
      </c>
      <c r="F695">
        <v>206</v>
      </c>
      <c r="G695">
        <v>81.150000000000006</v>
      </c>
      <c r="L695">
        <v>10</v>
      </c>
      <c r="M695">
        <v>919</v>
      </c>
      <c r="N695">
        <v>385</v>
      </c>
      <c r="O695">
        <v>4</v>
      </c>
    </row>
    <row r="696" spans="1:16" x14ac:dyDescent="0.2">
      <c r="A696" t="s">
        <v>341</v>
      </c>
      <c r="B696" t="s">
        <v>347</v>
      </c>
      <c r="C696" t="s">
        <v>503</v>
      </c>
      <c r="D696" t="s">
        <v>390</v>
      </c>
      <c r="E696">
        <v>138</v>
      </c>
      <c r="F696">
        <v>37</v>
      </c>
      <c r="G696">
        <v>97.75</v>
      </c>
      <c r="L696">
        <v>25</v>
      </c>
      <c r="M696">
        <v>80</v>
      </c>
      <c r="N696">
        <v>2</v>
      </c>
      <c r="O696">
        <v>31</v>
      </c>
    </row>
    <row r="697" spans="1:16" x14ac:dyDescent="0.2">
      <c r="A697" t="s">
        <v>341</v>
      </c>
      <c r="B697" t="s">
        <v>348</v>
      </c>
      <c r="C697" t="s">
        <v>503</v>
      </c>
      <c r="D697" t="s">
        <v>390</v>
      </c>
      <c r="E697">
        <v>1</v>
      </c>
      <c r="G697">
        <v>26</v>
      </c>
      <c r="M697">
        <v>1</v>
      </c>
    </row>
    <row r="698" spans="1:16" x14ac:dyDescent="0.2">
      <c r="A698" t="s">
        <v>341</v>
      </c>
      <c r="B698" t="s">
        <v>417</v>
      </c>
      <c r="C698" t="s">
        <v>504</v>
      </c>
      <c r="D698" t="s">
        <v>390</v>
      </c>
      <c r="E698">
        <v>156</v>
      </c>
      <c r="F698">
        <v>61</v>
      </c>
      <c r="G698">
        <v>138.03</v>
      </c>
      <c r="L698">
        <v>15</v>
      </c>
      <c r="M698">
        <v>103</v>
      </c>
      <c r="N698">
        <v>21</v>
      </c>
      <c r="O698">
        <v>15</v>
      </c>
      <c r="P698">
        <v>2</v>
      </c>
    </row>
    <row r="699" spans="1:16" x14ac:dyDescent="0.2">
      <c r="A699" t="s">
        <v>341</v>
      </c>
      <c r="B699" t="s">
        <v>346</v>
      </c>
      <c r="C699" t="s">
        <v>504</v>
      </c>
      <c r="D699" t="s">
        <v>390</v>
      </c>
      <c r="E699">
        <v>150</v>
      </c>
      <c r="F699">
        <v>60</v>
      </c>
      <c r="G699">
        <v>140.79</v>
      </c>
      <c r="L699">
        <v>13</v>
      </c>
      <c r="M699">
        <v>100</v>
      </c>
      <c r="N699">
        <v>21</v>
      </c>
      <c r="O699">
        <v>14</v>
      </c>
      <c r="P699">
        <v>2</v>
      </c>
    </row>
    <row r="700" spans="1:16" x14ac:dyDescent="0.2">
      <c r="A700" t="s">
        <v>341</v>
      </c>
      <c r="B700" t="s">
        <v>347</v>
      </c>
      <c r="C700" t="s">
        <v>504</v>
      </c>
      <c r="D700" t="s">
        <v>390</v>
      </c>
      <c r="E700">
        <v>4</v>
      </c>
      <c r="F700">
        <v>1</v>
      </c>
      <c r="G700">
        <v>80.25</v>
      </c>
      <c r="L700">
        <v>2</v>
      </c>
      <c r="M700">
        <v>1</v>
      </c>
      <c r="O700">
        <v>1</v>
      </c>
    </row>
    <row r="701" spans="1:16" x14ac:dyDescent="0.2">
      <c r="A701" t="s">
        <v>341</v>
      </c>
      <c r="B701" t="s">
        <v>348</v>
      </c>
      <c r="C701" t="s">
        <v>504</v>
      </c>
      <c r="D701" t="s">
        <v>390</v>
      </c>
      <c r="E701">
        <v>2</v>
      </c>
      <c r="G701">
        <v>47</v>
      </c>
      <c r="M701">
        <v>2</v>
      </c>
    </row>
    <row r="702" spans="1:16" x14ac:dyDescent="0.2">
      <c r="A702" t="s">
        <v>341</v>
      </c>
      <c r="B702" t="s">
        <v>417</v>
      </c>
      <c r="C702" t="s">
        <v>505</v>
      </c>
      <c r="D702" t="s">
        <v>390</v>
      </c>
      <c r="E702">
        <v>356</v>
      </c>
      <c r="F702">
        <v>87</v>
      </c>
      <c r="G702">
        <v>108.98</v>
      </c>
      <c r="L702">
        <v>14</v>
      </c>
      <c r="M702">
        <v>247</v>
      </c>
      <c r="N702">
        <v>85</v>
      </c>
      <c r="O702">
        <v>10</v>
      </c>
    </row>
    <row r="703" spans="1:16" x14ac:dyDescent="0.2">
      <c r="A703" t="s">
        <v>341</v>
      </c>
      <c r="B703" t="s">
        <v>346</v>
      </c>
      <c r="C703" t="s">
        <v>505</v>
      </c>
      <c r="D703" t="s">
        <v>390</v>
      </c>
      <c r="E703">
        <v>326</v>
      </c>
      <c r="F703">
        <v>81</v>
      </c>
      <c r="G703">
        <v>109.96</v>
      </c>
      <c r="L703">
        <v>6</v>
      </c>
      <c r="M703">
        <v>232</v>
      </c>
      <c r="N703">
        <v>85</v>
      </c>
      <c r="O703">
        <v>3</v>
      </c>
    </row>
    <row r="704" spans="1:16" x14ac:dyDescent="0.2">
      <c r="A704" t="s">
        <v>341</v>
      </c>
      <c r="B704" t="s">
        <v>347</v>
      </c>
      <c r="C704" t="s">
        <v>505</v>
      </c>
      <c r="D704" t="s">
        <v>390</v>
      </c>
      <c r="E704">
        <v>30</v>
      </c>
      <c r="F704">
        <v>6</v>
      </c>
      <c r="G704">
        <v>98.3</v>
      </c>
      <c r="L704">
        <v>8</v>
      </c>
      <c r="M704">
        <v>15</v>
      </c>
      <c r="O704">
        <v>7</v>
      </c>
    </row>
    <row r="705" spans="1:16" x14ac:dyDescent="0.2">
      <c r="A705" t="s">
        <v>341</v>
      </c>
      <c r="B705" t="s">
        <v>417</v>
      </c>
      <c r="C705" t="s">
        <v>506</v>
      </c>
      <c r="D705" t="s">
        <v>390</v>
      </c>
      <c r="E705">
        <v>227</v>
      </c>
      <c r="F705">
        <v>107</v>
      </c>
      <c r="G705">
        <v>142.37</v>
      </c>
      <c r="L705">
        <v>43</v>
      </c>
      <c r="M705">
        <v>107</v>
      </c>
      <c r="N705">
        <v>42</v>
      </c>
      <c r="O705">
        <v>31</v>
      </c>
      <c r="P705">
        <v>4</v>
      </c>
    </row>
    <row r="706" spans="1:16" x14ac:dyDescent="0.2">
      <c r="A706" t="s">
        <v>341</v>
      </c>
      <c r="B706" t="s">
        <v>346</v>
      </c>
      <c r="C706" t="s">
        <v>506</v>
      </c>
      <c r="D706" t="s">
        <v>390</v>
      </c>
      <c r="E706">
        <v>213</v>
      </c>
      <c r="F706">
        <v>104</v>
      </c>
      <c r="G706">
        <v>146.94</v>
      </c>
      <c r="L706">
        <v>35</v>
      </c>
      <c r="M706">
        <v>102</v>
      </c>
      <c r="N706">
        <v>42</v>
      </c>
      <c r="O706">
        <v>30</v>
      </c>
      <c r="P706">
        <v>4</v>
      </c>
    </row>
    <row r="707" spans="1:16" x14ac:dyDescent="0.2">
      <c r="A707" t="s">
        <v>341</v>
      </c>
      <c r="B707" t="s">
        <v>347</v>
      </c>
      <c r="C707" t="s">
        <v>506</v>
      </c>
      <c r="D707" t="s">
        <v>390</v>
      </c>
      <c r="E707">
        <v>14</v>
      </c>
      <c r="F707">
        <v>3</v>
      </c>
      <c r="G707">
        <v>72.930000000000007</v>
      </c>
      <c r="L707">
        <v>8</v>
      </c>
      <c r="M707">
        <v>5</v>
      </c>
      <c r="O707">
        <v>1</v>
      </c>
    </row>
    <row r="708" spans="1:16" x14ac:dyDescent="0.2">
      <c r="A708" t="s">
        <v>341</v>
      </c>
      <c r="B708" t="s">
        <v>417</v>
      </c>
      <c r="C708" t="s">
        <v>507</v>
      </c>
      <c r="D708" t="s">
        <v>390</v>
      </c>
      <c r="E708">
        <v>106</v>
      </c>
      <c r="F708">
        <v>13</v>
      </c>
      <c r="G708">
        <v>82.08</v>
      </c>
      <c r="L708">
        <v>16</v>
      </c>
      <c r="M708">
        <v>80</v>
      </c>
      <c r="N708">
        <v>7</v>
      </c>
      <c r="O708">
        <v>2</v>
      </c>
      <c r="P708">
        <v>1</v>
      </c>
    </row>
    <row r="709" spans="1:16" x14ac:dyDescent="0.2">
      <c r="A709" t="s">
        <v>341</v>
      </c>
      <c r="B709" t="s">
        <v>346</v>
      </c>
      <c r="C709" t="s">
        <v>507</v>
      </c>
      <c r="D709" t="s">
        <v>390</v>
      </c>
      <c r="E709">
        <v>106</v>
      </c>
      <c r="F709">
        <v>13</v>
      </c>
      <c r="G709">
        <v>82.08</v>
      </c>
      <c r="L709">
        <v>16</v>
      </c>
      <c r="M709">
        <v>80</v>
      </c>
      <c r="N709">
        <v>7</v>
      </c>
      <c r="O709">
        <v>2</v>
      </c>
      <c r="P709">
        <v>1</v>
      </c>
    </row>
    <row r="710" spans="1:16" x14ac:dyDescent="0.2">
      <c r="A710" t="s">
        <v>341</v>
      </c>
      <c r="B710" t="s">
        <v>417</v>
      </c>
      <c r="C710" t="s">
        <v>508</v>
      </c>
      <c r="D710" t="s">
        <v>390</v>
      </c>
      <c r="E710">
        <v>649</v>
      </c>
      <c r="F710">
        <v>161</v>
      </c>
      <c r="G710">
        <v>108.88</v>
      </c>
      <c r="L710">
        <v>6</v>
      </c>
      <c r="M710">
        <v>435</v>
      </c>
      <c r="N710">
        <v>189</v>
      </c>
      <c r="O710">
        <v>19</v>
      </c>
    </row>
    <row r="711" spans="1:16" x14ac:dyDescent="0.2">
      <c r="A711" t="s">
        <v>341</v>
      </c>
      <c r="B711" t="s">
        <v>346</v>
      </c>
      <c r="C711" t="s">
        <v>508</v>
      </c>
      <c r="D711" t="s">
        <v>390</v>
      </c>
      <c r="E711">
        <v>607</v>
      </c>
      <c r="F711">
        <v>149</v>
      </c>
      <c r="G711">
        <v>107.87</v>
      </c>
      <c r="L711">
        <v>1</v>
      </c>
      <c r="M711">
        <v>414</v>
      </c>
      <c r="N711">
        <v>189</v>
      </c>
      <c r="O711">
        <v>3</v>
      </c>
    </row>
    <row r="712" spans="1:16" x14ac:dyDescent="0.2">
      <c r="A712" t="s">
        <v>341</v>
      </c>
      <c r="B712" t="s">
        <v>347</v>
      </c>
      <c r="C712" t="s">
        <v>508</v>
      </c>
      <c r="D712" t="s">
        <v>390</v>
      </c>
      <c r="E712">
        <v>42</v>
      </c>
      <c r="F712">
        <v>12</v>
      </c>
      <c r="G712">
        <v>123.45</v>
      </c>
      <c r="L712">
        <v>5</v>
      </c>
      <c r="M712">
        <v>21</v>
      </c>
      <c r="O712">
        <v>16</v>
      </c>
    </row>
    <row r="713" spans="1:16" x14ac:dyDescent="0.2">
      <c r="A713" t="s">
        <v>341</v>
      </c>
      <c r="B713" t="s">
        <v>417</v>
      </c>
      <c r="C713" t="s">
        <v>509</v>
      </c>
      <c r="D713" t="s">
        <v>390</v>
      </c>
      <c r="E713">
        <v>6588</v>
      </c>
      <c r="F713">
        <v>2420</v>
      </c>
      <c r="G713">
        <v>116.36</v>
      </c>
      <c r="L713">
        <v>914</v>
      </c>
      <c r="M713">
        <v>3714</v>
      </c>
      <c r="N713">
        <v>1009</v>
      </c>
      <c r="O713">
        <v>756</v>
      </c>
      <c r="P713">
        <v>195</v>
      </c>
    </row>
    <row r="714" spans="1:16" x14ac:dyDescent="0.2">
      <c r="A714" t="s">
        <v>341</v>
      </c>
      <c r="B714" t="s">
        <v>346</v>
      </c>
      <c r="C714" t="s">
        <v>509</v>
      </c>
      <c r="D714" t="s">
        <v>390</v>
      </c>
      <c r="E714">
        <v>5962</v>
      </c>
      <c r="F714">
        <v>2227</v>
      </c>
      <c r="G714">
        <v>118.07</v>
      </c>
      <c r="L714">
        <v>685</v>
      </c>
      <c r="M714">
        <v>3514</v>
      </c>
      <c r="N714">
        <v>994</v>
      </c>
      <c r="O714">
        <v>603</v>
      </c>
      <c r="P714">
        <v>166</v>
      </c>
    </row>
    <row r="715" spans="1:16" x14ac:dyDescent="0.2">
      <c r="A715" t="s">
        <v>341</v>
      </c>
      <c r="B715" t="s">
        <v>347</v>
      </c>
      <c r="C715" t="s">
        <v>509</v>
      </c>
      <c r="D715" t="s">
        <v>390</v>
      </c>
      <c r="E715">
        <v>613</v>
      </c>
      <c r="F715">
        <v>187</v>
      </c>
      <c r="G715">
        <v>98.48</v>
      </c>
      <c r="L715">
        <v>226</v>
      </c>
      <c r="M715">
        <v>194</v>
      </c>
      <c r="N715">
        <v>13</v>
      </c>
      <c r="O715">
        <v>151</v>
      </c>
      <c r="P715">
        <v>29</v>
      </c>
    </row>
    <row r="716" spans="1:16" x14ac:dyDescent="0.2">
      <c r="A716" t="s">
        <v>341</v>
      </c>
      <c r="B716" t="s">
        <v>348</v>
      </c>
      <c r="C716" t="s">
        <v>509</v>
      </c>
      <c r="D716" t="s">
        <v>390</v>
      </c>
      <c r="E716">
        <v>13</v>
      </c>
      <c r="F716">
        <v>6</v>
      </c>
      <c r="G716">
        <v>172.69</v>
      </c>
      <c r="L716">
        <v>3</v>
      </c>
      <c r="M716">
        <v>6</v>
      </c>
      <c r="N716">
        <v>2</v>
      </c>
      <c r="O716">
        <v>2</v>
      </c>
    </row>
    <row r="717" spans="1:16" x14ac:dyDescent="0.2">
      <c r="A717" t="s">
        <v>341</v>
      </c>
      <c r="B717" t="s">
        <v>417</v>
      </c>
      <c r="C717" t="s">
        <v>510</v>
      </c>
      <c r="D717" t="s">
        <v>390</v>
      </c>
      <c r="E717">
        <v>1300</v>
      </c>
      <c r="F717">
        <v>267</v>
      </c>
      <c r="G717">
        <v>90.49</v>
      </c>
      <c r="L717">
        <v>262</v>
      </c>
      <c r="M717">
        <v>787</v>
      </c>
      <c r="N717">
        <v>137</v>
      </c>
      <c r="O717">
        <v>88</v>
      </c>
      <c r="P717">
        <v>26</v>
      </c>
    </row>
    <row r="718" spans="1:16" x14ac:dyDescent="0.2">
      <c r="A718" t="s">
        <v>341</v>
      </c>
      <c r="B718" t="s">
        <v>346</v>
      </c>
      <c r="C718" t="s">
        <v>510</v>
      </c>
      <c r="D718" t="s">
        <v>390</v>
      </c>
      <c r="E718">
        <v>1295</v>
      </c>
      <c r="F718">
        <v>267</v>
      </c>
      <c r="G718">
        <v>90.71</v>
      </c>
      <c r="L718">
        <v>261</v>
      </c>
      <c r="M718">
        <v>784</v>
      </c>
      <c r="N718">
        <v>136</v>
      </c>
      <c r="O718">
        <v>88</v>
      </c>
      <c r="P718">
        <v>26</v>
      </c>
    </row>
    <row r="719" spans="1:16" x14ac:dyDescent="0.2">
      <c r="A719" t="s">
        <v>341</v>
      </c>
      <c r="B719" t="s">
        <v>348</v>
      </c>
      <c r="C719" t="s">
        <v>510</v>
      </c>
      <c r="D719" t="s">
        <v>390</v>
      </c>
      <c r="E719">
        <v>5</v>
      </c>
      <c r="G719">
        <v>35.200000000000003</v>
      </c>
      <c r="L719">
        <v>1</v>
      </c>
      <c r="M719">
        <v>3</v>
      </c>
      <c r="N719">
        <v>1</v>
      </c>
    </row>
    <row r="720" spans="1:16" x14ac:dyDescent="0.2">
      <c r="A720" t="s">
        <v>341</v>
      </c>
      <c r="B720" t="s">
        <v>417</v>
      </c>
      <c r="C720" t="s">
        <v>511</v>
      </c>
      <c r="D720" t="s">
        <v>390</v>
      </c>
      <c r="E720">
        <v>19804</v>
      </c>
      <c r="F720">
        <v>3717</v>
      </c>
      <c r="G720">
        <v>92.88</v>
      </c>
      <c r="L720">
        <v>467</v>
      </c>
      <c r="M720">
        <v>13503</v>
      </c>
      <c r="N720">
        <v>5327</v>
      </c>
      <c r="O720">
        <v>507</v>
      </c>
    </row>
    <row r="721" spans="1:16" x14ac:dyDescent="0.2">
      <c r="A721" t="s">
        <v>341</v>
      </c>
      <c r="B721" t="s">
        <v>346</v>
      </c>
      <c r="C721" t="s">
        <v>511</v>
      </c>
      <c r="D721" t="s">
        <v>390</v>
      </c>
      <c r="E721">
        <v>18200</v>
      </c>
      <c r="F721">
        <v>3385</v>
      </c>
      <c r="G721">
        <v>92.51</v>
      </c>
      <c r="L721">
        <v>148</v>
      </c>
      <c r="M721">
        <v>12674</v>
      </c>
      <c r="N721">
        <v>5310</v>
      </c>
      <c r="O721">
        <v>68</v>
      </c>
    </row>
    <row r="722" spans="1:16" x14ac:dyDescent="0.2">
      <c r="A722" t="s">
        <v>341</v>
      </c>
      <c r="B722" t="s">
        <v>347</v>
      </c>
      <c r="C722" t="s">
        <v>511</v>
      </c>
      <c r="D722" t="s">
        <v>390</v>
      </c>
      <c r="E722">
        <v>1575</v>
      </c>
      <c r="F722">
        <v>326</v>
      </c>
      <c r="G722">
        <v>97.08</v>
      </c>
      <c r="L722">
        <v>319</v>
      </c>
      <c r="M722">
        <v>808</v>
      </c>
      <c r="N722">
        <v>9</v>
      </c>
      <c r="O722">
        <v>439</v>
      </c>
    </row>
    <row r="723" spans="1:16" x14ac:dyDescent="0.2">
      <c r="A723" t="s">
        <v>341</v>
      </c>
      <c r="B723" t="s">
        <v>348</v>
      </c>
      <c r="C723" t="s">
        <v>511</v>
      </c>
      <c r="D723" t="s">
        <v>390</v>
      </c>
      <c r="E723">
        <v>28</v>
      </c>
      <c r="F723">
        <v>6</v>
      </c>
      <c r="G723">
        <v>100.29</v>
      </c>
      <c r="M723">
        <v>20</v>
      </c>
      <c r="N723">
        <v>8</v>
      </c>
    </row>
    <row r="724" spans="1:16" x14ac:dyDescent="0.2">
      <c r="A724" t="s">
        <v>341</v>
      </c>
      <c r="B724" t="s">
        <v>349</v>
      </c>
      <c r="C724" t="s">
        <v>511</v>
      </c>
      <c r="D724" t="s">
        <v>390</v>
      </c>
      <c r="E724">
        <v>1</v>
      </c>
      <c r="G724">
        <v>114</v>
      </c>
      <c r="M724">
        <v>1</v>
      </c>
    </row>
    <row r="725" spans="1:16" x14ac:dyDescent="0.2">
      <c r="A725" t="s">
        <v>341</v>
      </c>
      <c r="B725" t="s">
        <v>417</v>
      </c>
      <c r="C725" t="s">
        <v>512</v>
      </c>
      <c r="D725" t="s">
        <v>390</v>
      </c>
      <c r="E725">
        <v>4132</v>
      </c>
      <c r="F725">
        <v>1591</v>
      </c>
      <c r="G725">
        <v>116.78</v>
      </c>
      <c r="L725">
        <v>560</v>
      </c>
      <c r="M725">
        <v>2292</v>
      </c>
      <c r="N725">
        <v>735</v>
      </c>
      <c r="O725">
        <v>426</v>
      </c>
      <c r="P725">
        <v>119</v>
      </c>
    </row>
    <row r="726" spans="1:16" x14ac:dyDescent="0.2">
      <c r="A726" t="s">
        <v>341</v>
      </c>
      <c r="B726" t="s">
        <v>346</v>
      </c>
      <c r="C726" t="s">
        <v>512</v>
      </c>
      <c r="D726" t="s">
        <v>390</v>
      </c>
      <c r="E726">
        <v>3818</v>
      </c>
      <c r="F726">
        <v>1483</v>
      </c>
      <c r="G726">
        <v>118</v>
      </c>
      <c r="L726">
        <v>439</v>
      </c>
      <c r="M726">
        <v>2209</v>
      </c>
      <c r="N726">
        <v>722</v>
      </c>
      <c r="O726">
        <v>341</v>
      </c>
      <c r="P726">
        <v>107</v>
      </c>
    </row>
    <row r="727" spans="1:16" x14ac:dyDescent="0.2">
      <c r="A727" t="s">
        <v>341</v>
      </c>
      <c r="B727" t="s">
        <v>347</v>
      </c>
      <c r="C727" t="s">
        <v>512</v>
      </c>
      <c r="D727" t="s">
        <v>390</v>
      </c>
      <c r="E727">
        <v>301</v>
      </c>
      <c r="F727">
        <v>101</v>
      </c>
      <c r="G727">
        <v>99.27</v>
      </c>
      <c r="L727">
        <v>120</v>
      </c>
      <c r="M727">
        <v>75</v>
      </c>
      <c r="N727">
        <v>12</v>
      </c>
      <c r="O727">
        <v>82</v>
      </c>
      <c r="P727">
        <v>12</v>
      </c>
    </row>
    <row r="728" spans="1:16" x14ac:dyDescent="0.2">
      <c r="A728" t="s">
        <v>341</v>
      </c>
      <c r="B728" t="s">
        <v>348</v>
      </c>
      <c r="C728" t="s">
        <v>512</v>
      </c>
      <c r="D728" t="s">
        <v>390</v>
      </c>
      <c r="E728">
        <v>13</v>
      </c>
      <c r="F728">
        <v>7</v>
      </c>
      <c r="G728">
        <v>165.46</v>
      </c>
      <c r="L728">
        <v>1</v>
      </c>
      <c r="M728">
        <v>8</v>
      </c>
      <c r="N728">
        <v>1</v>
      </c>
      <c r="O728">
        <v>3</v>
      </c>
    </row>
    <row r="729" spans="1:16" x14ac:dyDescent="0.2">
      <c r="A729" t="s">
        <v>341</v>
      </c>
      <c r="B729" t="s">
        <v>417</v>
      </c>
      <c r="C729" t="s">
        <v>513</v>
      </c>
      <c r="D729" t="s">
        <v>390</v>
      </c>
      <c r="E729">
        <v>1442</v>
      </c>
      <c r="F729">
        <v>322</v>
      </c>
      <c r="G729">
        <v>93.74</v>
      </c>
      <c r="L729">
        <v>262</v>
      </c>
      <c r="M729">
        <v>946</v>
      </c>
      <c r="N729">
        <v>175</v>
      </c>
      <c r="O729">
        <v>47</v>
      </c>
      <c r="P729">
        <v>12</v>
      </c>
    </row>
    <row r="730" spans="1:16" x14ac:dyDescent="0.2">
      <c r="A730" t="s">
        <v>341</v>
      </c>
      <c r="B730" t="s">
        <v>346</v>
      </c>
      <c r="C730" t="s">
        <v>513</v>
      </c>
      <c r="D730" t="s">
        <v>390</v>
      </c>
      <c r="E730">
        <v>1436</v>
      </c>
      <c r="F730">
        <v>319</v>
      </c>
      <c r="G730">
        <v>93.73</v>
      </c>
      <c r="L730">
        <v>261</v>
      </c>
      <c r="M730">
        <v>941</v>
      </c>
      <c r="N730">
        <v>175</v>
      </c>
      <c r="O730">
        <v>47</v>
      </c>
      <c r="P730">
        <v>12</v>
      </c>
    </row>
    <row r="731" spans="1:16" x14ac:dyDescent="0.2">
      <c r="A731" t="s">
        <v>341</v>
      </c>
      <c r="B731" t="s">
        <v>347</v>
      </c>
      <c r="C731" t="s">
        <v>513</v>
      </c>
      <c r="D731" t="s">
        <v>390</v>
      </c>
      <c r="E731">
        <v>2</v>
      </c>
      <c r="F731">
        <v>2</v>
      </c>
      <c r="G731">
        <v>162</v>
      </c>
      <c r="M731">
        <v>2</v>
      </c>
    </row>
    <row r="732" spans="1:16" x14ac:dyDescent="0.2">
      <c r="A732" t="s">
        <v>341</v>
      </c>
      <c r="B732" t="s">
        <v>348</v>
      </c>
      <c r="C732" t="s">
        <v>513</v>
      </c>
      <c r="D732" t="s">
        <v>390</v>
      </c>
      <c r="E732">
        <v>4</v>
      </c>
      <c r="F732">
        <v>1</v>
      </c>
      <c r="G732">
        <v>63.25</v>
      </c>
      <c r="L732">
        <v>1</v>
      </c>
      <c r="M732">
        <v>3</v>
      </c>
    </row>
    <row r="733" spans="1:16" x14ac:dyDescent="0.2">
      <c r="A733" t="s">
        <v>341</v>
      </c>
      <c r="B733" t="s">
        <v>417</v>
      </c>
      <c r="C733" t="s">
        <v>514</v>
      </c>
      <c r="D733" t="s">
        <v>390</v>
      </c>
      <c r="E733">
        <v>13298</v>
      </c>
      <c r="F733">
        <v>2447</v>
      </c>
      <c r="G733">
        <v>88.7</v>
      </c>
      <c r="L733">
        <v>293</v>
      </c>
      <c r="M733">
        <v>8374</v>
      </c>
      <c r="N733">
        <v>4331</v>
      </c>
      <c r="O733">
        <v>299</v>
      </c>
      <c r="P733">
        <v>1</v>
      </c>
    </row>
    <row r="734" spans="1:16" x14ac:dyDescent="0.2">
      <c r="A734" t="s">
        <v>341</v>
      </c>
      <c r="B734" t="s">
        <v>346</v>
      </c>
      <c r="C734" t="s">
        <v>514</v>
      </c>
      <c r="D734" t="s">
        <v>390</v>
      </c>
      <c r="E734">
        <v>12414</v>
      </c>
      <c r="F734">
        <v>2276</v>
      </c>
      <c r="G734">
        <v>88.49</v>
      </c>
      <c r="L734">
        <v>92</v>
      </c>
      <c r="M734">
        <v>7949</v>
      </c>
      <c r="N734">
        <v>4320</v>
      </c>
      <c r="O734">
        <v>52</v>
      </c>
      <c r="P734">
        <v>1</v>
      </c>
    </row>
    <row r="735" spans="1:16" x14ac:dyDescent="0.2">
      <c r="A735" t="s">
        <v>341</v>
      </c>
      <c r="B735" t="s">
        <v>347</v>
      </c>
      <c r="C735" t="s">
        <v>514</v>
      </c>
      <c r="D735" t="s">
        <v>390</v>
      </c>
      <c r="E735">
        <v>868</v>
      </c>
      <c r="F735">
        <v>169</v>
      </c>
      <c r="G735">
        <v>92.02</v>
      </c>
      <c r="L735">
        <v>201</v>
      </c>
      <c r="M735">
        <v>414</v>
      </c>
      <c r="N735">
        <v>6</v>
      </c>
      <c r="O735">
        <v>247</v>
      </c>
    </row>
    <row r="736" spans="1:16" x14ac:dyDescent="0.2">
      <c r="A736" t="s">
        <v>341</v>
      </c>
      <c r="B736" t="s">
        <v>348</v>
      </c>
      <c r="C736" t="s">
        <v>514</v>
      </c>
      <c r="D736" t="s">
        <v>390</v>
      </c>
      <c r="E736">
        <v>15</v>
      </c>
      <c r="F736">
        <v>2</v>
      </c>
      <c r="G736">
        <v>79</v>
      </c>
      <c r="M736">
        <v>10</v>
      </c>
      <c r="N736">
        <v>5</v>
      </c>
    </row>
    <row r="737" spans="1:16" x14ac:dyDescent="0.2">
      <c r="A737" t="s">
        <v>341</v>
      </c>
      <c r="B737" t="s">
        <v>349</v>
      </c>
      <c r="C737" t="s">
        <v>514</v>
      </c>
      <c r="D737" t="s">
        <v>390</v>
      </c>
      <c r="E737">
        <v>1</v>
      </c>
      <c r="G737">
        <v>45</v>
      </c>
      <c r="M737">
        <v>1</v>
      </c>
    </row>
    <row r="738" spans="1:16" x14ac:dyDescent="0.2">
      <c r="A738" t="s">
        <v>341</v>
      </c>
      <c r="B738" t="s">
        <v>417</v>
      </c>
      <c r="C738" t="s">
        <v>515</v>
      </c>
      <c r="D738" t="s">
        <v>390</v>
      </c>
      <c r="E738">
        <v>552</v>
      </c>
      <c r="F738">
        <v>212</v>
      </c>
      <c r="G738">
        <v>121.87</v>
      </c>
      <c r="L738">
        <v>64</v>
      </c>
      <c r="M738">
        <v>300</v>
      </c>
      <c r="N738">
        <v>97</v>
      </c>
      <c r="O738">
        <v>76</v>
      </c>
      <c r="P738">
        <v>15</v>
      </c>
    </row>
    <row r="739" spans="1:16" x14ac:dyDescent="0.2">
      <c r="A739" t="s">
        <v>341</v>
      </c>
      <c r="B739" t="s">
        <v>346</v>
      </c>
      <c r="C739" t="s">
        <v>515</v>
      </c>
      <c r="D739" t="s">
        <v>390</v>
      </c>
      <c r="E739">
        <v>512</v>
      </c>
      <c r="F739">
        <v>200</v>
      </c>
      <c r="G739">
        <v>121.92</v>
      </c>
      <c r="L739">
        <v>59</v>
      </c>
      <c r="M739">
        <v>284</v>
      </c>
      <c r="N739">
        <v>95</v>
      </c>
      <c r="O739">
        <v>59</v>
      </c>
      <c r="P739">
        <v>15</v>
      </c>
    </row>
    <row r="740" spans="1:16" x14ac:dyDescent="0.2">
      <c r="A740" t="s">
        <v>341</v>
      </c>
      <c r="B740" t="s">
        <v>347</v>
      </c>
      <c r="C740" t="s">
        <v>515</v>
      </c>
      <c r="D740" t="s">
        <v>390</v>
      </c>
      <c r="E740">
        <v>40</v>
      </c>
      <c r="F740">
        <v>12</v>
      </c>
      <c r="G740">
        <v>121.25</v>
      </c>
      <c r="L740">
        <v>5</v>
      </c>
      <c r="M740">
        <v>16</v>
      </c>
      <c r="N740">
        <v>2</v>
      </c>
      <c r="O740">
        <v>17</v>
      </c>
    </row>
    <row r="741" spans="1:16" x14ac:dyDescent="0.2">
      <c r="A741" t="s">
        <v>341</v>
      </c>
      <c r="B741" t="s">
        <v>417</v>
      </c>
      <c r="C741" t="s">
        <v>516</v>
      </c>
      <c r="D741" t="s">
        <v>390</v>
      </c>
      <c r="E741">
        <v>101</v>
      </c>
      <c r="F741">
        <v>15</v>
      </c>
      <c r="G741">
        <v>91.45</v>
      </c>
      <c r="L741">
        <v>15</v>
      </c>
      <c r="M741">
        <v>66</v>
      </c>
      <c r="N741">
        <v>18</v>
      </c>
      <c r="O741">
        <v>2</v>
      </c>
    </row>
    <row r="742" spans="1:16" x14ac:dyDescent="0.2">
      <c r="A742" t="s">
        <v>341</v>
      </c>
      <c r="B742" t="s">
        <v>346</v>
      </c>
      <c r="C742" t="s">
        <v>516</v>
      </c>
      <c r="D742" t="s">
        <v>390</v>
      </c>
      <c r="E742">
        <v>101</v>
      </c>
      <c r="F742">
        <v>15</v>
      </c>
      <c r="G742">
        <v>91.45</v>
      </c>
      <c r="L742">
        <v>15</v>
      </c>
      <c r="M742">
        <v>66</v>
      </c>
      <c r="N742">
        <v>18</v>
      </c>
      <c r="O742">
        <v>2</v>
      </c>
    </row>
    <row r="743" spans="1:16" x14ac:dyDescent="0.2">
      <c r="A743" t="s">
        <v>341</v>
      </c>
      <c r="B743" t="s">
        <v>417</v>
      </c>
      <c r="C743" t="s">
        <v>517</v>
      </c>
      <c r="D743" t="s">
        <v>390</v>
      </c>
      <c r="E743">
        <v>1442</v>
      </c>
      <c r="F743">
        <v>311</v>
      </c>
      <c r="G743">
        <v>94.45</v>
      </c>
      <c r="L743">
        <v>36</v>
      </c>
      <c r="M743">
        <v>1161</v>
      </c>
      <c r="N743">
        <v>241</v>
      </c>
      <c r="O743">
        <v>4</v>
      </c>
    </row>
    <row r="744" spans="1:16" x14ac:dyDescent="0.2">
      <c r="A744" t="s">
        <v>341</v>
      </c>
      <c r="B744" t="s">
        <v>346</v>
      </c>
      <c r="C744" t="s">
        <v>517</v>
      </c>
      <c r="D744" t="s">
        <v>390</v>
      </c>
      <c r="E744">
        <v>1396</v>
      </c>
      <c r="F744">
        <v>305</v>
      </c>
      <c r="G744">
        <v>94.86</v>
      </c>
      <c r="L744">
        <v>20</v>
      </c>
      <c r="M744">
        <v>1136</v>
      </c>
      <c r="N744">
        <v>239</v>
      </c>
      <c r="O744">
        <v>1</v>
      </c>
    </row>
    <row r="745" spans="1:16" x14ac:dyDescent="0.2">
      <c r="A745" t="s">
        <v>341</v>
      </c>
      <c r="B745" t="s">
        <v>347</v>
      </c>
      <c r="C745" t="s">
        <v>517</v>
      </c>
      <c r="D745" t="s">
        <v>390</v>
      </c>
      <c r="E745">
        <v>45</v>
      </c>
      <c r="F745">
        <v>6</v>
      </c>
      <c r="G745">
        <v>82.29</v>
      </c>
      <c r="L745">
        <v>16</v>
      </c>
      <c r="M745">
        <v>25</v>
      </c>
      <c r="N745">
        <v>1</v>
      </c>
      <c r="O745">
        <v>3</v>
      </c>
    </row>
    <row r="746" spans="1:16" x14ac:dyDescent="0.2">
      <c r="A746" t="s">
        <v>341</v>
      </c>
      <c r="B746" t="s">
        <v>348</v>
      </c>
      <c r="C746" t="s">
        <v>517</v>
      </c>
      <c r="D746" t="s">
        <v>390</v>
      </c>
      <c r="E746">
        <v>1</v>
      </c>
      <c r="G746">
        <v>60</v>
      </c>
      <c r="N746">
        <v>1</v>
      </c>
    </row>
    <row r="747" spans="1:16" x14ac:dyDescent="0.2">
      <c r="A747" t="s">
        <v>341</v>
      </c>
      <c r="B747" t="s">
        <v>417</v>
      </c>
      <c r="C747" t="s">
        <v>518</v>
      </c>
      <c r="D747" t="s">
        <v>390</v>
      </c>
      <c r="E747">
        <v>567</v>
      </c>
      <c r="F747">
        <v>298</v>
      </c>
      <c r="G747">
        <v>139.66</v>
      </c>
      <c r="L747">
        <v>104</v>
      </c>
      <c r="M747">
        <v>263</v>
      </c>
      <c r="N747">
        <v>90</v>
      </c>
      <c r="O747">
        <v>84</v>
      </c>
      <c r="P747">
        <v>26</v>
      </c>
    </row>
    <row r="748" spans="1:16" x14ac:dyDescent="0.2">
      <c r="A748" t="s">
        <v>341</v>
      </c>
      <c r="B748" t="s">
        <v>346</v>
      </c>
      <c r="C748" t="s">
        <v>518</v>
      </c>
      <c r="D748" t="s">
        <v>390</v>
      </c>
      <c r="E748">
        <v>453</v>
      </c>
      <c r="F748">
        <v>269</v>
      </c>
      <c r="G748">
        <v>148.66999999999999</v>
      </c>
      <c r="L748">
        <v>61</v>
      </c>
      <c r="M748">
        <v>227</v>
      </c>
      <c r="N748">
        <v>89</v>
      </c>
      <c r="O748">
        <v>56</v>
      </c>
      <c r="P748">
        <v>20</v>
      </c>
    </row>
    <row r="749" spans="1:16" x14ac:dyDescent="0.2">
      <c r="A749" t="s">
        <v>341</v>
      </c>
      <c r="B749" t="s">
        <v>347</v>
      </c>
      <c r="C749" t="s">
        <v>518</v>
      </c>
      <c r="D749" t="s">
        <v>390</v>
      </c>
      <c r="E749">
        <v>114</v>
      </c>
      <c r="F749">
        <v>29</v>
      </c>
      <c r="G749">
        <v>103.84</v>
      </c>
      <c r="L749">
        <v>43</v>
      </c>
      <c r="M749">
        <v>36</v>
      </c>
      <c r="N749">
        <v>1</v>
      </c>
      <c r="O749">
        <v>28</v>
      </c>
      <c r="P749">
        <v>6</v>
      </c>
    </row>
    <row r="750" spans="1:16" x14ac:dyDescent="0.2">
      <c r="A750" t="s">
        <v>341</v>
      </c>
      <c r="B750" t="s">
        <v>417</v>
      </c>
      <c r="C750" t="s">
        <v>519</v>
      </c>
      <c r="D750" t="s">
        <v>390</v>
      </c>
      <c r="E750">
        <v>376</v>
      </c>
      <c r="F750">
        <v>23</v>
      </c>
      <c r="G750">
        <v>71.38</v>
      </c>
      <c r="L750">
        <v>41</v>
      </c>
      <c r="M750">
        <v>302</v>
      </c>
      <c r="N750">
        <v>13</v>
      </c>
      <c r="O750">
        <v>19</v>
      </c>
      <c r="P750">
        <v>1</v>
      </c>
    </row>
    <row r="751" spans="1:16" x14ac:dyDescent="0.2">
      <c r="A751" t="s">
        <v>341</v>
      </c>
      <c r="B751" t="s">
        <v>346</v>
      </c>
      <c r="C751" t="s">
        <v>519</v>
      </c>
      <c r="D751" t="s">
        <v>390</v>
      </c>
      <c r="E751">
        <v>374</v>
      </c>
      <c r="F751">
        <v>23</v>
      </c>
      <c r="G751">
        <v>71.52</v>
      </c>
      <c r="L751">
        <v>41</v>
      </c>
      <c r="M751">
        <v>300</v>
      </c>
      <c r="N751">
        <v>13</v>
      </c>
      <c r="O751">
        <v>19</v>
      </c>
      <c r="P751">
        <v>1</v>
      </c>
    </row>
    <row r="752" spans="1:16" x14ac:dyDescent="0.2">
      <c r="A752" t="s">
        <v>341</v>
      </c>
      <c r="B752" t="s">
        <v>348</v>
      </c>
      <c r="C752" t="s">
        <v>519</v>
      </c>
      <c r="D752" t="s">
        <v>390</v>
      </c>
      <c r="E752">
        <v>2</v>
      </c>
      <c r="G752">
        <v>46.5</v>
      </c>
      <c r="M752">
        <v>2</v>
      </c>
    </row>
    <row r="753" spans="1:16" x14ac:dyDescent="0.2">
      <c r="A753" t="s">
        <v>341</v>
      </c>
      <c r="B753" t="s">
        <v>417</v>
      </c>
      <c r="C753" t="s">
        <v>520</v>
      </c>
      <c r="D753" t="s">
        <v>390</v>
      </c>
      <c r="E753">
        <v>1961</v>
      </c>
      <c r="F753">
        <v>374</v>
      </c>
      <c r="G753">
        <v>93.22</v>
      </c>
      <c r="L753">
        <v>62</v>
      </c>
      <c r="M753">
        <v>1388</v>
      </c>
      <c r="N753">
        <v>444</v>
      </c>
      <c r="O753">
        <v>67</v>
      </c>
    </row>
    <row r="754" spans="1:16" x14ac:dyDescent="0.2">
      <c r="A754" t="s">
        <v>341</v>
      </c>
      <c r="B754" t="s">
        <v>346</v>
      </c>
      <c r="C754" t="s">
        <v>520</v>
      </c>
      <c r="D754" t="s">
        <v>390</v>
      </c>
      <c r="E754">
        <v>1736</v>
      </c>
      <c r="F754">
        <v>341</v>
      </c>
      <c r="G754">
        <v>93.76</v>
      </c>
      <c r="L754">
        <v>15</v>
      </c>
      <c r="M754">
        <v>1268</v>
      </c>
      <c r="N754">
        <v>442</v>
      </c>
      <c r="O754">
        <v>11</v>
      </c>
    </row>
    <row r="755" spans="1:16" x14ac:dyDescent="0.2">
      <c r="A755" t="s">
        <v>341</v>
      </c>
      <c r="B755" t="s">
        <v>347</v>
      </c>
      <c r="C755" t="s">
        <v>520</v>
      </c>
      <c r="D755" t="s">
        <v>390</v>
      </c>
      <c r="E755">
        <v>223</v>
      </c>
      <c r="F755">
        <v>33</v>
      </c>
      <c r="G755">
        <v>89.38</v>
      </c>
      <c r="L755">
        <v>47</v>
      </c>
      <c r="M755">
        <v>118</v>
      </c>
      <c r="N755">
        <v>2</v>
      </c>
      <c r="O755">
        <v>56</v>
      </c>
    </row>
    <row r="756" spans="1:16" x14ac:dyDescent="0.2">
      <c r="A756" t="s">
        <v>341</v>
      </c>
      <c r="B756" t="s">
        <v>348</v>
      </c>
      <c r="C756" t="s">
        <v>520</v>
      </c>
      <c r="D756" t="s">
        <v>390</v>
      </c>
      <c r="E756">
        <v>2</v>
      </c>
      <c r="G756">
        <v>52.5</v>
      </c>
      <c r="M756">
        <v>2</v>
      </c>
    </row>
    <row r="757" spans="1:16" x14ac:dyDescent="0.2">
      <c r="A757" t="s">
        <v>341</v>
      </c>
      <c r="B757" t="s">
        <v>417</v>
      </c>
      <c r="C757" t="s">
        <v>521</v>
      </c>
      <c r="D757" t="s">
        <v>390</v>
      </c>
      <c r="E757">
        <v>499</v>
      </c>
      <c r="F757">
        <v>257</v>
      </c>
      <c r="G757">
        <v>142.38999999999999</v>
      </c>
      <c r="L757">
        <v>67</v>
      </c>
      <c r="M757">
        <v>294</v>
      </c>
      <c r="N757">
        <v>70</v>
      </c>
      <c r="O757">
        <v>53</v>
      </c>
      <c r="P757">
        <v>15</v>
      </c>
    </row>
    <row r="758" spans="1:16" x14ac:dyDescent="0.2">
      <c r="A758" t="s">
        <v>341</v>
      </c>
      <c r="B758" t="s">
        <v>346</v>
      </c>
      <c r="C758" t="s">
        <v>521</v>
      </c>
      <c r="D758" t="s">
        <v>390</v>
      </c>
      <c r="E758">
        <v>453</v>
      </c>
      <c r="F758">
        <v>242</v>
      </c>
      <c r="G758">
        <v>147.6</v>
      </c>
      <c r="L758">
        <v>51</v>
      </c>
      <c r="M758">
        <v>279</v>
      </c>
      <c r="N758">
        <v>68</v>
      </c>
      <c r="O758">
        <v>43</v>
      </c>
      <c r="P758">
        <v>12</v>
      </c>
    </row>
    <row r="759" spans="1:16" x14ac:dyDescent="0.2">
      <c r="A759" t="s">
        <v>341</v>
      </c>
      <c r="B759" t="s">
        <v>347</v>
      </c>
      <c r="C759" t="s">
        <v>521</v>
      </c>
      <c r="D759" t="s">
        <v>390</v>
      </c>
      <c r="E759">
        <v>46</v>
      </c>
      <c r="F759">
        <v>15</v>
      </c>
      <c r="G759">
        <v>91.02</v>
      </c>
      <c r="L759">
        <v>16</v>
      </c>
      <c r="M759">
        <v>15</v>
      </c>
      <c r="N759">
        <v>2</v>
      </c>
      <c r="O759">
        <v>10</v>
      </c>
      <c r="P759">
        <v>3</v>
      </c>
    </row>
    <row r="760" spans="1:16" x14ac:dyDescent="0.2">
      <c r="A760" t="s">
        <v>341</v>
      </c>
      <c r="B760" t="s">
        <v>417</v>
      </c>
      <c r="C760" t="s">
        <v>522</v>
      </c>
      <c r="D760" t="s">
        <v>390</v>
      </c>
      <c r="E760">
        <v>247</v>
      </c>
      <c r="F760">
        <v>5</v>
      </c>
      <c r="G760">
        <v>63.13</v>
      </c>
      <c r="L760">
        <v>31</v>
      </c>
      <c r="M760">
        <v>194</v>
      </c>
      <c r="N760">
        <v>17</v>
      </c>
      <c r="O760">
        <v>4</v>
      </c>
      <c r="P760">
        <v>1</v>
      </c>
    </row>
    <row r="761" spans="1:16" x14ac:dyDescent="0.2">
      <c r="A761" t="s">
        <v>341</v>
      </c>
      <c r="B761" t="s">
        <v>346</v>
      </c>
      <c r="C761" t="s">
        <v>522</v>
      </c>
      <c r="D761" t="s">
        <v>390</v>
      </c>
      <c r="E761">
        <v>247</v>
      </c>
      <c r="F761">
        <v>5</v>
      </c>
      <c r="G761">
        <v>63.13</v>
      </c>
      <c r="L761">
        <v>31</v>
      </c>
      <c r="M761">
        <v>194</v>
      </c>
      <c r="N761">
        <v>17</v>
      </c>
      <c r="O761">
        <v>4</v>
      </c>
      <c r="P761">
        <v>1</v>
      </c>
    </row>
    <row r="762" spans="1:16" x14ac:dyDescent="0.2">
      <c r="A762" t="s">
        <v>341</v>
      </c>
      <c r="B762" t="s">
        <v>417</v>
      </c>
      <c r="C762" t="s">
        <v>523</v>
      </c>
      <c r="D762" t="s">
        <v>390</v>
      </c>
      <c r="E762">
        <v>1611</v>
      </c>
      <c r="F762">
        <v>277</v>
      </c>
      <c r="G762">
        <v>88.87</v>
      </c>
      <c r="L762">
        <v>51</v>
      </c>
      <c r="M762">
        <v>1107</v>
      </c>
      <c r="N762">
        <v>414</v>
      </c>
      <c r="O762">
        <v>39</v>
      </c>
    </row>
    <row r="763" spans="1:16" x14ac:dyDescent="0.2">
      <c r="A763" t="s">
        <v>341</v>
      </c>
      <c r="B763" t="s">
        <v>346</v>
      </c>
      <c r="C763" t="s">
        <v>523</v>
      </c>
      <c r="D763" t="s">
        <v>390</v>
      </c>
      <c r="E763">
        <v>1484</v>
      </c>
      <c r="F763">
        <v>264</v>
      </c>
      <c r="G763">
        <v>89.56</v>
      </c>
      <c r="L763">
        <v>9</v>
      </c>
      <c r="M763">
        <v>1056</v>
      </c>
      <c r="N763">
        <v>414</v>
      </c>
      <c r="O763">
        <v>5</v>
      </c>
    </row>
    <row r="764" spans="1:16" x14ac:dyDescent="0.2">
      <c r="A764" t="s">
        <v>341</v>
      </c>
      <c r="B764" t="s">
        <v>347</v>
      </c>
      <c r="C764" t="s">
        <v>523</v>
      </c>
      <c r="D764" t="s">
        <v>390</v>
      </c>
      <c r="E764">
        <v>126</v>
      </c>
      <c r="F764">
        <v>13</v>
      </c>
      <c r="G764">
        <v>81.239999999999995</v>
      </c>
      <c r="L764">
        <v>42</v>
      </c>
      <c r="M764">
        <v>50</v>
      </c>
      <c r="O764">
        <v>34</v>
      </c>
    </row>
    <row r="765" spans="1:16" x14ac:dyDescent="0.2">
      <c r="A765" t="s">
        <v>341</v>
      </c>
      <c r="B765" t="s">
        <v>348</v>
      </c>
      <c r="C765" t="s">
        <v>523</v>
      </c>
      <c r="D765" t="s">
        <v>390</v>
      </c>
      <c r="E765">
        <v>1</v>
      </c>
      <c r="G765">
        <v>32</v>
      </c>
      <c r="M765">
        <v>1</v>
      </c>
    </row>
    <row r="766" spans="1:16" x14ac:dyDescent="0.2">
      <c r="A766" t="s">
        <v>341</v>
      </c>
      <c r="B766" t="s">
        <v>417</v>
      </c>
      <c r="C766" t="s">
        <v>524</v>
      </c>
      <c r="D766" t="s">
        <v>390</v>
      </c>
      <c r="E766">
        <v>1880</v>
      </c>
      <c r="F766">
        <v>702</v>
      </c>
      <c r="G766">
        <v>119.63</v>
      </c>
      <c r="L766">
        <v>303</v>
      </c>
      <c r="M766">
        <v>1061</v>
      </c>
      <c r="N766">
        <v>280</v>
      </c>
      <c r="O766">
        <v>190</v>
      </c>
      <c r="P766">
        <v>46</v>
      </c>
    </row>
    <row r="767" spans="1:16" x14ac:dyDescent="0.2">
      <c r="A767" t="s">
        <v>341</v>
      </c>
      <c r="B767" t="s">
        <v>346</v>
      </c>
      <c r="C767" t="s">
        <v>524</v>
      </c>
      <c r="D767" t="s">
        <v>390</v>
      </c>
      <c r="E767">
        <v>1698</v>
      </c>
      <c r="F767">
        <v>675</v>
      </c>
      <c r="G767">
        <v>123.5</v>
      </c>
      <c r="L767">
        <v>214</v>
      </c>
      <c r="M767">
        <v>1012</v>
      </c>
      <c r="N767">
        <v>278</v>
      </c>
      <c r="O767">
        <v>153</v>
      </c>
      <c r="P767">
        <v>41</v>
      </c>
    </row>
    <row r="768" spans="1:16" x14ac:dyDescent="0.2">
      <c r="A768" t="s">
        <v>341</v>
      </c>
      <c r="B768" t="s">
        <v>347</v>
      </c>
      <c r="C768" t="s">
        <v>524</v>
      </c>
      <c r="D768" t="s">
        <v>390</v>
      </c>
      <c r="E768">
        <v>179</v>
      </c>
      <c r="F768">
        <v>26</v>
      </c>
      <c r="G768">
        <v>83.55</v>
      </c>
      <c r="L768">
        <v>88</v>
      </c>
      <c r="M768">
        <v>47</v>
      </c>
      <c r="N768">
        <v>2</v>
      </c>
      <c r="O768">
        <v>37</v>
      </c>
      <c r="P768">
        <v>5</v>
      </c>
    </row>
    <row r="769" spans="1:16" x14ac:dyDescent="0.2">
      <c r="A769" t="s">
        <v>341</v>
      </c>
      <c r="B769" t="s">
        <v>348</v>
      </c>
      <c r="C769" t="s">
        <v>524</v>
      </c>
      <c r="D769" t="s">
        <v>390</v>
      </c>
      <c r="E769">
        <v>3</v>
      </c>
      <c r="F769">
        <v>1</v>
      </c>
      <c r="G769">
        <v>84.67</v>
      </c>
      <c r="L769">
        <v>1</v>
      </c>
      <c r="M769">
        <v>2</v>
      </c>
    </row>
    <row r="770" spans="1:16" x14ac:dyDescent="0.2">
      <c r="A770" t="s">
        <v>341</v>
      </c>
      <c r="B770" t="s">
        <v>417</v>
      </c>
      <c r="C770" t="s">
        <v>525</v>
      </c>
      <c r="D770" t="s">
        <v>390</v>
      </c>
      <c r="E770">
        <v>426</v>
      </c>
      <c r="F770">
        <v>89</v>
      </c>
      <c r="G770">
        <v>102.17</v>
      </c>
      <c r="L770">
        <v>50</v>
      </c>
      <c r="M770">
        <v>306</v>
      </c>
      <c r="N770">
        <v>38</v>
      </c>
      <c r="O770">
        <v>22</v>
      </c>
      <c r="P770">
        <v>10</v>
      </c>
    </row>
    <row r="771" spans="1:16" x14ac:dyDescent="0.2">
      <c r="A771" t="s">
        <v>341</v>
      </c>
      <c r="B771" t="s">
        <v>346</v>
      </c>
      <c r="C771" t="s">
        <v>525</v>
      </c>
      <c r="D771" t="s">
        <v>390</v>
      </c>
      <c r="E771">
        <v>424</v>
      </c>
      <c r="F771">
        <v>88</v>
      </c>
      <c r="G771">
        <v>102.27</v>
      </c>
      <c r="L771">
        <v>50</v>
      </c>
      <c r="M771">
        <v>304</v>
      </c>
      <c r="N771">
        <v>38</v>
      </c>
      <c r="O771">
        <v>22</v>
      </c>
      <c r="P771">
        <v>10</v>
      </c>
    </row>
    <row r="772" spans="1:16" x14ac:dyDescent="0.2">
      <c r="A772" t="s">
        <v>341</v>
      </c>
      <c r="B772" t="s">
        <v>347</v>
      </c>
      <c r="C772" t="s">
        <v>525</v>
      </c>
      <c r="D772" t="s">
        <v>390</v>
      </c>
      <c r="E772">
        <v>1</v>
      </c>
      <c r="F772">
        <v>1</v>
      </c>
      <c r="G772">
        <v>136</v>
      </c>
      <c r="M772">
        <v>1</v>
      </c>
    </row>
    <row r="773" spans="1:16" x14ac:dyDescent="0.2">
      <c r="A773" t="s">
        <v>341</v>
      </c>
      <c r="B773" t="s">
        <v>348</v>
      </c>
      <c r="C773" t="s">
        <v>525</v>
      </c>
      <c r="D773" t="s">
        <v>390</v>
      </c>
      <c r="E773">
        <v>1</v>
      </c>
      <c r="G773">
        <v>27</v>
      </c>
      <c r="M773">
        <v>1</v>
      </c>
    </row>
    <row r="774" spans="1:16" x14ac:dyDescent="0.2">
      <c r="A774" t="s">
        <v>341</v>
      </c>
      <c r="B774" t="s">
        <v>417</v>
      </c>
      <c r="C774" t="s">
        <v>526</v>
      </c>
      <c r="D774" t="s">
        <v>390</v>
      </c>
      <c r="E774">
        <v>5560</v>
      </c>
      <c r="F774">
        <v>1080</v>
      </c>
      <c r="G774">
        <v>95.51</v>
      </c>
      <c r="L774">
        <v>149</v>
      </c>
      <c r="M774">
        <v>3670</v>
      </c>
      <c r="N774">
        <v>1676</v>
      </c>
      <c r="O774">
        <v>65</v>
      </c>
    </row>
    <row r="775" spans="1:16" x14ac:dyDescent="0.2">
      <c r="A775" t="s">
        <v>341</v>
      </c>
      <c r="B775" t="s">
        <v>346</v>
      </c>
      <c r="C775" t="s">
        <v>526</v>
      </c>
      <c r="D775" t="s">
        <v>390</v>
      </c>
      <c r="E775">
        <v>5139</v>
      </c>
      <c r="F775">
        <v>1018</v>
      </c>
      <c r="G775">
        <v>96.7</v>
      </c>
      <c r="L775">
        <v>21</v>
      </c>
      <c r="M775">
        <v>3431</v>
      </c>
      <c r="N775">
        <v>1673</v>
      </c>
      <c r="O775">
        <v>14</v>
      </c>
    </row>
    <row r="776" spans="1:16" x14ac:dyDescent="0.2">
      <c r="A776" t="s">
        <v>341</v>
      </c>
      <c r="B776" t="s">
        <v>347</v>
      </c>
      <c r="C776" t="s">
        <v>526</v>
      </c>
      <c r="D776" t="s">
        <v>390</v>
      </c>
      <c r="E776">
        <v>416</v>
      </c>
      <c r="F776">
        <v>62</v>
      </c>
      <c r="G776">
        <v>81.48</v>
      </c>
      <c r="L776">
        <v>128</v>
      </c>
      <c r="M776">
        <v>237</v>
      </c>
      <c r="O776">
        <v>51</v>
      </c>
    </row>
    <row r="777" spans="1:16" x14ac:dyDescent="0.2">
      <c r="A777" t="s">
        <v>341</v>
      </c>
      <c r="B777" t="s">
        <v>348</v>
      </c>
      <c r="C777" t="s">
        <v>526</v>
      </c>
      <c r="D777" t="s">
        <v>390</v>
      </c>
      <c r="E777">
        <v>5</v>
      </c>
      <c r="G777">
        <v>46.6</v>
      </c>
      <c r="M777">
        <v>2</v>
      </c>
      <c r="N777">
        <v>3</v>
      </c>
    </row>
    <row r="778" spans="1:16" x14ac:dyDescent="0.2">
      <c r="A778" t="s">
        <v>341</v>
      </c>
      <c r="B778" t="s">
        <v>417</v>
      </c>
      <c r="C778" t="s">
        <v>527</v>
      </c>
      <c r="D778" t="s">
        <v>390</v>
      </c>
      <c r="E778">
        <v>1373</v>
      </c>
      <c r="F778">
        <v>440</v>
      </c>
      <c r="G778">
        <v>111.13</v>
      </c>
      <c r="L778">
        <v>228</v>
      </c>
      <c r="M778">
        <v>746</v>
      </c>
      <c r="N778">
        <v>205</v>
      </c>
      <c r="O778">
        <v>149</v>
      </c>
      <c r="P778">
        <v>45</v>
      </c>
    </row>
    <row r="779" spans="1:16" x14ac:dyDescent="0.2">
      <c r="A779" t="s">
        <v>341</v>
      </c>
      <c r="B779" t="s">
        <v>346</v>
      </c>
      <c r="C779" t="s">
        <v>527</v>
      </c>
      <c r="D779" t="s">
        <v>390</v>
      </c>
      <c r="E779">
        <v>1254</v>
      </c>
      <c r="F779">
        <v>423</v>
      </c>
      <c r="G779">
        <v>113.56</v>
      </c>
      <c r="L779">
        <v>174</v>
      </c>
      <c r="M779">
        <v>713</v>
      </c>
      <c r="N779">
        <v>201</v>
      </c>
      <c r="O779">
        <v>124</v>
      </c>
      <c r="P779">
        <v>42</v>
      </c>
    </row>
    <row r="780" spans="1:16" x14ac:dyDescent="0.2">
      <c r="A780" t="s">
        <v>341</v>
      </c>
      <c r="B780" t="s">
        <v>347</v>
      </c>
      <c r="C780" t="s">
        <v>527</v>
      </c>
      <c r="D780" t="s">
        <v>390</v>
      </c>
      <c r="E780">
        <v>115</v>
      </c>
      <c r="F780">
        <v>16</v>
      </c>
      <c r="G780">
        <v>84.37</v>
      </c>
      <c r="L780">
        <v>54</v>
      </c>
      <c r="M780">
        <v>32</v>
      </c>
      <c r="N780">
        <v>3</v>
      </c>
      <c r="O780">
        <v>24</v>
      </c>
      <c r="P780">
        <v>2</v>
      </c>
    </row>
    <row r="781" spans="1:16" x14ac:dyDescent="0.2">
      <c r="A781" t="s">
        <v>341</v>
      </c>
      <c r="B781" t="s">
        <v>348</v>
      </c>
      <c r="C781" t="s">
        <v>527</v>
      </c>
      <c r="D781" t="s">
        <v>390</v>
      </c>
      <c r="E781">
        <v>4</v>
      </c>
      <c r="F781">
        <v>1</v>
      </c>
      <c r="G781">
        <v>120.75</v>
      </c>
      <c r="M781">
        <v>1</v>
      </c>
      <c r="N781">
        <v>1</v>
      </c>
      <c r="O781">
        <v>1</v>
      </c>
      <c r="P781">
        <v>1</v>
      </c>
    </row>
    <row r="782" spans="1:16" x14ac:dyDescent="0.2">
      <c r="A782" t="s">
        <v>341</v>
      </c>
      <c r="B782" t="s">
        <v>417</v>
      </c>
      <c r="C782" t="s">
        <v>528</v>
      </c>
      <c r="D782" t="s">
        <v>390</v>
      </c>
      <c r="E782">
        <v>257</v>
      </c>
      <c r="F782">
        <v>26</v>
      </c>
      <c r="G782">
        <v>75.37</v>
      </c>
      <c r="L782">
        <v>57</v>
      </c>
      <c r="M782">
        <v>178</v>
      </c>
      <c r="N782">
        <v>14</v>
      </c>
      <c r="O782">
        <v>7</v>
      </c>
      <c r="P782">
        <v>1</v>
      </c>
    </row>
    <row r="783" spans="1:16" x14ac:dyDescent="0.2">
      <c r="A783" t="s">
        <v>341</v>
      </c>
      <c r="B783" t="s">
        <v>346</v>
      </c>
      <c r="C783" t="s">
        <v>528</v>
      </c>
      <c r="D783" t="s">
        <v>390</v>
      </c>
      <c r="E783">
        <v>255</v>
      </c>
      <c r="F783">
        <v>26</v>
      </c>
      <c r="G783">
        <v>75.69</v>
      </c>
      <c r="L783">
        <v>57</v>
      </c>
      <c r="M783">
        <v>176</v>
      </c>
      <c r="N783">
        <v>14</v>
      </c>
      <c r="O783">
        <v>7</v>
      </c>
      <c r="P783">
        <v>1</v>
      </c>
    </row>
    <row r="784" spans="1:16" x14ac:dyDescent="0.2">
      <c r="A784" t="s">
        <v>341</v>
      </c>
      <c r="B784" t="s">
        <v>348</v>
      </c>
      <c r="C784" t="s">
        <v>528</v>
      </c>
      <c r="D784" t="s">
        <v>390</v>
      </c>
      <c r="E784">
        <v>2</v>
      </c>
      <c r="G784">
        <v>34</v>
      </c>
      <c r="M784">
        <v>2</v>
      </c>
    </row>
    <row r="785" spans="1:16" x14ac:dyDescent="0.2">
      <c r="A785" t="s">
        <v>341</v>
      </c>
      <c r="B785" t="s">
        <v>417</v>
      </c>
      <c r="C785" t="s">
        <v>529</v>
      </c>
      <c r="D785" t="s">
        <v>390</v>
      </c>
      <c r="E785">
        <v>4309</v>
      </c>
      <c r="F785">
        <v>782</v>
      </c>
      <c r="G785">
        <v>90.75</v>
      </c>
      <c r="L785">
        <v>132</v>
      </c>
      <c r="M785">
        <v>2979</v>
      </c>
      <c r="N785">
        <v>1141</v>
      </c>
      <c r="O785">
        <v>57</v>
      </c>
    </row>
    <row r="786" spans="1:16" x14ac:dyDescent="0.2">
      <c r="A786" t="s">
        <v>341</v>
      </c>
      <c r="B786" t="s">
        <v>346</v>
      </c>
      <c r="C786" t="s">
        <v>529</v>
      </c>
      <c r="D786" t="s">
        <v>390</v>
      </c>
      <c r="E786">
        <v>3983</v>
      </c>
      <c r="F786">
        <v>743</v>
      </c>
      <c r="G786">
        <v>91.15</v>
      </c>
      <c r="L786">
        <v>42</v>
      </c>
      <c r="M786">
        <v>2803</v>
      </c>
      <c r="N786">
        <v>1135</v>
      </c>
      <c r="O786">
        <v>3</v>
      </c>
    </row>
    <row r="787" spans="1:16" x14ac:dyDescent="0.2">
      <c r="A787" t="s">
        <v>341</v>
      </c>
      <c r="B787" t="s">
        <v>347</v>
      </c>
      <c r="C787" t="s">
        <v>529</v>
      </c>
      <c r="D787" t="s">
        <v>390</v>
      </c>
      <c r="E787">
        <v>311</v>
      </c>
      <c r="F787">
        <v>38</v>
      </c>
      <c r="G787">
        <v>87.35</v>
      </c>
      <c r="L787">
        <v>90</v>
      </c>
      <c r="M787">
        <v>163</v>
      </c>
      <c r="N787">
        <v>4</v>
      </c>
      <c r="O787">
        <v>54</v>
      </c>
    </row>
    <row r="788" spans="1:16" x14ac:dyDescent="0.2">
      <c r="A788" t="s">
        <v>341</v>
      </c>
      <c r="B788" t="s">
        <v>348</v>
      </c>
      <c r="C788" t="s">
        <v>529</v>
      </c>
      <c r="D788" t="s">
        <v>390</v>
      </c>
      <c r="E788">
        <v>15</v>
      </c>
      <c r="F788">
        <v>1</v>
      </c>
      <c r="G788">
        <v>55.33</v>
      </c>
      <c r="M788">
        <v>13</v>
      </c>
      <c r="N788">
        <v>2</v>
      </c>
    </row>
    <row r="789" spans="1:16" x14ac:dyDescent="0.2">
      <c r="A789" t="s">
        <v>341</v>
      </c>
      <c r="B789" t="s">
        <v>417</v>
      </c>
      <c r="C789" t="s">
        <v>530</v>
      </c>
      <c r="D789" t="s">
        <v>390</v>
      </c>
      <c r="E789">
        <v>559</v>
      </c>
      <c r="F789">
        <v>235</v>
      </c>
      <c r="G789">
        <v>117</v>
      </c>
      <c r="L789">
        <v>119</v>
      </c>
      <c r="M789">
        <v>256</v>
      </c>
      <c r="N789">
        <v>97</v>
      </c>
      <c r="O789">
        <v>68</v>
      </c>
      <c r="P789">
        <v>19</v>
      </c>
    </row>
    <row r="790" spans="1:16" x14ac:dyDescent="0.2">
      <c r="A790" t="s">
        <v>341</v>
      </c>
      <c r="B790" t="s">
        <v>346</v>
      </c>
      <c r="C790" t="s">
        <v>530</v>
      </c>
      <c r="D790" t="s">
        <v>390</v>
      </c>
      <c r="E790">
        <v>463</v>
      </c>
      <c r="F790">
        <v>214</v>
      </c>
      <c r="G790">
        <v>121.97</v>
      </c>
      <c r="L790">
        <v>78</v>
      </c>
      <c r="M790">
        <v>226</v>
      </c>
      <c r="N790">
        <v>96</v>
      </c>
      <c r="O790">
        <v>46</v>
      </c>
      <c r="P790">
        <v>17</v>
      </c>
    </row>
    <row r="791" spans="1:16" x14ac:dyDescent="0.2">
      <c r="A791" t="s">
        <v>341</v>
      </c>
      <c r="B791" t="s">
        <v>347</v>
      </c>
      <c r="C791" t="s">
        <v>530</v>
      </c>
      <c r="D791" t="s">
        <v>390</v>
      </c>
      <c r="E791">
        <v>95</v>
      </c>
      <c r="F791">
        <v>21</v>
      </c>
      <c r="G791">
        <v>93.89</v>
      </c>
      <c r="L791">
        <v>40</v>
      </c>
      <c r="M791">
        <v>30</v>
      </c>
      <c r="N791">
        <v>1</v>
      </c>
      <c r="O791">
        <v>22</v>
      </c>
      <c r="P791">
        <v>2</v>
      </c>
    </row>
    <row r="792" spans="1:16" x14ac:dyDescent="0.2">
      <c r="A792" t="s">
        <v>341</v>
      </c>
      <c r="B792" t="s">
        <v>348</v>
      </c>
      <c r="C792" t="s">
        <v>530</v>
      </c>
      <c r="D792" t="s">
        <v>390</v>
      </c>
      <c r="E792">
        <v>1</v>
      </c>
      <c r="G792">
        <v>12</v>
      </c>
      <c r="L792">
        <v>1</v>
      </c>
    </row>
    <row r="793" spans="1:16" x14ac:dyDescent="0.2">
      <c r="A793" t="s">
        <v>341</v>
      </c>
      <c r="B793" t="s">
        <v>417</v>
      </c>
      <c r="C793" t="s">
        <v>531</v>
      </c>
      <c r="D793" t="s">
        <v>390</v>
      </c>
      <c r="E793">
        <v>203</v>
      </c>
      <c r="F793">
        <v>7</v>
      </c>
      <c r="G793">
        <v>69.510000000000005</v>
      </c>
      <c r="L793">
        <v>20</v>
      </c>
      <c r="M793">
        <v>156</v>
      </c>
      <c r="N793">
        <v>15</v>
      </c>
      <c r="O793">
        <v>10</v>
      </c>
      <c r="P793">
        <v>2</v>
      </c>
    </row>
    <row r="794" spans="1:16" x14ac:dyDescent="0.2">
      <c r="A794" t="s">
        <v>341</v>
      </c>
      <c r="B794" t="s">
        <v>346</v>
      </c>
      <c r="C794" t="s">
        <v>531</v>
      </c>
      <c r="D794" t="s">
        <v>390</v>
      </c>
      <c r="E794">
        <v>203</v>
      </c>
      <c r="F794">
        <v>7</v>
      </c>
      <c r="G794">
        <v>69.510000000000005</v>
      </c>
      <c r="L794">
        <v>20</v>
      </c>
      <c r="M794">
        <v>156</v>
      </c>
      <c r="N794">
        <v>15</v>
      </c>
      <c r="O794">
        <v>10</v>
      </c>
      <c r="P794">
        <v>2</v>
      </c>
    </row>
    <row r="795" spans="1:16" x14ac:dyDescent="0.2">
      <c r="A795" t="s">
        <v>341</v>
      </c>
      <c r="B795" t="s">
        <v>417</v>
      </c>
      <c r="C795" t="s">
        <v>532</v>
      </c>
      <c r="D795" t="s">
        <v>390</v>
      </c>
      <c r="E795">
        <v>2018</v>
      </c>
      <c r="F795">
        <v>347</v>
      </c>
      <c r="G795">
        <v>89.06</v>
      </c>
      <c r="L795">
        <v>69</v>
      </c>
      <c r="M795">
        <v>1357</v>
      </c>
      <c r="N795">
        <v>537</v>
      </c>
      <c r="O795">
        <v>55</v>
      </c>
    </row>
    <row r="796" spans="1:16" x14ac:dyDescent="0.2">
      <c r="A796" t="s">
        <v>341</v>
      </c>
      <c r="B796" t="s">
        <v>346</v>
      </c>
      <c r="C796" t="s">
        <v>532</v>
      </c>
      <c r="D796" t="s">
        <v>390</v>
      </c>
      <c r="E796">
        <v>1774</v>
      </c>
      <c r="F796">
        <v>304</v>
      </c>
      <c r="G796">
        <v>89</v>
      </c>
      <c r="L796">
        <v>11</v>
      </c>
      <c r="M796">
        <v>1220</v>
      </c>
      <c r="N796">
        <v>536</v>
      </c>
      <c r="O796">
        <v>7</v>
      </c>
    </row>
    <row r="797" spans="1:16" x14ac:dyDescent="0.2">
      <c r="A797" t="s">
        <v>341</v>
      </c>
      <c r="B797" t="s">
        <v>347</v>
      </c>
      <c r="C797" t="s">
        <v>532</v>
      </c>
      <c r="D797" t="s">
        <v>390</v>
      </c>
      <c r="E797">
        <v>244</v>
      </c>
      <c r="F797">
        <v>43</v>
      </c>
      <c r="G797">
        <v>89.49</v>
      </c>
      <c r="L797">
        <v>58</v>
      </c>
      <c r="M797">
        <v>137</v>
      </c>
      <c r="N797">
        <v>1</v>
      </c>
      <c r="O797">
        <v>48</v>
      </c>
    </row>
    <row r="798" spans="1:16" x14ac:dyDescent="0.2">
      <c r="A798" t="s">
        <v>341</v>
      </c>
      <c r="B798" t="s">
        <v>417</v>
      </c>
      <c r="C798" t="s">
        <v>533</v>
      </c>
      <c r="D798" t="s">
        <v>390</v>
      </c>
      <c r="E798">
        <v>955</v>
      </c>
      <c r="F798">
        <v>374</v>
      </c>
      <c r="G798">
        <v>128.38999999999999</v>
      </c>
      <c r="L798">
        <v>152</v>
      </c>
      <c r="M798">
        <v>496</v>
      </c>
      <c r="N798">
        <v>157</v>
      </c>
      <c r="O798">
        <v>116</v>
      </c>
      <c r="P798">
        <v>34</v>
      </c>
    </row>
    <row r="799" spans="1:16" x14ac:dyDescent="0.2">
      <c r="A799" t="s">
        <v>341</v>
      </c>
      <c r="B799" t="s">
        <v>346</v>
      </c>
      <c r="C799" t="s">
        <v>533</v>
      </c>
      <c r="D799" t="s">
        <v>390</v>
      </c>
      <c r="E799">
        <v>879</v>
      </c>
      <c r="F799">
        <v>359</v>
      </c>
      <c r="G799">
        <v>131.9</v>
      </c>
      <c r="L799">
        <v>115</v>
      </c>
      <c r="M799">
        <v>475</v>
      </c>
      <c r="N799">
        <v>150</v>
      </c>
      <c r="O799">
        <v>107</v>
      </c>
      <c r="P799">
        <v>32</v>
      </c>
    </row>
    <row r="800" spans="1:16" x14ac:dyDescent="0.2">
      <c r="A800" t="s">
        <v>341</v>
      </c>
      <c r="B800" t="s">
        <v>347</v>
      </c>
      <c r="C800" t="s">
        <v>533</v>
      </c>
      <c r="D800" t="s">
        <v>390</v>
      </c>
      <c r="E800">
        <v>75</v>
      </c>
      <c r="F800">
        <v>14</v>
      </c>
      <c r="G800">
        <v>80.150000000000006</v>
      </c>
      <c r="L800">
        <v>37</v>
      </c>
      <c r="M800">
        <v>20</v>
      </c>
      <c r="N800">
        <v>7</v>
      </c>
      <c r="O800">
        <v>9</v>
      </c>
      <c r="P800">
        <v>2</v>
      </c>
    </row>
    <row r="801" spans="1:16" x14ac:dyDescent="0.2">
      <c r="A801" t="s">
        <v>341</v>
      </c>
      <c r="B801" t="s">
        <v>349</v>
      </c>
      <c r="C801" t="s">
        <v>533</v>
      </c>
      <c r="D801" t="s">
        <v>390</v>
      </c>
      <c r="E801">
        <v>1</v>
      </c>
      <c r="F801">
        <v>1</v>
      </c>
      <c r="G801">
        <v>660</v>
      </c>
      <c r="M801">
        <v>1</v>
      </c>
    </row>
    <row r="802" spans="1:16" x14ac:dyDescent="0.2">
      <c r="A802" t="s">
        <v>341</v>
      </c>
      <c r="B802" t="s">
        <v>417</v>
      </c>
      <c r="C802" t="s">
        <v>534</v>
      </c>
      <c r="D802" t="s">
        <v>390</v>
      </c>
      <c r="E802">
        <v>277</v>
      </c>
      <c r="F802">
        <v>35</v>
      </c>
      <c r="G802">
        <v>80.63</v>
      </c>
      <c r="L802">
        <v>60</v>
      </c>
      <c r="M802">
        <v>175</v>
      </c>
      <c r="N802">
        <v>27</v>
      </c>
      <c r="O802">
        <v>12</v>
      </c>
      <c r="P802">
        <v>3</v>
      </c>
    </row>
    <row r="803" spans="1:16" x14ac:dyDescent="0.2">
      <c r="A803" t="s">
        <v>341</v>
      </c>
      <c r="B803" t="s">
        <v>346</v>
      </c>
      <c r="C803" t="s">
        <v>534</v>
      </c>
      <c r="D803" t="s">
        <v>390</v>
      </c>
      <c r="E803">
        <v>276</v>
      </c>
      <c r="F803">
        <v>35</v>
      </c>
      <c r="G803">
        <v>80.62</v>
      </c>
      <c r="L803">
        <v>60</v>
      </c>
      <c r="M803">
        <v>174</v>
      </c>
      <c r="N803">
        <v>27</v>
      </c>
      <c r="O803">
        <v>12</v>
      </c>
      <c r="P803">
        <v>3</v>
      </c>
    </row>
    <row r="804" spans="1:16" x14ac:dyDescent="0.2">
      <c r="A804" t="s">
        <v>341</v>
      </c>
      <c r="B804" t="s">
        <v>348</v>
      </c>
      <c r="C804" t="s">
        <v>534</v>
      </c>
      <c r="D804" t="s">
        <v>390</v>
      </c>
      <c r="E804">
        <v>1</v>
      </c>
      <c r="G804">
        <v>85</v>
      </c>
      <c r="M804">
        <v>1</v>
      </c>
    </row>
    <row r="805" spans="1:16" x14ac:dyDescent="0.2">
      <c r="A805" t="s">
        <v>341</v>
      </c>
      <c r="B805" t="s">
        <v>417</v>
      </c>
      <c r="C805" t="s">
        <v>535</v>
      </c>
      <c r="D805" t="s">
        <v>390</v>
      </c>
      <c r="E805">
        <v>3385</v>
      </c>
      <c r="F805">
        <v>592</v>
      </c>
      <c r="G805">
        <v>92.15</v>
      </c>
      <c r="L805">
        <v>104</v>
      </c>
      <c r="M805">
        <v>2292</v>
      </c>
      <c r="N805">
        <v>928</v>
      </c>
      <c r="O805">
        <v>61</v>
      </c>
    </row>
    <row r="806" spans="1:16" x14ac:dyDescent="0.2">
      <c r="A806" t="s">
        <v>341</v>
      </c>
      <c r="B806" t="s">
        <v>346</v>
      </c>
      <c r="C806" t="s">
        <v>535</v>
      </c>
      <c r="D806" t="s">
        <v>390</v>
      </c>
      <c r="E806">
        <v>3130</v>
      </c>
      <c r="F806">
        <v>551</v>
      </c>
      <c r="G806">
        <v>92.43</v>
      </c>
      <c r="L806">
        <v>41</v>
      </c>
      <c r="M806">
        <v>2157</v>
      </c>
      <c r="N806">
        <v>923</v>
      </c>
      <c r="O806">
        <v>9</v>
      </c>
    </row>
    <row r="807" spans="1:16" x14ac:dyDescent="0.2">
      <c r="A807" t="s">
        <v>341</v>
      </c>
      <c r="B807" t="s">
        <v>347</v>
      </c>
      <c r="C807" t="s">
        <v>535</v>
      </c>
      <c r="D807" t="s">
        <v>390</v>
      </c>
      <c r="E807">
        <v>246</v>
      </c>
      <c r="F807">
        <v>40</v>
      </c>
      <c r="G807">
        <v>89.41</v>
      </c>
      <c r="L807">
        <v>63</v>
      </c>
      <c r="M807">
        <v>127</v>
      </c>
      <c r="N807">
        <v>4</v>
      </c>
      <c r="O807">
        <v>52</v>
      </c>
    </row>
    <row r="808" spans="1:16" x14ac:dyDescent="0.2">
      <c r="A808" t="s">
        <v>341</v>
      </c>
      <c r="B808" t="s">
        <v>348</v>
      </c>
      <c r="C808" t="s">
        <v>535</v>
      </c>
      <c r="D808" t="s">
        <v>390</v>
      </c>
      <c r="E808">
        <v>9</v>
      </c>
      <c r="F808">
        <v>1</v>
      </c>
      <c r="G808">
        <v>67.56</v>
      </c>
      <c r="M808">
        <v>8</v>
      </c>
      <c r="N808">
        <v>1</v>
      </c>
    </row>
    <row r="809" spans="1:16" x14ac:dyDescent="0.2">
      <c r="A809" t="s">
        <v>341</v>
      </c>
      <c r="B809" t="s">
        <v>417</v>
      </c>
      <c r="C809" t="s">
        <v>536</v>
      </c>
      <c r="D809" t="s">
        <v>390</v>
      </c>
      <c r="E809">
        <v>1464</v>
      </c>
      <c r="F809">
        <v>600</v>
      </c>
      <c r="G809">
        <v>117.69</v>
      </c>
      <c r="L809">
        <v>262</v>
      </c>
      <c r="M809">
        <v>757</v>
      </c>
      <c r="N809">
        <v>242</v>
      </c>
      <c r="O809">
        <v>169</v>
      </c>
      <c r="P809">
        <v>34</v>
      </c>
    </row>
    <row r="810" spans="1:16" x14ac:dyDescent="0.2">
      <c r="A810" t="s">
        <v>341</v>
      </c>
      <c r="B810" t="s">
        <v>346</v>
      </c>
      <c r="C810" t="s">
        <v>536</v>
      </c>
      <c r="D810" t="s">
        <v>390</v>
      </c>
      <c r="E810">
        <v>1334</v>
      </c>
      <c r="F810">
        <v>582</v>
      </c>
      <c r="G810">
        <v>122</v>
      </c>
      <c r="L810">
        <v>186</v>
      </c>
      <c r="M810">
        <v>732</v>
      </c>
      <c r="N810">
        <v>238</v>
      </c>
      <c r="O810">
        <v>145</v>
      </c>
      <c r="P810">
        <v>33</v>
      </c>
    </row>
    <row r="811" spans="1:16" x14ac:dyDescent="0.2">
      <c r="A811" t="s">
        <v>341</v>
      </c>
      <c r="B811" t="s">
        <v>347</v>
      </c>
      <c r="C811" t="s">
        <v>536</v>
      </c>
      <c r="D811" t="s">
        <v>390</v>
      </c>
      <c r="E811">
        <v>125</v>
      </c>
      <c r="F811">
        <v>17</v>
      </c>
      <c r="G811">
        <v>71.67</v>
      </c>
      <c r="L811">
        <v>73</v>
      </c>
      <c r="M811">
        <v>24</v>
      </c>
      <c r="N811">
        <v>3</v>
      </c>
      <c r="O811">
        <v>24</v>
      </c>
      <c r="P811">
        <v>1</v>
      </c>
    </row>
    <row r="812" spans="1:16" x14ac:dyDescent="0.2">
      <c r="A812" t="s">
        <v>341</v>
      </c>
      <c r="B812" t="s">
        <v>348</v>
      </c>
      <c r="C812" t="s">
        <v>536</v>
      </c>
      <c r="D812" t="s">
        <v>390</v>
      </c>
      <c r="E812">
        <v>5</v>
      </c>
      <c r="F812">
        <v>1</v>
      </c>
      <c r="G812">
        <v>118.2</v>
      </c>
      <c r="L812">
        <v>3</v>
      </c>
      <c r="M812">
        <v>1</v>
      </c>
      <c r="N812">
        <v>1</v>
      </c>
    </row>
    <row r="813" spans="1:16" x14ac:dyDescent="0.2">
      <c r="A813" t="s">
        <v>341</v>
      </c>
      <c r="B813" t="s">
        <v>417</v>
      </c>
      <c r="C813" t="s">
        <v>537</v>
      </c>
      <c r="D813" t="s">
        <v>390</v>
      </c>
      <c r="E813">
        <v>295</v>
      </c>
      <c r="F813">
        <v>37</v>
      </c>
      <c r="G813">
        <v>83.15</v>
      </c>
      <c r="L813">
        <v>27</v>
      </c>
      <c r="M813">
        <v>208</v>
      </c>
      <c r="N813">
        <v>40</v>
      </c>
      <c r="O813">
        <v>14</v>
      </c>
      <c r="P813">
        <v>6</v>
      </c>
    </row>
    <row r="814" spans="1:16" x14ac:dyDescent="0.2">
      <c r="A814" t="s">
        <v>341</v>
      </c>
      <c r="B814" t="s">
        <v>346</v>
      </c>
      <c r="C814" t="s">
        <v>537</v>
      </c>
      <c r="D814" t="s">
        <v>390</v>
      </c>
      <c r="E814">
        <v>295</v>
      </c>
      <c r="F814">
        <v>37</v>
      </c>
      <c r="G814">
        <v>83.15</v>
      </c>
      <c r="L814">
        <v>27</v>
      </c>
      <c r="M814">
        <v>208</v>
      </c>
      <c r="N814">
        <v>40</v>
      </c>
      <c r="O814">
        <v>14</v>
      </c>
      <c r="P814">
        <v>6</v>
      </c>
    </row>
    <row r="815" spans="1:16" x14ac:dyDescent="0.2">
      <c r="A815" t="s">
        <v>341</v>
      </c>
      <c r="B815" t="s">
        <v>417</v>
      </c>
      <c r="C815" t="s">
        <v>538</v>
      </c>
      <c r="D815" t="s">
        <v>390</v>
      </c>
      <c r="E815">
        <v>4884</v>
      </c>
      <c r="F815">
        <v>925</v>
      </c>
      <c r="G815">
        <v>92.11</v>
      </c>
      <c r="L815">
        <v>164</v>
      </c>
      <c r="M815">
        <v>3294</v>
      </c>
      <c r="N815">
        <v>1373</v>
      </c>
      <c r="O815">
        <v>53</v>
      </c>
    </row>
    <row r="816" spans="1:16" x14ac:dyDescent="0.2">
      <c r="A816" t="s">
        <v>341</v>
      </c>
      <c r="B816" t="s">
        <v>346</v>
      </c>
      <c r="C816" t="s">
        <v>538</v>
      </c>
      <c r="D816" t="s">
        <v>390</v>
      </c>
      <c r="E816">
        <v>4541</v>
      </c>
      <c r="F816">
        <v>882</v>
      </c>
      <c r="G816">
        <v>93.05</v>
      </c>
      <c r="L816">
        <v>45</v>
      </c>
      <c r="M816">
        <v>3115</v>
      </c>
      <c r="N816">
        <v>1371</v>
      </c>
      <c r="O816">
        <v>10</v>
      </c>
    </row>
    <row r="817" spans="1:16" x14ac:dyDescent="0.2">
      <c r="A817" t="s">
        <v>341</v>
      </c>
      <c r="B817" t="s">
        <v>347</v>
      </c>
      <c r="C817" t="s">
        <v>538</v>
      </c>
      <c r="D817" t="s">
        <v>390</v>
      </c>
      <c r="E817">
        <v>338</v>
      </c>
      <c r="F817">
        <v>42</v>
      </c>
      <c r="G817">
        <v>79.540000000000006</v>
      </c>
      <c r="L817">
        <v>119</v>
      </c>
      <c r="M817">
        <v>175</v>
      </c>
      <c r="N817">
        <v>1</v>
      </c>
      <c r="O817">
        <v>43</v>
      </c>
    </row>
    <row r="818" spans="1:16" x14ac:dyDescent="0.2">
      <c r="A818" t="s">
        <v>341</v>
      </c>
      <c r="B818" t="s">
        <v>348</v>
      </c>
      <c r="C818" t="s">
        <v>538</v>
      </c>
      <c r="D818" t="s">
        <v>390</v>
      </c>
      <c r="E818">
        <v>5</v>
      </c>
      <c r="F818">
        <v>1</v>
      </c>
      <c r="G818">
        <v>83.8</v>
      </c>
      <c r="M818">
        <v>4</v>
      </c>
      <c r="N818">
        <v>1</v>
      </c>
    </row>
    <row r="819" spans="1:16" x14ac:dyDescent="0.2">
      <c r="A819" t="s">
        <v>341</v>
      </c>
      <c r="B819" t="s">
        <v>417</v>
      </c>
      <c r="C819" t="s">
        <v>539</v>
      </c>
      <c r="D819" t="s">
        <v>390</v>
      </c>
      <c r="E819">
        <v>686</v>
      </c>
      <c r="F819">
        <v>313</v>
      </c>
      <c r="G819">
        <v>126.65</v>
      </c>
      <c r="L819">
        <v>151</v>
      </c>
      <c r="M819">
        <v>315</v>
      </c>
      <c r="N819">
        <v>97</v>
      </c>
      <c r="O819">
        <v>95</v>
      </c>
      <c r="P819">
        <v>28</v>
      </c>
    </row>
    <row r="820" spans="1:16" x14ac:dyDescent="0.2">
      <c r="A820" t="s">
        <v>341</v>
      </c>
      <c r="B820" t="s">
        <v>346</v>
      </c>
      <c r="C820" t="s">
        <v>539</v>
      </c>
      <c r="D820" t="s">
        <v>390</v>
      </c>
      <c r="E820">
        <v>595</v>
      </c>
      <c r="F820">
        <v>286</v>
      </c>
      <c r="G820">
        <v>130.85</v>
      </c>
      <c r="L820">
        <v>120</v>
      </c>
      <c r="M820">
        <v>282</v>
      </c>
      <c r="N820">
        <v>94</v>
      </c>
      <c r="O820">
        <v>74</v>
      </c>
      <c r="P820">
        <v>25</v>
      </c>
    </row>
    <row r="821" spans="1:16" x14ac:dyDescent="0.2">
      <c r="A821" t="s">
        <v>341</v>
      </c>
      <c r="B821" t="s">
        <v>347</v>
      </c>
      <c r="C821" t="s">
        <v>539</v>
      </c>
      <c r="D821" t="s">
        <v>390</v>
      </c>
      <c r="E821">
        <v>90</v>
      </c>
      <c r="F821">
        <v>27</v>
      </c>
      <c r="G821">
        <v>99.51</v>
      </c>
      <c r="L821">
        <v>30</v>
      </c>
      <c r="M821">
        <v>33</v>
      </c>
      <c r="N821">
        <v>3</v>
      </c>
      <c r="O821">
        <v>21</v>
      </c>
      <c r="P821">
        <v>3</v>
      </c>
    </row>
    <row r="822" spans="1:16" x14ac:dyDescent="0.2">
      <c r="A822" t="s">
        <v>341</v>
      </c>
      <c r="B822" t="s">
        <v>348</v>
      </c>
      <c r="C822" t="s">
        <v>539</v>
      </c>
      <c r="D822" t="s">
        <v>390</v>
      </c>
      <c r="E822">
        <v>1</v>
      </c>
      <c r="G822">
        <v>69</v>
      </c>
      <c r="L822">
        <v>1</v>
      </c>
    </row>
    <row r="823" spans="1:16" x14ac:dyDescent="0.2">
      <c r="A823" t="s">
        <v>341</v>
      </c>
      <c r="B823" t="s">
        <v>417</v>
      </c>
      <c r="C823" t="s">
        <v>540</v>
      </c>
      <c r="D823" t="s">
        <v>390</v>
      </c>
      <c r="E823">
        <v>475</v>
      </c>
      <c r="F823">
        <v>58</v>
      </c>
      <c r="G823">
        <v>77.75</v>
      </c>
      <c r="L823">
        <v>51</v>
      </c>
      <c r="M823">
        <v>348</v>
      </c>
      <c r="N823">
        <v>47</v>
      </c>
      <c r="O823">
        <v>18</v>
      </c>
      <c r="P823">
        <v>11</v>
      </c>
    </row>
    <row r="824" spans="1:16" x14ac:dyDescent="0.2">
      <c r="A824" t="s">
        <v>341</v>
      </c>
      <c r="B824" t="s">
        <v>346</v>
      </c>
      <c r="C824" t="s">
        <v>540</v>
      </c>
      <c r="D824" t="s">
        <v>390</v>
      </c>
      <c r="E824">
        <v>473</v>
      </c>
      <c r="F824">
        <v>56</v>
      </c>
      <c r="G824">
        <v>77</v>
      </c>
      <c r="L824">
        <v>51</v>
      </c>
      <c r="M824">
        <v>348</v>
      </c>
      <c r="N824">
        <v>45</v>
      </c>
      <c r="O824">
        <v>18</v>
      </c>
      <c r="P824">
        <v>11</v>
      </c>
    </row>
    <row r="825" spans="1:16" x14ac:dyDescent="0.2">
      <c r="A825" t="s">
        <v>341</v>
      </c>
      <c r="B825" t="s">
        <v>348</v>
      </c>
      <c r="C825" t="s">
        <v>540</v>
      </c>
      <c r="D825" t="s">
        <v>390</v>
      </c>
      <c r="E825">
        <v>2</v>
      </c>
      <c r="F825">
        <v>2</v>
      </c>
      <c r="G825">
        <v>253.5</v>
      </c>
      <c r="N825">
        <v>2</v>
      </c>
    </row>
    <row r="826" spans="1:16" x14ac:dyDescent="0.2">
      <c r="A826" t="s">
        <v>341</v>
      </c>
      <c r="B826" t="s">
        <v>417</v>
      </c>
      <c r="C826" t="s">
        <v>541</v>
      </c>
      <c r="D826" t="s">
        <v>390</v>
      </c>
      <c r="E826">
        <v>2648</v>
      </c>
      <c r="F826">
        <v>606</v>
      </c>
      <c r="G826">
        <v>105.04</v>
      </c>
      <c r="L826">
        <v>44</v>
      </c>
      <c r="M826">
        <v>1938</v>
      </c>
      <c r="N826">
        <v>593</v>
      </c>
      <c r="O826">
        <v>73</v>
      </c>
    </row>
    <row r="827" spans="1:16" x14ac:dyDescent="0.2">
      <c r="A827" t="s">
        <v>341</v>
      </c>
      <c r="B827" t="s">
        <v>346</v>
      </c>
      <c r="C827" t="s">
        <v>541</v>
      </c>
      <c r="D827" t="s">
        <v>390</v>
      </c>
      <c r="E827">
        <v>2401</v>
      </c>
      <c r="F827">
        <v>537</v>
      </c>
      <c r="G827">
        <v>104.84</v>
      </c>
      <c r="L827">
        <v>16</v>
      </c>
      <c r="M827">
        <v>1784</v>
      </c>
      <c r="N827">
        <v>590</v>
      </c>
      <c r="O827">
        <v>11</v>
      </c>
    </row>
    <row r="828" spans="1:16" x14ac:dyDescent="0.2">
      <c r="A828" t="s">
        <v>341</v>
      </c>
      <c r="B828" t="s">
        <v>347</v>
      </c>
      <c r="C828" t="s">
        <v>541</v>
      </c>
      <c r="D828" t="s">
        <v>390</v>
      </c>
      <c r="E828">
        <v>241</v>
      </c>
      <c r="F828">
        <v>66</v>
      </c>
      <c r="G828">
        <v>106.46</v>
      </c>
      <c r="L828">
        <v>28</v>
      </c>
      <c r="M828">
        <v>150</v>
      </c>
      <c r="N828">
        <v>1</v>
      </c>
      <c r="O828">
        <v>62</v>
      </c>
    </row>
    <row r="829" spans="1:16" x14ac:dyDescent="0.2">
      <c r="A829" t="s">
        <v>341</v>
      </c>
      <c r="B829" t="s">
        <v>348</v>
      </c>
      <c r="C829" t="s">
        <v>541</v>
      </c>
      <c r="D829" t="s">
        <v>390</v>
      </c>
      <c r="E829">
        <v>6</v>
      </c>
      <c r="F829">
        <v>3</v>
      </c>
      <c r="G829">
        <v>126.67</v>
      </c>
      <c r="M829">
        <v>4</v>
      </c>
      <c r="N829">
        <v>2</v>
      </c>
    </row>
    <row r="830" spans="1:16" x14ac:dyDescent="0.2">
      <c r="A830" t="s">
        <v>341</v>
      </c>
      <c r="B830" t="s">
        <v>417</v>
      </c>
      <c r="C830" t="s">
        <v>542</v>
      </c>
      <c r="D830" t="s">
        <v>390</v>
      </c>
      <c r="E830">
        <v>1862</v>
      </c>
      <c r="F830">
        <v>773</v>
      </c>
      <c r="G830">
        <v>127.47</v>
      </c>
      <c r="L830">
        <v>241</v>
      </c>
      <c r="M830">
        <v>1096</v>
      </c>
      <c r="N830">
        <v>301</v>
      </c>
      <c r="O830">
        <v>182</v>
      </c>
      <c r="P830">
        <v>42</v>
      </c>
    </row>
    <row r="831" spans="1:16" x14ac:dyDescent="0.2">
      <c r="A831" t="s">
        <v>341</v>
      </c>
      <c r="B831" t="s">
        <v>346</v>
      </c>
      <c r="C831" t="s">
        <v>542</v>
      </c>
      <c r="D831" t="s">
        <v>390</v>
      </c>
      <c r="E831">
        <v>1730</v>
      </c>
      <c r="F831">
        <v>720</v>
      </c>
      <c r="G831">
        <v>128.99</v>
      </c>
      <c r="L831">
        <v>188</v>
      </c>
      <c r="M831">
        <v>1057</v>
      </c>
      <c r="N831">
        <v>295</v>
      </c>
      <c r="O831">
        <v>153</v>
      </c>
      <c r="P831">
        <v>37</v>
      </c>
    </row>
    <row r="832" spans="1:16" x14ac:dyDescent="0.2">
      <c r="A832" t="s">
        <v>341</v>
      </c>
      <c r="B832" t="s">
        <v>347</v>
      </c>
      <c r="C832" t="s">
        <v>542</v>
      </c>
      <c r="D832" t="s">
        <v>390</v>
      </c>
      <c r="E832">
        <v>127</v>
      </c>
      <c r="F832">
        <v>51</v>
      </c>
      <c r="G832">
        <v>103.91</v>
      </c>
      <c r="L832">
        <v>52</v>
      </c>
      <c r="M832">
        <v>38</v>
      </c>
      <c r="N832">
        <v>3</v>
      </c>
      <c r="O832">
        <v>29</v>
      </c>
      <c r="P832">
        <v>5</v>
      </c>
    </row>
    <row r="833" spans="1:16" x14ac:dyDescent="0.2">
      <c r="A833" t="s">
        <v>341</v>
      </c>
      <c r="B833" t="s">
        <v>348</v>
      </c>
      <c r="C833" t="s">
        <v>542</v>
      </c>
      <c r="D833" t="s">
        <v>390</v>
      </c>
      <c r="E833">
        <v>5</v>
      </c>
      <c r="F833">
        <v>2</v>
      </c>
      <c r="G833">
        <v>201.2</v>
      </c>
      <c r="L833">
        <v>1</v>
      </c>
      <c r="M833">
        <v>1</v>
      </c>
      <c r="N833">
        <v>3</v>
      </c>
    </row>
    <row r="834" spans="1:16" x14ac:dyDescent="0.2">
      <c r="A834" t="s">
        <v>341</v>
      </c>
      <c r="B834" t="s">
        <v>417</v>
      </c>
      <c r="C834" t="s">
        <v>543</v>
      </c>
      <c r="D834" t="s">
        <v>390</v>
      </c>
      <c r="E834">
        <v>341</v>
      </c>
      <c r="F834">
        <v>89</v>
      </c>
      <c r="G834">
        <v>101.06</v>
      </c>
      <c r="L834">
        <v>54</v>
      </c>
      <c r="M834">
        <v>211</v>
      </c>
      <c r="N834">
        <v>53</v>
      </c>
      <c r="O834">
        <v>21</v>
      </c>
      <c r="P834">
        <v>2</v>
      </c>
    </row>
    <row r="835" spans="1:16" x14ac:dyDescent="0.2">
      <c r="A835" t="s">
        <v>341</v>
      </c>
      <c r="B835" t="s">
        <v>346</v>
      </c>
      <c r="C835" t="s">
        <v>543</v>
      </c>
      <c r="D835" t="s">
        <v>390</v>
      </c>
      <c r="E835">
        <v>339</v>
      </c>
      <c r="F835">
        <v>89</v>
      </c>
      <c r="G835">
        <v>101.21</v>
      </c>
      <c r="L835">
        <v>53</v>
      </c>
      <c r="M835">
        <v>210</v>
      </c>
      <c r="N835">
        <v>53</v>
      </c>
      <c r="O835">
        <v>21</v>
      </c>
      <c r="P835">
        <v>2</v>
      </c>
    </row>
    <row r="836" spans="1:16" x14ac:dyDescent="0.2">
      <c r="A836" t="s">
        <v>341</v>
      </c>
      <c r="B836" t="s">
        <v>347</v>
      </c>
      <c r="C836" t="s">
        <v>543</v>
      </c>
      <c r="D836" t="s">
        <v>390</v>
      </c>
      <c r="E836">
        <v>1</v>
      </c>
      <c r="G836">
        <v>68</v>
      </c>
      <c r="L836">
        <v>1</v>
      </c>
    </row>
    <row r="837" spans="1:16" x14ac:dyDescent="0.2">
      <c r="A837" t="s">
        <v>341</v>
      </c>
      <c r="B837" t="s">
        <v>348</v>
      </c>
      <c r="C837" t="s">
        <v>543</v>
      </c>
      <c r="D837" t="s">
        <v>390</v>
      </c>
      <c r="E837">
        <v>1</v>
      </c>
      <c r="G837">
        <v>83</v>
      </c>
      <c r="M837">
        <v>1</v>
      </c>
    </row>
    <row r="838" spans="1:16" x14ac:dyDescent="0.2">
      <c r="A838" t="s">
        <v>341</v>
      </c>
      <c r="B838" t="s">
        <v>417</v>
      </c>
      <c r="C838" t="s">
        <v>544</v>
      </c>
      <c r="D838" t="s">
        <v>390</v>
      </c>
      <c r="E838">
        <v>4857</v>
      </c>
      <c r="F838">
        <v>984</v>
      </c>
      <c r="G838">
        <v>93.13</v>
      </c>
      <c r="L838">
        <v>79</v>
      </c>
      <c r="M838">
        <v>3118</v>
      </c>
      <c r="N838">
        <v>1566</v>
      </c>
      <c r="O838">
        <v>94</v>
      </c>
    </row>
    <row r="839" spans="1:16" x14ac:dyDescent="0.2">
      <c r="A839" t="s">
        <v>341</v>
      </c>
      <c r="B839" t="s">
        <v>346</v>
      </c>
      <c r="C839" t="s">
        <v>544</v>
      </c>
      <c r="D839" t="s">
        <v>390</v>
      </c>
      <c r="E839">
        <v>4553</v>
      </c>
      <c r="F839">
        <v>917</v>
      </c>
      <c r="G839">
        <v>92.92</v>
      </c>
      <c r="L839">
        <v>24</v>
      </c>
      <c r="M839">
        <v>2954</v>
      </c>
      <c r="N839">
        <v>1562</v>
      </c>
      <c r="O839">
        <v>13</v>
      </c>
    </row>
    <row r="840" spans="1:16" x14ac:dyDescent="0.2">
      <c r="A840" t="s">
        <v>341</v>
      </c>
      <c r="B840" t="s">
        <v>347</v>
      </c>
      <c r="C840" t="s">
        <v>544</v>
      </c>
      <c r="D840" t="s">
        <v>390</v>
      </c>
      <c r="E840">
        <v>293</v>
      </c>
      <c r="F840">
        <v>63</v>
      </c>
      <c r="G840">
        <v>94.94</v>
      </c>
      <c r="L840">
        <v>55</v>
      </c>
      <c r="M840">
        <v>155</v>
      </c>
      <c r="N840">
        <v>2</v>
      </c>
      <c r="O840">
        <v>81</v>
      </c>
    </row>
    <row r="841" spans="1:16" x14ac:dyDescent="0.2">
      <c r="A841" t="s">
        <v>341</v>
      </c>
      <c r="B841" t="s">
        <v>348</v>
      </c>
      <c r="C841" t="s">
        <v>544</v>
      </c>
      <c r="D841" t="s">
        <v>390</v>
      </c>
      <c r="E841">
        <v>10</v>
      </c>
      <c r="F841">
        <v>3</v>
      </c>
      <c r="G841">
        <v>106.9</v>
      </c>
      <c r="M841">
        <v>8</v>
      </c>
      <c r="N841">
        <v>2</v>
      </c>
    </row>
    <row r="842" spans="1:16" x14ac:dyDescent="0.2">
      <c r="A842" t="s">
        <v>341</v>
      </c>
      <c r="B842" t="s">
        <v>349</v>
      </c>
      <c r="C842" t="s">
        <v>544</v>
      </c>
      <c r="D842" t="s">
        <v>390</v>
      </c>
      <c r="E842">
        <v>1</v>
      </c>
      <c r="F842">
        <v>1</v>
      </c>
      <c r="G842">
        <v>388</v>
      </c>
      <c r="M842">
        <v>1</v>
      </c>
    </row>
    <row r="843" spans="1:16" x14ac:dyDescent="0.2">
      <c r="A843" t="s">
        <v>341</v>
      </c>
      <c r="B843" t="s">
        <v>417</v>
      </c>
      <c r="C843" t="s">
        <v>545</v>
      </c>
      <c r="D843" t="s">
        <v>390</v>
      </c>
      <c r="E843">
        <v>249</v>
      </c>
      <c r="F843">
        <v>127</v>
      </c>
      <c r="G843">
        <v>144.33000000000001</v>
      </c>
      <c r="L843">
        <v>37</v>
      </c>
      <c r="M843">
        <v>113</v>
      </c>
      <c r="N843">
        <v>49</v>
      </c>
      <c r="O843">
        <v>35</v>
      </c>
      <c r="P843">
        <v>15</v>
      </c>
    </row>
    <row r="844" spans="1:16" x14ac:dyDescent="0.2">
      <c r="A844" t="s">
        <v>341</v>
      </c>
      <c r="B844" t="s">
        <v>346</v>
      </c>
      <c r="C844" t="s">
        <v>545</v>
      </c>
      <c r="D844" t="s">
        <v>390</v>
      </c>
      <c r="E844">
        <v>222</v>
      </c>
      <c r="F844">
        <v>116</v>
      </c>
      <c r="G844">
        <v>147.36000000000001</v>
      </c>
      <c r="L844">
        <v>27</v>
      </c>
      <c r="M844">
        <v>104</v>
      </c>
      <c r="N844">
        <v>49</v>
      </c>
      <c r="O844">
        <v>29</v>
      </c>
      <c r="P844">
        <v>13</v>
      </c>
    </row>
    <row r="845" spans="1:16" x14ac:dyDescent="0.2">
      <c r="A845" t="s">
        <v>341</v>
      </c>
      <c r="B845" t="s">
        <v>347</v>
      </c>
      <c r="C845" t="s">
        <v>545</v>
      </c>
      <c r="D845" t="s">
        <v>390</v>
      </c>
      <c r="E845">
        <v>26</v>
      </c>
      <c r="F845">
        <v>11</v>
      </c>
      <c r="G845">
        <v>123.27</v>
      </c>
      <c r="L845">
        <v>9</v>
      </c>
      <c r="M845">
        <v>9</v>
      </c>
      <c r="O845">
        <v>6</v>
      </c>
      <c r="P845">
        <v>2</v>
      </c>
    </row>
    <row r="846" spans="1:16" x14ac:dyDescent="0.2">
      <c r="A846" t="s">
        <v>341</v>
      </c>
      <c r="B846" t="s">
        <v>348</v>
      </c>
      <c r="C846" t="s">
        <v>545</v>
      </c>
      <c r="D846" t="s">
        <v>390</v>
      </c>
      <c r="E846">
        <v>1</v>
      </c>
      <c r="G846">
        <v>21</v>
      </c>
      <c r="L846">
        <v>1</v>
      </c>
    </row>
    <row r="847" spans="1:16" x14ac:dyDescent="0.2">
      <c r="A847" t="s">
        <v>341</v>
      </c>
      <c r="B847" t="s">
        <v>417</v>
      </c>
      <c r="C847" t="s">
        <v>546</v>
      </c>
      <c r="D847" t="s">
        <v>390</v>
      </c>
      <c r="E847">
        <v>131</v>
      </c>
      <c r="F847">
        <v>10</v>
      </c>
      <c r="G847">
        <v>60.8</v>
      </c>
      <c r="L847">
        <v>29</v>
      </c>
      <c r="M847">
        <v>87</v>
      </c>
      <c r="N847">
        <v>12</v>
      </c>
      <c r="O847">
        <v>2</v>
      </c>
      <c r="P847">
        <v>1</v>
      </c>
    </row>
    <row r="848" spans="1:16" x14ac:dyDescent="0.2">
      <c r="A848" t="s">
        <v>341</v>
      </c>
      <c r="B848" t="s">
        <v>346</v>
      </c>
      <c r="C848" t="s">
        <v>546</v>
      </c>
      <c r="D848" t="s">
        <v>390</v>
      </c>
      <c r="E848">
        <v>130</v>
      </c>
      <c r="F848">
        <v>10</v>
      </c>
      <c r="G848">
        <v>60.61</v>
      </c>
      <c r="L848">
        <v>29</v>
      </c>
      <c r="M848">
        <v>87</v>
      </c>
      <c r="N848">
        <v>11</v>
      </c>
      <c r="O848">
        <v>2</v>
      </c>
      <c r="P848">
        <v>1</v>
      </c>
    </row>
    <row r="849" spans="1:16" x14ac:dyDescent="0.2">
      <c r="A849" t="s">
        <v>341</v>
      </c>
      <c r="B849" t="s">
        <v>348</v>
      </c>
      <c r="C849" t="s">
        <v>546</v>
      </c>
      <c r="D849" t="s">
        <v>390</v>
      </c>
      <c r="E849">
        <v>1</v>
      </c>
      <c r="G849">
        <v>86</v>
      </c>
      <c r="N849">
        <v>1</v>
      </c>
    </row>
    <row r="850" spans="1:16" x14ac:dyDescent="0.2">
      <c r="A850" t="s">
        <v>341</v>
      </c>
      <c r="B850" t="s">
        <v>417</v>
      </c>
      <c r="C850" t="s">
        <v>547</v>
      </c>
      <c r="D850" t="s">
        <v>390</v>
      </c>
      <c r="E850">
        <v>984</v>
      </c>
      <c r="F850">
        <v>199</v>
      </c>
      <c r="G850">
        <v>92.21</v>
      </c>
      <c r="L850">
        <v>25</v>
      </c>
      <c r="M850">
        <v>571</v>
      </c>
      <c r="N850">
        <v>352</v>
      </c>
      <c r="O850">
        <v>36</v>
      </c>
    </row>
    <row r="851" spans="1:16" x14ac:dyDescent="0.2">
      <c r="A851" t="s">
        <v>341</v>
      </c>
      <c r="B851" t="s">
        <v>346</v>
      </c>
      <c r="C851" t="s">
        <v>547</v>
      </c>
      <c r="D851" t="s">
        <v>390</v>
      </c>
      <c r="E851">
        <v>899</v>
      </c>
      <c r="F851">
        <v>185</v>
      </c>
      <c r="G851">
        <v>92.97</v>
      </c>
      <c r="L851">
        <v>8</v>
      </c>
      <c r="M851">
        <v>534</v>
      </c>
      <c r="N851">
        <v>351</v>
      </c>
      <c r="O851">
        <v>6</v>
      </c>
    </row>
    <row r="852" spans="1:16" x14ac:dyDescent="0.2">
      <c r="A852" t="s">
        <v>341</v>
      </c>
      <c r="B852" t="s">
        <v>347</v>
      </c>
      <c r="C852" t="s">
        <v>547</v>
      </c>
      <c r="D852" t="s">
        <v>390</v>
      </c>
      <c r="E852">
        <v>82</v>
      </c>
      <c r="F852">
        <v>14</v>
      </c>
      <c r="G852">
        <v>84.89</v>
      </c>
      <c r="L852">
        <v>17</v>
      </c>
      <c r="M852">
        <v>35</v>
      </c>
      <c r="O852">
        <v>30</v>
      </c>
    </row>
    <row r="853" spans="1:16" x14ac:dyDescent="0.2">
      <c r="A853" t="s">
        <v>341</v>
      </c>
      <c r="B853" t="s">
        <v>348</v>
      </c>
      <c r="C853" t="s">
        <v>547</v>
      </c>
      <c r="D853" t="s">
        <v>390</v>
      </c>
      <c r="E853">
        <v>3</v>
      </c>
      <c r="G853">
        <v>64.33</v>
      </c>
      <c r="M853">
        <v>2</v>
      </c>
      <c r="N853">
        <v>1</v>
      </c>
    </row>
    <row r="854" spans="1:16" x14ac:dyDescent="0.2">
      <c r="A854" t="s">
        <v>341</v>
      </c>
      <c r="B854" t="s">
        <v>417</v>
      </c>
      <c r="C854" t="s">
        <v>548</v>
      </c>
      <c r="D854" t="s">
        <v>390</v>
      </c>
      <c r="E854">
        <v>1787</v>
      </c>
      <c r="F854">
        <v>654</v>
      </c>
      <c r="G854">
        <v>117.82</v>
      </c>
      <c r="L854">
        <v>258</v>
      </c>
      <c r="M854">
        <v>1040</v>
      </c>
      <c r="N854">
        <v>223</v>
      </c>
      <c r="O854">
        <v>220</v>
      </c>
      <c r="P854">
        <v>46</v>
      </c>
    </row>
    <row r="855" spans="1:16" x14ac:dyDescent="0.2">
      <c r="A855" t="s">
        <v>341</v>
      </c>
      <c r="B855" t="s">
        <v>346</v>
      </c>
      <c r="C855" t="s">
        <v>548</v>
      </c>
      <c r="D855" t="s">
        <v>390</v>
      </c>
      <c r="E855">
        <v>1581</v>
      </c>
      <c r="F855">
        <v>610</v>
      </c>
      <c r="G855">
        <v>121.77</v>
      </c>
      <c r="L855">
        <v>158</v>
      </c>
      <c r="M855">
        <v>984</v>
      </c>
      <c r="N855">
        <v>219</v>
      </c>
      <c r="O855">
        <v>179</v>
      </c>
      <c r="P855">
        <v>41</v>
      </c>
    </row>
    <row r="856" spans="1:16" x14ac:dyDescent="0.2">
      <c r="A856" t="s">
        <v>341</v>
      </c>
      <c r="B856" t="s">
        <v>347</v>
      </c>
      <c r="C856" t="s">
        <v>548</v>
      </c>
      <c r="D856" t="s">
        <v>390</v>
      </c>
      <c r="E856">
        <v>202</v>
      </c>
      <c r="F856">
        <v>42</v>
      </c>
      <c r="G856">
        <v>86.56</v>
      </c>
      <c r="L856">
        <v>99</v>
      </c>
      <c r="M856">
        <v>55</v>
      </c>
      <c r="N856">
        <v>4</v>
      </c>
      <c r="O856">
        <v>40</v>
      </c>
      <c r="P856">
        <v>4</v>
      </c>
    </row>
    <row r="857" spans="1:16" x14ac:dyDescent="0.2">
      <c r="A857" t="s">
        <v>341</v>
      </c>
      <c r="B857" t="s">
        <v>348</v>
      </c>
      <c r="C857" t="s">
        <v>548</v>
      </c>
      <c r="D857" t="s">
        <v>390</v>
      </c>
      <c r="E857">
        <v>4</v>
      </c>
      <c r="F857">
        <v>2</v>
      </c>
      <c r="G857">
        <v>134.75</v>
      </c>
      <c r="L857">
        <v>1</v>
      </c>
      <c r="M857">
        <v>1</v>
      </c>
      <c r="O857">
        <v>1</v>
      </c>
      <c r="P857">
        <v>1</v>
      </c>
    </row>
    <row r="858" spans="1:16" x14ac:dyDescent="0.2">
      <c r="A858" t="s">
        <v>341</v>
      </c>
      <c r="B858" t="s">
        <v>417</v>
      </c>
      <c r="C858" t="s">
        <v>549</v>
      </c>
      <c r="D858" t="s">
        <v>390</v>
      </c>
      <c r="E858">
        <v>296</v>
      </c>
      <c r="F858">
        <v>43</v>
      </c>
      <c r="G858">
        <v>89.95</v>
      </c>
      <c r="L858">
        <v>62</v>
      </c>
      <c r="M858">
        <v>194</v>
      </c>
      <c r="N858">
        <v>25</v>
      </c>
      <c r="O858">
        <v>9</v>
      </c>
      <c r="P858">
        <v>6</v>
      </c>
    </row>
    <row r="859" spans="1:16" x14ac:dyDescent="0.2">
      <c r="A859" t="s">
        <v>341</v>
      </c>
      <c r="B859" t="s">
        <v>346</v>
      </c>
      <c r="C859" t="s">
        <v>549</v>
      </c>
      <c r="D859" t="s">
        <v>390</v>
      </c>
      <c r="E859">
        <v>295</v>
      </c>
      <c r="F859">
        <v>43</v>
      </c>
      <c r="G859">
        <v>90.18</v>
      </c>
      <c r="L859">
        <v>62</v>
      </c>
      <c r="M859">
        <v>193</v>
      </c>
      <c r="N859">
        <v>25</v>
      </c>
      <c r="O859">
        <v>9</v>
      </c>
      <c r="P859">
        <v>6</v>
      </c>
    </row>
    <row r="860" spans="1:16" x14ac:dyDescent="0.2">
      <c r="A860" t="s">
        <v>341</v>
      </c>
      <c r="B860" t="s">
        <v>348</v>
      </c>
      <c r="C860" t="s">
        <v>549</v>
      </c>
      <c r="D860" t="s">
        <v>390</v>
      </c>
      <c r="E860">
        <v>1</v>
      </c>
      <c r="G860">
        <v>23</v>
      </c>
      <c r="M860">
        <v>1</v>
      </c>
    </row>
    <row r="861" spans="1:16" x14ac:dyDescent="0.2">
      <c r="A861" t="s">
        <v>341</v>
      </c>
      <c r="B861" t="s">
        <v>417</v>
      </c>
      <c r="C861" t="s">
        <v>550</v>
      </c>
      <c r="D861" t="s">
        <v>390</v>
      </c>
      <c r="E861">
        <v>5060</v>
      </c>
      <c r="F861">
        <v>948</v>
      </c>
      <c r="G861">
        <v>93.97</v>
      </c>
      <c r="L861">
        <v>136</v>
      </c>
      <c r="M861">
        <v>3373</v>
      </c>
      <c r="N861">
        <v>1473</v>
      </c>
      <c r="O861">
        <v>78</v>
      </c>
    </row>
    <row r="862" spans="1:16" x14ac:dyDescent="0.2">
      <c r="A862" t="s">
        <v>341</v>
      </c>
      <c r="B862" t="s">
        <v>346</v>
      </c>
      <c r="C862" t="s">
        <v>550</v>
      </c>
      <c r="D862" t="s">
        <v>390</v>
      </c>
      <c r="E862">
        <v>4658</v>
      </c>
      <c r="F862">
        <v>894</v>
      </c>
      <c r="G862">
        <v>94.84</v>
      </c>
      <c r="L862">
        <v>42</v>
      </c>
      <c r="M862">
        <v>3139</v>
      </c>
      <c r="N862">
        <v>1467</v>
      </c>
      <c r="O862">
        <v>10</v>
      </c>
    </row>
    <row r="863" spans="1:16" x14ac:dyDescent="0.2">
      <c r="A863" t="s">
        <v>341</v>
      </c>
      <c r="B863" t="s">
        <v>347</v>
      </c>
      <c r="C863" t="s">
        <v>550</v>
      </c>
      <c r="D863" t="s">
        <v>390</v>
      </c>
      <c r="E863">
        <v>395</v>
      </c>
      <c r="F863">
        <v>53</v>
      </c>
      <c r="G863">
        <v>83.62</v>
      </c>
      <c r="L863">
        <v>94</v>
      </c>
      <c r="M863">
        <v>231</v>
      </c>
      <c r="N863">
        <v>2</v>
      </c>
      <c r="O863">
        <v>68</v>
      </c>
    </row>
    <row r="864" spans="1:16" x14ac:dyDescent="0.2">
      <c r="A864" t="s">
        <v>341</v>
      </c>
      <c r="B864" t="s">
        <v>348</v>
      </c>
      <c r="C864" t="s">
        <v>550</v>
      </c>
      <c r="D864" t="s">
        <v>390</v>
      </c>
      <c r="E864">
        <v>7</v>
      </c>
      <c r="F864">
        <v>1</v>
      </c>
      <c r="G864">
        <v>100.29</v>
      </c>
      <c r="M864">
        <v>3</v>
      </c>
      <c r="N864">
        <v>4</v>
      </c>
    </row>
    <row r="865" spans="1:16" x14ac:dyDescent="0.2">
      <c r="A865" t="s">
        <v>341</v>
      </c>
      <c r="B865" t="s">
        <v>417</v>
      </c>
      <c r="C865" t="s">
        <v>551</v>
      </c>
      <c r="D865" t="s">
        <v>390</v>
      </c>
      <c r="E865">
        <v>1012</v>
      </c>
      <c r="F865">
        <v>374</v>
      </c>
      <c r="G865">
        <v>118.9</v>
      </c>
      <c r="L865">
        <v>98</v>
      </c>
      <c r="M865">
        <v>617</v>
      </c>
      <c r="N865">
        <v>138</v>
      </c>
      <c r="O865">
        <v>129</v>
      </c>
      <c r="P865">
        <v>30</v>
      </c>
    </row>
    <row r="866" spans="1:16" x14ac:dyDescent="0.2">
      <c r="A866" t="s">
        <v>341</v>
      </c>
      <c r="B866" t="s">
        <v>346</v>
      </c>
      <c r="C866" t="s">
        <v>551</v>
      </c>
      <c r="D866" t="s">
        <v>390</v>
      </c>
      <c r="E866">
        <v>963</v>
      </c>
      <c r="F866">
        <v>357</v>
      </c>
      <c r="G866">
        <v>119.22</v>
      </c>
      <c r="L866">
        <v>86</v>
      </c>
      <c r="M866">
        <v>593</v>
      </c>
      <c r="N866">
        <v>137</v>
      </c>
      <c r="O866">
        <v>117</v>
      </c>
      <c r="P866">
        <v>30</v>
      </c>
    </row>
    <row r="867" spans="1:16" x14ac:dyDescent="0.2">
      <c r="A867" t="s">
        <v>341</v>
      </c>
      <c r="B867" t="s">
        <v>347</v>
      </c>
      <c r="C867" t="s">
        <v>551</v>
      </c>
      <c r="D867" t="s">
        <v>390</v>
      </c>
      <c r="E867">
        <v>47</v>
      </c>
      <c r="F867">
        <v>17</v>
      </c>
      <c r="G867">
        <v>115.15</v>
      </c>
      <c r="L867">
        <v>11</v>
      </c>
      <c r="M867">
        <v>24</v>
      </c>
      <c r="O867">
        <v>12</v>
      </c>
    </row>
    <row r="868" spans="1:16" x14ac:dyDescent="0.2">
      <c r="A868" t="s">
        <v>341</v>
      </c>
      <c r="B868" t="s">
        <v>348</v>
      </c>
      <c r="C868" t="s">
        <v>551</v>
      </c>
      <c r="D868" t="s">
        <v>390</v>
      </c>
      <c r="E868">
        <v>2</v>
      </c>
      <c r="G868">
        <v>52.5</v>
      </c>
      <c r="L868">
        <v>1</v>
      </c>
      <c r="N868">
        <v>1</v>
      </c>
    </row>
    <row r="869" spans="1:16" x14ac:dyDescent="0.2">
      <c r="A869" t="s">
        <v>341</v>
      </c>
      <c r="B869" t="s">
        <v>417</v>
      </c>
      <c r="C869" t="s">
        <v>552</v>
      </c>
      <c r="D869" t="s">
        <v>390</v>
      </c>
      <c r="E869">
        <v>248</v>
      </c>
      <c r="F869">
        <v>44</v>
      </c>
      <c r="G869">
        <v>93.85</v>
      </c>
      <c r="L869">
        <v>36</v>
      </c>
      <c r="M869">
        <v>162</v>
      </c>
      <c r="N869">
        <v>19</v>
      </c>
      <c r="O869">
        <v>26</v>
      </c>
      <c r="P869">
        <v>5</v>
      </c>
    </row>
    <row r="870" spans="1:16" x14ac:dyDescent="0.2">
      <c r="A870" t="s">
        <v>341</v>
      </c>
      <c r="B870" t="s">
        <v>346</v>
      </c>
      <c r="C870" t="s">
        <v>552</v>
      </c>
      <c r="D870" t="s">
        <v>390</v>
      </c>
      <c r="E870">
        <v>200</v>
      </c>
      <c r="F870">
        <v>29</v>
      </c>
      <c r="G870">
        <v>93.94</v>
      </c>
      <c r="L870">
        <v>18</v>
      </c>
      <c r="M870">
        <v>150</v>
      </c>
      <c r="N870">
        <v>18</v>
      </c>
      <c r="O870">
        <v>12</v>
      </c>
      <c r="P870">
        <v>2</v>
      </c>
    </row>
    <row r="871" spans="1:16" x14ac:dyDescent="0.2">
      <c r="A871" t="s">
        <v>341</v>
      </c>
      <c r="B871" t="s">
        <v>347</v>
      </c>
      <c r="C871" t="s">
        <v>552</v>
      </c>
      <c r="D871" t="s">
        <v>390</v>
      </c>
      <c r="E871">
        <v>47</v>
      </c>
      <c r="F871">
        <v>15</v>
      </c>
      <c r="G871">
        <v>95.06</v>
      </c>
      <c r="L871">
        <v>17</v>
      </c>
      <c r="M871">
        <v>12</v>
      </c>
      <c r="N871">
        <v>1</v>
      </c>
      <c r="O871">
        <v>14</v>
      </c>
      <c r="P871">
        <v>3</v>
      </c>
    </row>
    <row r="872" spans="1:16" x14ac:dyDescent="0.2">
      <c r="A872" t="s">
        <v>341</v>
      </c>
      <c r="B872" t="s">
        <v>348</v>
      </c>
      <c r="C872" t="s">
        <v>552</v>
      </c>
      <c r="D872" t="s">
        <v>390</v>
      </c>
      <c r="E872">
        <v>1</v>
      </c>
      <c r="G872">
        <v>19</v>
      </c>
      <c r="L872">
        <v>1</v>
      </c>
    </row>
    <row r="873" spans="1:16" x14ac:dyDescent="0.2">
      <c r="A873" t="s">
        <v>341</v>
      </c>
      <c r="B873" t="s">
        <v>417</v>
      </c>
      <c r="C873" t="s">
        <v>553</v>
      </c>
      <c r="D873" t="s">
        <v>390</v>
      </c>
      <c r="E873">
        <v>3306</v>
      </c>
      <c r="F873">
        <v>607</v>
      </c>
      <c r="G873">
        <v>91.49</v>
      </c>
      <c r="L873">
        <v>62</v>
      </c>
      <c r="M873">
        <v>2263</v>
      </c>
      <c r="N873">
        <v>910</v>
      </c>
      <c r="O873">
        <v>71</v>
      </c>
    </row>
    <row r="874" spans="1:16" x14ac:dyDescent="0.2">
      <c r="A874" t="s">
        <v>341</v>
      </c>
      <c r="B874" t="s">
        <v>346</v>
      </c>
      <c r="C874" t="s">
        <v>553</v>
      </c>
      <c r="D874" t="s">
        <v>390</v>
      </c>
      <c r="E874">
        <v>3064</v>
      </c>
      <c r="F874">
        <v>565</v>
      </c>
      <c r="G874">
        <v>91.27</v>
      </c>
      <c r="L874">
        <v>21</v>
      </c>
      <c r="M874">
        <v>2122</v>
      </c>
      <c r="N874">
        <v>910</v>
      </c>
      <c r="O874">
        <v>11</v>
      </c>
    </row>
    <row r="875" spans="1:16" x14ac:dyDescent="0.2">
      <c r="A875" t="s">
        <v>341</v>
      </c>
      <c r="B875" t="s">
        <v>347</v>
      </c>
      <c r="C875" t="s">
        <v>553</v>
      </c>
      <c r="D875" t="s">
        <v>390</v>
      </c>
      <c r="E875">
        <v>241</v>
      </c>
      <c r="F875">
        <v>42</v>
      </c>
      <c r="G875">
        <v>94.3</v>
      </c>
      <c r="L875">
        <v>41</v>
      </c>
      <c r="M875">
        <v>140</v>
      </c>
      <c r="O875">
        <v>60</v>
      </c>
    </row>
    <row r="876" spans="1:16" x14ac:dyDescent="0.2">
      <c r="A876" t="s">
        <v>341</v>
      </c>
      <c r="B876" t="s">
        <v>348</v>
      </c>
      <c r="C876" t="s">
        <v>553</v>
      </c>
      <c r="D876" t="s">
        <v>390</v>
      </c>
      <c r="E876">
        <v>1</v>
      </c>
      <c r="G876">
        <v>87</v>
      </c>
      <c r="M876">
        <v>1</v>
      </c>
    </row>
    <row r="877" spans="1:16" x14ac:dyDescent="0.2">
      <c r="A877" t="s">
        <v>341</v>
      </c>
      <c r="B877" t="s">
        <v>417</v>
      </c>
      <c r="C877" t="s">
        <v>554</v>
      </c>
      <c r="D877" t="s">
        <v>390</v>
      </c>
      <c r="E877">
        <v>1283</v>
      </c>
      <c r="F877">
        <v>569</v>
      </c>
      <c r="G877">
        <v>126.34</v>
      </c>
      <c r="L877">
        <v>264</v>
      </c>
      <c r="M877">
        <v>621</v>
      </c>
      <c r="N877">
        <v>211</v>
      </c>
      <c r="O877">
        <v>135</v>
      </c>
      <c r="P877">
        <v>52</v>
      </c>
    </row>
    <row r="878" spans="1:16" x14ac:dyDescent="0.2">
      <c r="A878" t="s">
        <v>341</v>
      </c>
      <c r="B878" t="s">
        <v>346</v>
      </c>
      <c r="C878" t="s">
        <v>554</v>
      </c>
      <c r="D878" t="s">
        <v>390</v>
      </c>
      <c r="E878">
        <v>1127</v>
      </c>
      <c r="F878">
        <v>543</v>
      </c>
      <c r="G878">
        <v>132.36000000000001</v>
      </c>
      <c r="L878">
        <v>198</v>
      </c>
      <c r="M878">
        <v>582</v>
      </c>
      <c r="N878">
        <v>206</v>
      </c>
      <c r="O878">
        <v>96</v>
      </c>
      <c r="P878">
        <v>45</v>
      </c>
    </row>
    <row r="879" spans="1:16" x14ac:dyDescent="0.2">
      <c r="A879" t="s">
        <v>341</v>
      </c>
      <c r="B879" t="s">
        <v>347</v>
      </c>
      <c r="C879" t="s">
        <v>554</v>
      </c>
      <c r="D879" t="s">
        <v>390</v>
      </c>
      <c r="E879">
        <v>155</v>
      </c>
      <c r="F879">
        <v>26</v>
      </c>
      <c r="G879">
        <v>83.28</v>
      </c>
      <c r="L879">
        <v>65</v>
      </c>
      <c r="M879">
        <v>39</v>
      </c>
      <c r="N879">
        <v>5</v>
      </c>
      <c r="O879">
        <v>39</v>
      </c>
      <c r="P879">
        <v>7</v>
      </c>
    </row>
    <row r="880" spans="1:16" x14ac:dyDescent="0.2">
      <c r="A880" t="s">
        <v>341</v>
      </c>
      <c r="B880" t="s">
        <v>348</v>
      </c>
      <c r="C880" t="s">
        <v>554</v>
      </c>
      <c r="D880" t="s">
        <v>390</v>
      </c>
      <c r="E880">
        <v>1</v>
      </c>
      <c r="G880">
        <v>11</v>
      </c>
      <c r="L880">
        <v>1</v>
      </c>
    </row>
    <row r="881" spans="1:16" x14ac:dyDescent="0.2">
      <c r="A881" t="s">
        <v>341</v>
      </c>
      <c r="B881" t="s">
        <v>417</v>
      </c>
      <c r="C881" t="s">
        <v>555</v>
      </c>
      <c r="D881" t="s">
        <v>390</v>
      </c>
      <c r="E881">
        <v>574</v>
      </c>
      <c r="F881">
        <v>54</v>
      </c>
      <c r="G881">
        <v>75.87</v>
      </c>
      <c r="L881">
        <v>76</v>
      </c>
      <c r="M881">
        <v>417</v>
      </c>
      <c r="N881">
        <v>49</v>
      </c>
      <c r="O881">
        <v>30</v>
      </c>
      <c r="P881">
        <v>2</v>
      </c>
    </row>
    <row r="882" spans="1:16" x14ac:dyDescent="0.2">
      <c r="A882" t="s">
        <v>341</v>
      </c>
      <c r="B882" t="s">
        <v>346</v>
      </c>
      <c r="C882" t="s">
        <v>555</v>
      </c>
      <c r="D882" t="s">
        <v>390</v>
      </c>
      <c r="E882">
        <v>572</v>
      </c>
      <c r="F882">
        <v>54</v>
      </c>
      <c r="G882">
        <v>75.92</v>
      </c>
      <c r="L882">
        <v>75</v>
      </c>
      <c r="M882">
        <v>416</v>
      </c>
      <c r="N882">
        <v>49</v>
      </c>
      <c r="O882">
        <v>30</v>
      </c>
      <c r="P882">
        <v>2</v>
      </c>
    </row>
    <row r="883" spans="1:16" x14ac:dyDescent="0.2">
      <c r="A883" t="s">
        <v>341</v>
      </c>
      <c r="B883" t="s">
        <v>348</v>
      </c>
      <c r="C883" t="s">
        <v>555</v>
      </c>
      <c r="D883" t="s">
        <v>390</v>
      </c>
      <c r="E883">
        <v>2</v>
      </c>
      <c r="G883">
        <v>59.5</v>
      </c>
      <c r="L883">
        <v>1</v>
      </c>
      <c r="M883">
        <v>1</v>
      </c>
    </row>
    <row r="884" spans="1:16" x14ac:dyDescent="0.2">
      <c r="A884" t="s">
        <v>341</v>
      </c>
      <c r="B884" t="s">
        <v>417</v>
      </c>
      <c r="C884" t="s">
        <v>556</v>
      </c>
      <c r="D884" t="s">
        <v>390</v>
      </c>
      <c r="E884">
        <v>4426</v>
      </c>
      <c r="F884">
        <v>831</v>
      </c>
      <c r="G884">
        <v>92.72</v>
      </c>
      <c r="L884">
        <v>146</v>
      </c>
      <c r="M884">
        <v>3006</v>
      </c>
      <c r="N884">
        <v>1203</v>
      </c>
      <c r="O884">
        <v>71</v>
      </c>
    </row>
    <row r="885" spans="1:16" x14ac:dyDescent="0.2">
      <c r="A885" t="s">
        <v>341</v>
      </c>
      <c r="B885" t="s">
        <v>346</v>
      </c>
      <c r="C885" t="s">
        <v>556</v>
      </c>
      <c r="D885" t="s">
        <v>390</v>
      </c>
      <c r="E885">
        <v>4030</v>
      </c>
      <c r="F885">
        <v>769</v>
      </c>
      <c r="G885">
        <v>93.01</v>
      </c>
      <c r="L885">
        <v>43</v>
      </c>
      <c r="M885">
        <v>2778</v>
      </c>
      <c r="N885">
        <v>1202</v>
      </c>
      <c r="O885">
        <v>7</v>
      </c>
    </row>
    <row r="886" spans="1:16" x14ac:dyDescent="0.2">
      <c r="A886" t="s">
        <v>341</v>
      </c>
      <c r="B886" t="s">
        <v>347</v>
      </c>
      <c r="C886" t="s">
        <v>556</v>
      </c>
      <c r="D886" t="s">
        <v>390</v>
      </c>
      <c r="E886">
        <v>394</v>
      </c>
      <c r="F886">
        <v>60</v>
      </c>
      <c r="G886">
        <v>89.14</v>
      </c>
      <c r="L886">
        <v>103</v>
      </c>
      <c r="M886">
        <v>226</v>
      </c>
      <c r="N886">
        <v>1</v>
      </c>
      <c r="O886">
        <v>64</v>
      </c>
    </row>
    <row r="887" spans="1:16" x14ac:dyDescent="0.2">
      <c r="A887" t="s">
        <v>341</v>
      </c>
      <c r="B887" t="s">
        <v>348</v>
      </c>
      <c r="C887" t="s">
        <v>556</v>
      </c>
      <c r="D887" t="s">
        <v>390</v>
      </c>
      <c r="E887">
        <v>2</v>
      </c>
      <c r="F887">
        <v>2</v>
      </c>
      <c r="G887">
        <v>206.5</v>
      </c>
      <c r="M887">
        <v>2</v>
      </c>
    </row>
    <row r="888" spans="1:16" x14ac:dyDescent="0.2">
      <c r="A888" t="s">
        <v>341</v>
      </c>
      <c r="B888" t="s">
        <v>417</v>
      </c>
      <c r="C888" t="s">
        <v>557</v>
      </c>
      <c r="D888" t="s">
        <v>390</v>
      </c>
      <c r="E888">
        <v>1183</v>
      </c>
      <c r="F888">
        <v>558</v>
      </c>
      <c r="G888">
        <v>135.1</v>
      </c>
      <c r="L888">
        <v>170</v>
      </c>
      <c r="M888">
        <v>688</v>
      </c>
      <c r="N888">
        <v>174</v>
      </c>
      <c r="O888">
        <v>131</v>
      </c>
      <c r="P888">
        <v>20</v>
      </c>
    </row>
    <row r="889" spans="1:16" x14ac:dyDescent="0.2">
      <c r="A889" t="s">
        <v>341</v>
      </c>
      <c r="B889" t="s">
        <v>346</v>
      </c>
      <c r="C889" t="s">
        <v>557</v>
      </c>
      <c r="D889" t="s">
        <v>390</v>
      </c>
      <c r="E889">
        <v>1103</v>
      </c>
      <c r="F889">
        <v>544</v>
      </c>
      <c r="G889">
        <v>139.15</v>
      </c>
      <c r="L889">
        <v>131</v>
      </c>
      <c r="M889">
        <v>665</v>
      </c>
      <c r="N889">
        <v>171</v>
      </c>
      <c r="O889">
        <v>120</v>
      </c>
      <c r="P889">
        <v>16</v>
      </c>
    </row>
    <row r="890" spans="1:16" x14ac:dyDescent="0.2">
      <c r="A890" t="s">
        <v>341</v>
      </c>
      <c r="B890" t="s">
        <v>347</v>
      </c>
      <c r="C890" t="s">
        <v>557</v>
      </c>
      <c r="D890" t="s">
        <v>390</v>
      </c>
      <c r="E890">
        <v>76</v>
      </c>
      <c r="F890">
        <v>12</v>
      </c>
      <c r="G890">
        <v>78.25</v>
      </c>
      <c r="L890">
        <v>39</v>
      </c>
      <c r="M890">
        <v>22</v>
      </c>
      <c r="O890">
        <v>11</v>
      </c>
      <c r="P890">
        <v>4</v>
      </c>
    </row>
    <row r="891" spans="1:16" x14ac:dyDescent="0.2">
      <c r="A891" t="s">
        <v>341</v>
      </c>
      <c r="B891" t="s">
        <v>348</v>
      </c>
      <c r="C891" t="s">
        <v>557</v>
      </c>
      <c r="D891" t="s">
        <v>390</v>
      </c>
      <c r="E891">
        <v>4</v>
      </c>
      <c r="F891">
        <v>2</v>
      </c>
      <c r="G891">
        <v>98.5</v>
      </c>
      <c r="M891">
        <v>1</v>
      </c>
      <c r="N891">
        <v>3</v>
      </c>
    </row>
    <row r="892" spans="1:16" x14ac:dyDescent="0.2">
      <c r="A892" t="s">
        <v>341</v>
      </c>
      <c r="B892" t="s">
        <v>417</v>
      </c>
      <c r="C892" t="s">
        <v>558</v>
      </c>
      <c r="D892" t="s">
        <v>390</v>
      </c>
      <c r="E892">
        <v>258</v>
      </c>
      <c r="F892">
        <v>40</v>
      </c>
      <c r="G892">
        <v>97.54</v>
      </c>
      <c r="L892">
        <v>38</v>
      </c>
      <c r="M892">
        <v>183</v>
      </c>
      <c r="N892">
        <v>30</v>
      </c>
      <c r="O892">
        <v>5</v>
      </c>
      <c r="P892">
        <v>2</v>
      </c>
    </row>
    <row r="893" spans="1:16" x14ac:dyDescent="0.2">
      <c r="A893" t="s">
        <v>341</v>
      </c>
      <c r="B893" t="s">
        <v>346</v>
      </c>
      <c r="C893" t="s">
        <v>558</v>
      </c>
      <c r="D893" t="s">
        <v>390</v>
      </c>
      <c r="E893">
        <v>258</v>
      </c>
      <c r="F893">
        <v>40</v>
      </c>
      <c r="G893">
        <v>97.54</v>
      </c>
      <c r="L893">
        <v>38</v>
      </c>
      <c r="M893">
        <v>183</v>
      </c>
      <c r="N893">
        <v>30</v>
      </c>
      <c r="O893">
        <v>5</v>
      </c>
      <c r="P893">
        <v>2</v>
      </c>
    </row>
    <row r="894" spans="1:16" x14ac:dyDescent="0.2">
      <c r="A894" t="s">
        <v>341</v>
      </c>
      <c r="B894" t="s">
        <v>417</v>
      </c>
      <c r="C894" t="s">
        <v>559</v>
      </c>
      <c r="D894" t="s">
        <v>390</v>
      </c>
      <c r="E894">
        <v>3383</v>
      </c>
      <c r="F894">
        <v>754</v>
      </c>
      <c r="G894">
        <v>100.3</v>
      </c>
      <c r="L894">
        <v>77</v>
      </c>
      <c r="M894">
        <v>2345</v>
      </c>
      <c r="N894">
        <v>923</v>
      </c>
      <c r="O894">
        <v>38</v>
      </c>
    </row>
    <row r="895" spans="1:16" x14ac:dyDescent="0.2">
      <c r="A895" t="s">
        <v>341</v>
      </c>
      <c r="B895" t="s">
        <v>346</v>
      </c>
      <c r="C895" t="s">
        <v>559</v>
      </c>
      <c r="D895" t="s">
        <v>390</v>
      </c>
      <c r="E895">
        <v>3183</v>
      </c>
      <c r="F895">
        <v>726</v>
      </c>
      <c r="G895">
        <v>101.09</v>
      </c>
      <c r="L895">
        <v>21</v>
      </c>
      <c r="M895">
        <v>2233</v>
      </c>
      <c r="N895">
        <v>920</v>
      </c>
      <c r="O895">
        <v>9</v>
      </c>
    </row>
    <row r="896" spans="1:16" x14ac:dyDescent="0.2">
      <c r="A896" t="s">
        <v>341</v>
      </c>
      <c r="B896" t="s">
        <v>347</v>
      </c>
      <c r="C896" t="s">
        <v>559</v>
      </c>
      <c r="D896" t="s">
        <v>390</v>
      </c>
      <c r="E896">
        <v>194</v>
      </c>
      <c r="F896">
        <v>26</v>
      </c>
      <c r="G896">
        <v>83.98</v>
      </c>
      <c r="L896">
        <v>56</v>
      </c>
      <c r="M896">
        <v>107</v>
      </c>
      <c r="N896">
        <v>2</v>
      </c>
      <c r="O896">
        <v>29</v>
      </c>
    </row>
    <row r="897" spans="1:16" x14ac:dyDescent="0.2">
      <c r="A897" t="s">
        <v>341</v>
      </c>
      <c r="B897" t="s">
        <v>348</v>
      </c>
      <c r="C897" t="s">
        <v>559</v>
      </c>
      <c r="D897" t="s">
        <v>390</v>
      </c>
      <c r="E897">
        <v>6</v>
      </c>
      <c r="F897">
        <v>2</v>
      </c>
      <c r="G897">
        <v>203.67</v>
      </c>
      <c r="M897">
        <v>5</v>
      </c>
      <c r="N897">
        <v>1</v>
      </c>
    </row>
    <row r="898" spans="1:16" x14ac:dyDescent="0.2">
      <c r="A898" t="s">
        <v>341</v>
      </c>
      <c r="B898" t="s">
        <v>417</v>
      </c>
      <c r="C898" t="s">
        <v>560</v>
      </c>
      <c r="D898" t="s">
        <v>390</v>
      </c>
      <c r="E898">
        <v>192</v>
      </c>
      <c r="F898">
        <v>80</v>
      </c>
      <c r="G898">
        <v>104.43</v>
      </c>
      <c r="L898">
        <v>47</v>
      </c>
      <c r="M898">
        <v>71</v>
      </c>
      <c r="N898">
        <v>32</v>
      </c>
      <c r="O898">
        <v>34</v>
      </c>
      <c r="P898">
        <v>8</v>
      </c>
    </row>
    <row r="899" spans="1:16" x14ac:dyDescent="0.2">
      <c r="A899" t="s">
        <v>341</v>
      </c>
      <c r="B899" t="s">
        <v>346</v>
      </c>
      <c r="C899" t="s">
        <v>560</v>
      </c>
      <c r="D899" t="s">
        <v>390</v>
      </c>
      <c r="E899">
        <v>158</v>
      </c>
      <c r="F899">
        <v>71</v>
      </c>
      <c r="G899">
        <v>105.37</v>
      </c>
      <c r="L899">
        <v>36</v>
      </c>
      <c r="M899">
        <v>57</v>
      </c>
      <c r="N899">
        <v>31</v>
      </c>
      <c r="O899">
        <v>27</v>
      </c>
      <c r="P899">
        <v>7</v>
      </c>
    </row>
    <row r="900" spans="1:16" x14ac:dyDescent="0.2">
      <c r="A900" t="s">
        <v>341</v>
      </c>
      <c r="B900" t="s">
        <v>347</v>
      </c>
      <c r="C900" t="s">
        <v>560</v>
      </c>
      <c r="D900" t="s">
        <v>390</v>
      </c>
      <c r="E900">
        <v>33</v>
      </c>
      <c r="F900">
        <v>8</v>
      </c>
      <c r="G900">
        <v>94.64</v>
      </c>
      <c r="L900">
        <v>11</v>
      </c>
      <c r="M900">
        <v>13</v>
      </c>
      <c r="N900">
        <v>1</v>
      </c>
      <c r="O900">
        <v>7</v>
      </c>
      <c r="P900">
        <v>1</v>
      </c>
    </row>
    <row r="901" spans="1:16" x14ac:dyDescent="0.2">
      <c r="A901" t="s">
        <v>341</v>
      </c>
      <c r="B901" t="s">
        <v>348</v>
      </c>
      <c r="C901" t="s">
        <v>560</v>
      </c>
      <c r="D901" t="s">
        <v>390</v>
      </c>
      <c r="E901">
        <v>1</v>
      </c>
      <c r="F901">
        <v>1</v>
      </c>
      <c r="G901">
        <v>279</v>
      </c>
      <c r="M901">
        <v>1</v>
      </c>
    </row>
    <row r="902" spans="1:16" x14ac:dyDescent="0.2">
      <c r="A902" t="s">
        <v>341</v>
      </c>
      <c r="B902" t="s">
        <v>417</v>
      </c>
      <c r="C902" t="s">
        <v>561</v>
      </c>
      <c r="D902" t="s">
        <v>390</v>
      </c>
      <c r="E902">
        <v>84</v>
      </c>
      <c r="F902">
        <v>1</v>
      </c>
      <c r="G902">
        <v>45.65</v>
      </c>
      <c r="L902">
        <v>15</v>
      </c>
      <c r="M902">
        <v>54</v>
      </c>
      <c r="N902">
        <v>13</v>
      </c>
      <c r="O902">
        <v>1</v>
      </c>
      <c r="P902">
        <v>1</v>
      </c>
    </row>
    <row r="903" spans="1:16" x14ac:dyDescent="0.2">
      <c r="A903" t="s">
        <v>341</v>
      </c>
      <c r="B903" t="s">
        <v>346</v>
      </c>
      <c r="C903" t="s">
        <v>561</v>
      </c>
      <c r="D903" t="s">
        <v>390</v>
      </c>
      <c r="E903">
        <v>84</v>
      </c>
      <c r="F903">
        <v>1</v>
      </c>
      <c r="G903">
        <v>45.65</v>
      </c>
      <c r="L903">
        <v>15</v>
      </c>
      <c r="M903">
        <v>54</v>
      </c>
      <c r="N903">
        <v>13</v>
      </c>
      <c r="O903">
        <v>1</v>
      </c>
      <c r="P903">
        <v>1</v>
      </c>
    </row>
    <row r="904" spans="1:16" x14ac:dyDescent="0.2">
      <c r="A904" t="s">
        <v>341</v>
      </c>
      <c r="B904" t="s">
        <v>417</v>
      </c>
      <c r="C904" t="s">
        <v>562</v>
      </c>
      <c r="D904" t="s">
        <v>390</v>
      </c>
      <c r="E904">
        <v>977</v>
      </c>
      <c r="F904">
        <v>120</v>
      </c>
      <c r="G904">
        <v>77.94</v>
      </c>
      <c r="L904">
        <v>24</v>
      </c>
      <c r="M904">
        <v>592</v>
      </c>
      <c r="N904">
        <v>336</v>
      </c>
      <c r="O904">
        <v>25</v>
      </c>
    </row>
    <row r="905" spans="1:16" x14ac:dyDescent="0.2">
      <c r="A905" t="s">
        <v>341</v>
      </c>
      <c r="B905" t="s">
        <v>346</v>
      </c>
      <c r="C905" t="s">
        <v>562</v>
      </c>
      <c r="D905" t="s">
        <v>390</v>
      </c>
      <c r="E905">
        <v>892</v>
      </c>
      <c r="F905">
        <v>106</v>
      </c>
      <c r="G905">
        <v>76.45</v>
      </c>
      <c r="L905">
        <v>12</v>
      </c>
      <c r="M905">
        <v>541</v>
      </c>
      <c r="N905">
        <v>334</v>
      </c>
      <c r="O905">
        <v>5</v>
      </c>
    </row>
    <row r="906" spans="1:16" x14ac:dyDescent="0.2">
      <c r="A906" t="s">
        <v>341</v>
      </c>
      <c r="B906" t="s">
        <v>347</v>
      </c>
      <c r="C906" t="s">
        <v>562</v>
      </c>
      <c r="D906" t="s">
        <v>390</v>
      </c>
      <c r="E906">
        <v>84</v>
      </c>
      <c r="F906">
        <v>14</v>
      </c>
      <c r="G906">
        <v>94.32</v>
      </c>
      <c r="L906">
        <v>12</v>
      </c>
      <c r="M906">
        <v>51</v>
      </c>
      <c r="N906">
        <v>1</v>
      </c>
      <c r="O906">
        <v>20</v>
      </c>
    </row>
    <row r="907" spans="1:16" x14ac:dyDescent="0.2">
      <c r="A907" t="s">
        <v>341</v>
      </c>
      <c r="B907" t="s">
        <v>348</v>
      </c>
      <c r="C907" t="s">
        <v>562</v>
      </c>
      <c r="D907" t="s">
        <v>390</v>
      </c>
      <c r="E907">
        <v>1</v>
      </c>
      <c r="G907">
        <v>32</v>
      </c>
      <c r="N907">
        <v>1</v>
      </c>
    </row>
    <row r="908" spans="1:16" x14ac:dyDescent="0.2">
      <c r="A908" t="s">
        <v>341</v>
      </c>
      <c r="B908" t="s">
        <v>417</v>
      </c>
      <c r="C908" t="s">
        <v>563</v>
      </c>
      <c r="D908" t="s">
        <v>390</v>
      </c>
      <c r="E908">
        <v>4046</v>
      </c>
      <c r="F908">
        <v>1670</v>
      </c>
      <c r="G908">
        <v>121.58</v>
      </c>
      <c r="L908">
        <v>604</v>
      </c>
      <c r="M908">
        <v>2229</v>
      </c>
      <c r="N908">
        <v>674</v>
      </c>
      <c r="O908">
        <v>431</v>
      </c>
      <c r="P908">
        <v>108</v>
      </c>
    </row>
    <row r="909" spans="1:16" x14ac:dyDescent="0.2">
      <c r="A909" t="s">
        <v>341</v>
      </c>
      <c r="B909" t="s">
        <v>346</v>
      </c>
      <c r="C909" t="s">
        <v>563</v>
      </c>
      <c r="D909" t="s">
        <v>390</v>
      </c>
      <c r="E909">
        <v>3798</v>
      </c>
      <c r="F909">
        <v>1597</v>
      </c>
      <c r="G909">
        <v>123.22</v>
      </c>
      <c r="L909">
        <v>504</v>
      </c>
      <c r="M909">
        <v>2159</v>
      </c>
      <c r="N909">
        <v>663</v>
      </c>
      <c r="O909">
        <v>376</v>
      </c>
      <c r="P909">
        <v>96</v>
      </c>
    </row>
    <row r="910" spans="1:16" x14ac:dyDescent="0.2">
      <c r="A910" t="s">
        <v>341</v>
      </c>
      <c r="B910" t="s">
        <v>347</v>
      </c>
      <c r="C910" t="s">
        <v>563</v>
      </c>
      <c r="D910" t="s">
        <v>390</v>
      </c>
      <c r="E910">
        <v>241</v>
      </c>
      <c r="F910">
        <v>69</v>
      </c>
      <c r="G910">
        <v>94.53</v>
      </c>
      <c r="L910">
        <v>98</v>
      </c>
      <c r="M910">
        <v>70</v>
      </c>
      <c r="N910">
        <v>8</v>
      </c>
      <c r="O910">
        <v>54</v>
      </c>
      <c r="P910">
        <v>11</v>
      </c>
    </row>
    <row r="911" spans="1:16" x14ac:dyDescent="0.2">
      <c r="A911" t="s">
        <v>341</v>
      </c>
      <c r="B911" t="s">
        <v>348</v>
      </c>
      <c r="C911" t="s">
        <v>563</v>
      </c>
      <c r="D911" t="s">
        <v>390</v>
      </c>
      <c r="E911">
        <v>7</v>
      </c>
      <c r="F911">
        <v>4</v>
      </c>
      <c r="G911">
        <v>157.86000000000001</v>
      </c>
      <c r="L911">
        <v>2</v>
      </c>
      <c r="N911">
        <v>3</v>
      </c>
      <c r="O911">
        <v>1</v>
      </c>
      <c r="P911">
        <v>1</v>
      </c>
    </row>
    <row r="912" spans="1:16" x14ac:dyDescent="0.2">
      <c r="A912" t="s">
        <v>341</v>
      </c>
      <c r="B912" t="s">
        <v>417</v>
      </c>
      <c r="C912" t="s">
        <v>564</v>
      </c>
      <c r="D912" t="s">
        <v>390</v>
      </c>
      <c r="E912">
        <v>1387</v>
      </c>
      <c r="F912">
        <v>250</v>
      </c>
      <c r="G912">
        <v>90.9</v>
      </c>
      <c r="L912">
        <v>241</v>
      </c>
      <c r="M912">
        <v>807</v>
      </c>
      <c r="N912">
        <v>177</v>
      </c>
      <c r="O912">
        <v>132</v>
      </c>
      <c r="P912">
        <v>30</v>
      </c>
    </row>
    <row r="913" spans="1:16" x14ac:dyDescent="0.2">
      <c r="A913" t="s">
        <v>341</v>
      </c>
      <c r="B913" t="s">
        <v>346</v>
      </c>
      <c r="C913" t="s">
        <v>564</v>
      </c>
      <c r="D913" t="s">
        <v>390</v>
      </c>
      <c r="E913">
        <v>1387</v>
      </c>
      <c r="F913">
        <v>250</v>
      </c>
      <c r="G913">
        <v>90.9</v>
      </c>
      <c r="L913">
        <v>241</v>
      </c>
      <c r="M913">
        <v>807</v>
      </c>
      <c r="N913">
        <v>177</v>
      </c>
      <c r="O913">
        <v>132</v>
      </c>
      <c r="P913">
        <v>30</v>
      </c>
    </row>
    <row r="914" spans="1:16" x14ac:dyDescent="0.2">
      <c r="A914" t="s">
        <v>341</v>
      </c>
      <c r="B914" t="s">
        <v>417</v>
      </c>
      <c r="C914" t="s">
        <v>565</v>
      </c>
      <c r="D914" t="s">
        <v>390</v>
      </c>
      <c r="E914">
        <v>12048</v>
      </c>
      <c r="F914">
        <v>2239</v>
      </c>
      <c r="G914">
        <v>91.63</v>
      </c>
      <c r="L914">
        <v>219</v>
      </c>
      <c r="M914">
        <v>7737</v>
      </c>
      <c r="N914">
        <v>3800</v>
      </c>
      <c r="O914">
        <v>292</v>
      </c>
    </row>
    <row r="915" spans="1:16" x14ac:dyDescent="0.2">
      <c r="A915" t="s">
        <v>341</v>
      </c>
      <c r="B915" t="s">
        <v>346</v>
      </c>
      <c r="C915" t="s">
        <v>565</v>
      </c>
      <c r="D915" t="s">
        <v>390</v>
      </c>
      <c r="E915">
        <v>11279</v>
      </c>
      <c r="F915">
        <v>2076</v>
      </c>
      <c r="G915">
        <v>91.37</v>
      </c>
      <c r="L915">
        <v>63</v>
      </c>
      <c r="M915">
        <v>7376</v>
      </c>
      <c r="N915">
        <v>3793</v>
      </c>
      <c r="O915">
        <v>47</v>
      </c>
    </row>
    <row r="916" spans="1:16" x14ac:dyDescent="0.2">
      <c r="A916" t="s">
        <v>341</v>
      </c>
      <c r="B916" t="s">
        <v>347</v>
      </c>
      <c r="C916" t="s">
        <v>565</v>
      </c>
      <c r="D916" t="s">
        <v>390</v>
      </c>
      <c r="E916">
        <v>747</v>
      </c>
      <c r="F916">
        <v>154</v>
      </c>
      <c r="G916">
        <v>94.54</v>
      </c>
      <c r="L916">
        <v>156</v>
      </c>
      <c r="M916">
        <v>343</v>
      </c>
      <c r="N916">
        <v>3</v>
      </c>
      <c r="O916">
        <v>245</v>
      </c>
    </row>
    <row r="917" spans="1:16" x14ac:dyDescent="0.2">
      <c r="A917" t="s">
        <v>341</v>
      </c>
      <c r="B917" t="s">
        <v>348</v>
      </c>
      <c r="C917" t="s">
        <v>565</v>
      </c>
      <c r="D917" t="s">
        <v>390</v>
      </c>
      <c r="E917">
        <v>22</v>
      </c>
      <c r="F917">
        <v>9</v>
      </c>
      <c r="G917">
        <v>127.45</v>
      </c>
      <c r="M917">
        <v>18</v>
      </c>
      <c r="N917">
        <v>4</v>
      </c>
    </row>
    <row r="918" spans="1:16" x14ac:dyDescent="0.2">
      <c r="A918" t="s">
        <v>341</v>
      </c>
      <c r="B918" t="s">
        <v>417</v>
      </c>
      <c r="C918" t="s">
        <v>566</v>
      </c>
      <c r="D918" t="s">
        <v>390</v>
      </c>
      <c r="E918">
        <v>135</v>
      </c>
      <c r="F918">
        <v>66</v>
      </c>
      <c r="G918">
        <v>131.16999999999999</v>
      </c>
      <c r="L918">
        <v>16</v>
      </c>
      <c r="M918">
        <v>66</v>
      </c>
      <c r="N918">
        <v>29</v>
      </c>
      <c r="O918">
        <v>21</v>
      </c>
      <c r="P918">
        <v>3</v>
      </c>
    </row>
    <row r="919" spans="1:16" x14ac:dyDescent="0.2">
      <c r="A919" t="s">
        <v>341</v>
      </c>
      <c r="B919" t="s">
        <v>346</v>
      </c>
      <c r="C919" t="s">
        <v>566</v>
      </c>
      <c r="D919" t="s">
        <v>390</v>
      </c>
      <c r="E919">
        <v>125</v>
      </c>
      <c r="F919">
        <v>63</v>
      </c>
      <c r="G919">
        <v>134.30000000000001</v>
      </c>
      <c r="L919">
        <v>13</v>
      </c>
      <c r="M919">
        <v>61</v>
      </c>
      <c r="N919">
        <v>28</v>
      </c>
      <c r="O919">
        <v>20</v>
      </c>
      <c r="P919">
        <v>3</v>
      </c>
    </row>
    <row r="920" spans="1:16" x14ac:dyDescent="0.2">
      <c r="A920" t="s">
        <v>341</v>
      </c>
      <c r="B920" t="s">
        <v>347</v>
      </c>
      <c r="C920" t="s">
        <v>566</v>
      </c>
      <c r="D920" t="s">
        <v>390</v>
      </c>
      <c r="E920">
        <v>10</v>
      </c>
      <c r="F920">
        <v>3</v>
      </c>
      <c r="G920">
        <v>92</v>
      </c>
      <c r="L920">
        <v>3</v>
      </c>
      <c r="M920">
        <v>5</v>
      </c>
      <c r="N920">
        <v>1</v>
      </c>
      <c r="O920">
        <v>1</v>
      </c>
    </row>
    <row r="921" spans="1:16" x14ac:dyDescent="0.2">
      <c r="A921" t="s">
        <v>341</v>
      </c>
      <c r="B921" t="s">
        <v>417</v>
      </c>
      <c r="C921" t="s">
        <v>567</v>
      </c>
      <c r="D921" t="s">
        <v>390</v>
      </c>
      <c r="E921">
        <v>86</v>
      </c>
      <c r="F921">
        <v>1</v>
      </c>
      <c r="G921">
        <v>64.3</v>
      </c>
      <c r="L921">
        <v>11</v>
      </c>
      <c r="M921">
        <v>68</v>
      </c>
      <c r="N921">
        <v>7</v>
      </c>
    </row>
    <row r="922" spans="1:16" x14ac:dyDescent="0.2">
      <c r="A922" t="s">
        <v>341</v>
      </c>
      <c r="B922" t="s">
        <v>346</v>
      </c>
      <c r="C922" t="s">
        <v>567</v>
      </c>
      <c r="D922" t="s">
        <v>390</v>
      </c>
      <c r="E922">
        <v>85</v>
      </c>
      <c r="F922">
        <v>1</v>
      </c>
      <c r="G922">
        <v>63.88</v>
      </c>
      <c r="L922">
        <v>11</v>
      </c>
      <c r="M922">
        <v>67</v>
      </c>
      <c r="N922">
        <v>7</v>
      </c>
    </row>
    <row r="923" spans="1:16" x14ac:dyDescent="0.2">
      <c r="A923" t="s">
        <v>341</v>
      </c>
      <c r="B923" t="s">
        <v>348</v>
      </c>
      <c r="C923" t="s">
        <v>567</v>
      </c>
      <c r="D923" t="s">
        <v>390</v>
      </c>
      <c r="E923">
        <v>1</v>
      </c>
      <c r="G923">
        <v>100</v>
      </c>
      <c r="M923">
        <v>1</v>
      </c>
    </row>
    <row r="924" spans="1:16" x14ac:dyDescent="0.2">
      <c r="A924" t="s">
        <v>341</v>
      </c>
      <c r="B924" t="s">
        <v>417</v>
      </c>
      <c r="C924" t="s">
        <v>568</v>
      </c>
      <c r="D924" t="s">
        <v>390</v>
      </c>
      <c r="E924">
        <v>588</v>
      </c>
      <c r="F924">
        <v>93</v>
      </c>
      <c r="G924">
        <v>90.99</v>
      </c>
      <c r="L924">
        <v>3</v>
      </c>
      <c r="M924">
        <v>391</v>
      </c>
      <c r="N924">
        <v>181</v>
      </c>
      <c r="O924">
        <v>13</v>
      </c>
    </row>
    <row r="925" spans="1:16" x14ac:dyDescent="0.2">
      <c r="A925" t="s">
        <v>341</v>
      </c>
      <c r="B925" t="s">
        <v>346</v>
      </c>
      <c r="C925" t="s">
        <v>568</v>
      </c>
      <c r="D925" t="s">
        <v>390</v>
      </c>
      <c r="E925">
        <v>559</v>
      </c>
      <c r="F925">
        <v>90</v>
      </c>
      <c r="G925">
        <v>90.23</v>
      </c>
      <c r="L925">
        <v>2</v>
      </c>
      <c r="M925">
        <v>373</v>
      </c>
      <c r="N925">
        <v>181</v>
      </c>
      <c r="O925">
        <v>3</v>
      </c>
    </row>
    <row r="926" spans="1:16" x14ac:dyDescent="0.2">
      <c r="A926" t="s">
        <v>341</v>
      </c>
      <c r="B926" t="s">
        <v>347</v>
      </c>
      <c r="C926" t="s">
        <v>568</v>
      </c>
      <c r="D926" t="s">
        <v>390</v>
      </c>
      <c r="E926">
        <v>29</v>
      </c>
      <c r="F926">
        <v>3</v>
      </c>
      <c r="G926">
        <v>105.66</v>
      </c>
      <c r="L926">
        <v>1</v>
      </c>
      <c r="M926">
        <v>18</v>
      </c>
      <c r="O926">
        <v>10</v>
      </c>
    </row>
    <row r="927" spans="1:16" x14ac:dyDescent="0.2">
      <c r="A927" t="s">
        <v>341</v>
      </c>
      <c r="B927" t="s">
        <v>417</v>
      </c>
      <c r="C927" t="s">
        <v>569</v>
      </c>
      <c r="D927" t="s">
        <v>390</v>
      </c>
      <c r="E927">
        <v>419</v>
      </c>
      <c r="F927">
        <v>178</v>
      </c>
      <c r="G927">
        <v>131.11000000000001</v>
      </c>
      <c r="L927">
        <v>50</v>
      </c>
      <c r="M927">
        <v>240</v>
      </c>
      <c r="N927">
        <v>71</v>
      </c>
      <c r="O927">
        <v>52</v>
      </c>
      <c r="P927">
        <v>6</v>
      </c>
    </row>
    <row r="928" spans="1:16" x14ac:dyDescent="0.2">
      <c r="A928" t="s">
        <v>341</v>
      </c>
      <c r="B928" t="s">
        <v>346</v>
      </c>
      <c r="C928" t="s">
        <v>569</v>
      </c>
      <c r="D928" t="s">
        <v>390</v>
      </c>
      <c r="E928">
        <v>393</v>
      </c>
      <c r="F928">
        <v>170</v>
      </c>
      <c r="G928">
        <v>132.88</v>
      </c>
      <c r="L928">
        <v>45</v>
      </c>
      <c r="M928">
        <v>229</v>
      </c>
      <c r="N928">
        <v>71</v>
      </c>
      <c r="O928">
        <v>44</v>
      </c>
      <c r="P928">
        <v>4</v>
      </c>
    </row>
    <row r="929" spans="1:16" x14ac:dyDescent="0.2">
      <c r="A929" t="s">
        <v>341</v>
      </c>
      <c r="B929" t="s">
        <v>346</v>
      </c>
      <c r="C929" t="s">
        <v>666</v>
      </c>
      <c r="D929" t="s">
        <v>390</v>
      </c>
      <c r="E929">
        <v>6947</v>
      </c>
      <c r="F929">
        <v>1644</v>
      </c>
      <c r="G929">
        <v>99.31</v>
      </c>
      <c r="L929">
        <v>302</v>
      </c>
      <c r="M929">
        <v>4632</v>
      </c>
      <c r="N929">
        <v>1751</v>
      </c>
      <c r="O929">
        <v>218</v>
      </c>
      <c r="P929">
        <v>44</v>
      </c>
    </row>
    <row r="930" spans="1:16" x14ac:dyDescent="0.2">
      <c r="A930" t="s">
        <v>341</v>
      </c>
      <c r="B930" t="s">
        <v>347</v>
      </c>
      <c r="C930" t="s">
        <v>666</v>
      </c>
      <c r="D930" t="s">
        <v>390</v>
      </c>
      <c r="E930">
        <v>695</v>
      </c>
      <c r="F930">
        <v>176</v>
      </c>
      <c r="G930">
        <v>95.94</v>
      </c>
      <c r="L930">
        <v>183</v>
      </c>
      <c r="M930">
        <v>348</v>
      </c>
      <c r="N930">
        <v>10</v>
      </c>
      <c r="O930">
        <v>143</v>
      </c>
      <c r="P930">
        <v>11</v>
      </c>
    </row>
    <row r="931" spans="1:16" x14ac:dyDescent="0.2">
      <c r="A931" t="s">
        <v>341</v>
      </c>
      <c r="B931" t="s">
        <v>348</v>
      </c>
      <c r="C931" t="s">
        <v>666</v>
      </c>
      <c r="D931" t="s">
        <v>390</v>
      </c>
      <c r="E931">
        <v>10</v>
      </c>
      <c r="F931">
        <v>5</v>
      </c>
      <c r="G931">
        <v>266.3</v>
      </c>
      <c r="L931">
        <v>3</v>
      </c>
      <c r="M931">
        <v>4</v>
      </c>
      <c r="N931">
        <v>3</v>
      </c>
    </row>
    <row r="932" spans="1:16" x14ac:dyDescent="0.2">
      <c r="A932" t="s">
        <v>341</v>
      </c>
      <c r="B932" t="s">
        <v>417</v>
      </c>
      <c r="C932" t="s">
        <v>666</v>
      </c>
      <c r="D932" t="s">
        <v>390</v>
      </c>
      <c r="E932">
        <v>7652</v>
      </c>
      <c r="F932">
        <v>1825</v>
      </c>
      <c r="G932">
        <v>99.22</v>
      </c>
      <c r="L932">
        <v>488</v>
      </c>
      <c r="M932">
        <v>4984</v>
      </c>
      <c r="N932">
        <v>1764</v>
      </c>
      <c r="O932">
        <v>361</v>
      </c>
      <c r="P932">
        <v>55</v>
      </c>
    </row>
    <row r="933" spans="1:16" x14ac:dyDescent="0.2">
      <c r="A933" t="s">
        <v>341</v>
      </c>
      <c r="B933" t="s">
        <v>346</v>
      </c>
      <c r="C933" t="s">
        <v>647</v>
      </c>
      <c r="D933" t="s">
        <v>390</v>
      </c>
      <c r="E933">
        <v>476</v>
      </c>
      <c r="F933">
        <v>141</v>
      </c>
      <c r="G933">
        <v>119.67</v>
      </c>
      <c r="L933">
        <v>19</v>
      </c>
      <c r="M933">
        <v>332</v>
      </c>
      <c r="N933">
        <v>106</v>
      </c>
      <c r="O933">
        <v>17</v>
      </c>
      <c r="P933">
        <v>2</v>
      </c>
    </row>
    <row r="934" spans="1:16" x14ac:dyDescent="0.2">
      <c r="A934" t="s">
        <v>341</v>
      </c>
      <c r="B934" t="s">
        <v>347</v>
      </c>
      <c r="C934" t="s">
        <v>647</v>
      </c>
      <c r="D934" t="s">
        <v>390</v>
      </c>
      <c r="E934">
        <v>34</v>
      </c>
      <c r="F934">
        <v>7</v>
      </c>
      <c r="G934">
        <v>96.18</v>
      </c>
      <c r="L934">
        <v>10</v>
      </c>
      <c r="M934">
        <v>16</v>
      </c>
      <c r="O934">
        <v>8</v>
      </c>
    </row>
    <row r="935" spans="1:16" x14ac:dyDescent="0.2">
      <c r="A935" t="s">
        <v>341</v>
      </c>
      <c r="B935" t="s">
        <v>348</v>
      </c>
      <c r="C935" t="s">
        <v>647</v>
      </c>
      <c r="D935" t="s">
        <v>390</v>
      </c>
      <c r="E935">
        <v>2</v>
      </c>
      <c r="G935">
        <v>47</v>
      </c>
      <c r="M935">
        <v>2</v>
      </c>
    </row>
    <row r="936" spans="1:16" x14ac:dyDescent="0.2">
      <c r="A936" t="s">
        <v>341</v>
      </c>
      <c r="B936" t="s">
        <v>417</v>
      </c>
      <c r="C936" t="s">
        <v>647</v>
      </c>
      <c r="D936" t="s">
        <v>390</v>
      </c>
      <c r="E936">
        <v>512</v>
      </c>
      <c r="F936">
        <v>148</v>
      </c>
      <c r="G936">
        <v>117.83</v>
      </c>
      <c r="L936">
        <v>29</v>
      </c>
      <c r="M936">
        <v>350</v>
      </c>
      <c r="N936">
        <v>106</v>
      </c>
      <c r="O936">
        <v>25</v>
      </c>
      <c r="P936">
        <v>2</v>
      </c>
    </row>
    <row r="937" spans="1:16" x14ac:dyDescent="0.2">
      <c r="A937" t="s">
        <v>341</v>
      </c>
      <c r="B937" t="s">
        <v>346</v>
      </c>
      <c r="C937" t="s">
        <v>671</v>
      </c>
      <c r="D937" t="s">
        <v>390</v>
      </c>
      <c r="E937">
        <v>2009</v>
      </c>
      <c r="F937">
        <v>520</v>
      </c>
      <c r="G937">
        <v>101.59</v>
      </c>
      <c r="L937">
        <v>94</v>
      </c>
      <c r="M937">
        <v>1486</v>
      </c>
      <c r="N937">
        <v>352</v>
      </c>
      <c r="O937">
        <v>62</v>
      </c>
      <c r="P937">
        <v>15</v>
      </c>
    </row>
    <row r="938" spans="1:16" x14ac:dyDescent="0.2">
      <c r="A938" t="s">
        <v>341</v>
      </c>
      <c r="B938" t="s">
        <v>347</v>
      </c>
      <c r="C938" t="s">
        <v>671</v>
      </c>
      <c r="D938" t="s">
        <v>390</v>
      </c>
      <c r="E938">
        <v>85</v>
      </c>
      <c r="F938">
        <v>18</v>
      </c>
      <c r="G938">
        <v>100.62</v>
      </c>
      <c r="L938">
        <v>21</v>
      </c>
      <c r="M938">
        <v>41</v>
      </c>
      <c r="N938">
        <v>3</v>
      </c>
      <c r="O938">
        <v>20</v>
      </c>
    </row>
    <row r="939" spans="1:16" x14ac:dyDescent="0.2">
      <c r="A939" t="s">
        <v>341</v>
      </c>
      <c r="B939" t="s">
        <v>348</v>
      </c>
      <c r="C939" t="s">
        <v>671</v>
      </c>
      <c r="D939" t="s">
        <v>390</v>
      </c>
      <c r="E939">
        <v>1</v>
      </c>
      <c r="G939">
        <v>60</v>
      </c>
      <c r="N939">
        <v>1</v>
      </c>
    </row>
    <row r="940" spans="1:16" x14ac:dyDescent="0.2">
      <c r="A940" t="s">
        <v>341</v>
      </c>
      <c r="B940" t="s">
        <v>417</v>
      </c>
      <c r="C940" t="s">
        <v>671</v>
      </c>
      <c r="D940" t="s">
        <v>390</v>
      </c>
      <c r="E940">
        <v>2095</v>
      </c>
      <c r="F940">
        <v>538</v>
      </c>
      <c r="G940">
        <v>101.53</v>
      </c>
      <c r="L940">
        <v>115</v>
      </c>
      <c r="M940">
        <v>1527</v>
      </c>
      <c r="N940">
        <v>356</v>
      </c>
      <c r="O940">
        <v>82</v>
      </c>
      <c r="P940">
        <v>15</v>
      </c>
    </row>
    <row r="941" spans="1:16" x14ac:dyDescent="0.2">
      <c r="A941" t="s">
        <v>341</v>
      </c>
      <c r="B941" t="s">
        <v>346</v>
      </c>
      <c r="C941" t="s">
        <v>677</v>
      </c>
      <c r="D941" t="s">
        <v>390</v>
      </c>
      <c r="E941">
        <v>4285</v>
      </c>
      <c r="F941">
        <v>945</v>
      </c>
      <c r="G941">
        <v>99.77</v>
      </c>
      <c r="L941">
        <v>216</v>
      </c>
      <c r="M941">
        <v>2806</v>
      </c>
      <c r="N941">
        <v>1100</v>
      </c>
      <c r="O941">
        <v>128</v>
      </c>
      <c r="P941">
        <v>35</v>
      </c>
    </row>
    <row r="942" spans="1:16" x14ac:dyDescent="0.2">
      <c r="A942" t="s">
        <v>341</v>
      </c>
      <c r="B942" t="s">
        <v>347</v>
      </c>
      <c r="C942" t="s">
        <v>677</v>
      </c>
      <c r="D942" t="s">
        <v>390</v>
      </c>
      <c r="E942">
        <v>321</v>
      </c>
      <c r="F942">
        <v>54</v>
      </c>
      <c r="G942">
        <v>87.25</v>
      </c>
      <c r="L942">
        <v>100</v>
      </c>
      <c r="M942">
        <v>147</v>
      </c>
      <c r="N942">
        <v>11</v>
      </c>
      <c r="O942">
        <v>61</v>
      </c>
      <c r="P942">
        <v>2</v>
      </c>
    </row>
    <row r="943" spans="1:16" x14ac:dyDescent="0.2">
      <c r="A943" t="s">
        <v>341</v>
      </c>
      <c r="B943" t="s">
        <v>348</v>
      </c>
      <c r="C943" t="s">
        <v>677</v>
      </c>
      <c r="D943" t="s">
        <v>390</v>
      </c>
      <c r="E943">
        <v>10</v>
      </c>
      <c r="F943">
        <v>1</v>
      </c>
      <c r="G943">
        <v>69.3</v>
      </c>
      <c r="M943">
        <v>9</v>
      </c>
      <c r="N943">
        <v>1</v>
      </c>
    </row>
    <row r="944" spans="1:16" x14ac:dyDescent="0.2">
      <c r="A944" t="s">
        <v>341</v>
      </c>
      <c r="B944" t="s">
        <v>349</v>
      </c>
      <c r="C944" t="s">
        <v>677</v>
      </c>
      <c r="D944" t="s">
        <v>390</v>
      </c>
      <c r="E944">
        <v>1</v>
      </c>
      <c r="F944">
        <v>1</v>
      </c>
      <c r="G944">
        <v>660</v>
      </c>
      <c r="M944">
        <v>1</v>
      </c>
    </row>
    <row r="945" spans="1:16" x14ac:dyDescent="0.2">
      <c r="A945" t="s">
        <v>341</v>
      </c>
      <c r="B945" t="s">
        <v>417</v>
      </c>
      <c r="C945" t="s">
        <v>677</v>
      </c>
      <c r="D945" t="s">
        <v>390</v>
      </c>
      <c r="E945">
        <v>4617</v>
      </c>
      <c r="F945">
        <v>1001</v>
      </c>
      <c r="G945">
        <v>98.95</v>
      </c>
      <c r="L945">
        <v>316</v>
      </c>
      <c r="M945">
        <v>2963</v>
      </c>
      <c r="N945">
        <v>1112</v>
      </c>
      <c r="O945">
        <v>189</v>
      </c>
      <c r="P945">
        <v>37</v>
      </c>
    </row>
    <row r="946" spans="1:16" x14ac:dyDescent="0.2">
      <c r="A946" t="s">
        <v>341</v>
      </c>
      <c r="B946" t="s">
        <v>346</v>
      </c>
      <c r="C946" t="s">
        <v>680</v>
      </c>
      <c r="D946" t="s">
        <v>390</v>
      </c>
      <c r="E946">
        <v>6622</v>
      </c>
      <c r="F946">
        <v>1726</v>
      </c>
      <c r="G946">
        <v>102.77</v>
      </c>
      <c r="L946">
        <v>265</v>
      </c>
      <c r="M946">
        <v>4221</v>
      </c>
      <c r="N946">
        <v>1910</v>
      </c>
      <c r="O946">
        <v>187</v>
      </c>
      <c r="P946">
        <v>39</v>
      </c>
    </row>
    <row r="947" spans="1:16" x14ac:dyDescent="0.2">
      <c r="A947" t="s">
        <v>341</v>
      </c>
      <c r="B947" t="s">
        <v>347</v>
      </c>
      <c r="C947" t="s">
        <v>680</v>
      </c>
      <c r="D947" t="s">
        <v>390</v>
      </c>
      <c r="E947">
        <v>421</v>
      </c>
      <c r="F947">
        <v>114</v>
      </c>
      <c r="G947">
        <v>97.58</v>
      </c>
      <c r="L947">
        <v>108</v>
      </c>
      <c r="M947">
        <v>193</v>
      </c>
      <c r="N947">
        <v>5</v>
      </c>
      <c r="O947">
        <v>110</v>
      </c>
      <c r="P947">
        <v>5</v>
      </c>
    </row>
    <row r="948" spans="1:16" x14ac:dyDescent="0.2">
      <c r="A948" t="s">
        <v>341</v>
      </c>
      <c r="B948" t="s">
        <v>348</v>
      </c>
      <c r="C948" t="s">
        <v>680</v>
      </c>
      <c r="D948" t="s">
        <v>390</v>
      </c>
      <c r="E948">
        <v>16</v>
      </c>
      <c r="F948">
        <v>5</v>
      </c>
      <c r="G948">
        <v>134.88</v>
      </c>
      <c r="L948">
        <v>1</v>
      </c>
      <c r="M948">
        <v>10</v>
      </c>
      <c r="N948">
        <v>5</v>
      </c>
    </row>
    <row r="949" spans="1:16" x14ac:dyDescent="0.2">
      <c r="A949" t="s">
        <v>341</v>
      </c>
      <c r="B949" t="s">
        <v>349</v>
      </c>
      <c r="C949" t="s">
        <v>680</v>
      </c>
      <c r="D949" t="s">
        <v>390</v>
      </c>
      <c r="E949">
        <v>1</v>
      </c>
      <c r="F949">
        <v>1</v>
      </c>
      <c r="G949">
        <v>388</v>
      </c>
      <c r="M949">
        <v>1</v>
      </c>
    </row>
    <row r="950" spans="1:16" x14ac:dyDescent="0.2">
      <c r="A950" t="s">
        <v>341</v>
      </c>
      <c r="B950" t="s">
        <v>417</v>
      </c>
      <c r="C950" t="s">
        <v>680</v>
      </c>
      <c r="D950" t="s">
        <v>390</v>
      </c>
      <c r="E950">
        <v>7060</v>
      </c>
      <c r="F950">
        <v>1846</v>
      </c>
      <c r="G950">
        <v>102.57</v>
      </c>
      <c r="L950">
        <v>374</v>
      </c>
      <c r="M950">
        <v>4425</v>
      </c>
      <c r="N950">
        <v>1920</v>
      </c>
      <c r="O950">
        <v>297</v>
      </c>
      <c r="P950">
        <v>44</v>
      </c>
    </row>
    <row r="951" spans="1:16" x14ac:dyDescent="0.2">
      <c r="A951" t="s">
        <v>341</v>
      </c>
      <c r="B951" t="s">
        <v>346</v>
      </c>
      <c r="C951" t="s">
        <v>684</v>
      </c>
      <c r="D951" t="s">
        <v>390</v>
      </c>
      <c r="E951">
        <v>5729</v>
      </c>
      <c r="F951">
        <v>1366</v>
      </c>
      <c r="G951">
        <v>99.05</v>
      </c>
      <c r="L951">
        <v>316</v>
      </c>
      <c r="M951">
        <v>3776</v>
      </c>
      <c r="N951">
        <v>1457</v>
      </c>
      <c r="O951">
        <v>133</v>
      </c>
      <c r="P951">
        <v>47</v>
      </c>
    </row>
    <row r="952" spans="1:16" x14ac:dyDescent="0.2">
      <c r="A952" t="s">
        <v>341</v>
      </c>
      <c r="B952" t="s">
        <v>347</v>
      </c>
      <c r="C952" t="s">
        <v>684</v>
      </c>
      <c r="D952" t="s">
        <v>390</v>
      </c>
      <c r="E952">
        <v>549</v>
      </c>
      <c r="F952">
        <v>86</v>
      </c>
      <c r="G952">
        <v>87.48</v>
      </c>
      <c r="L952">
        <v>168</v>
      </c>
      <c r="M952">
        <v>265</v>
      </c>
      <c r="N952">
        <v>6</v>
      </c>
      <c r="O952">
        <v>103</v>
      </c>
      <c r="P952">
        <v>7</v>
      </c>
    </row>
    <row r="953" spans="1:16" x14ac:dyDescent="0.2">
      <c r="A953" t="s">
        <v>341</v>
      </c>
      <c r="B953" t="s">
        <v>348</v>
      </c>
      <c r="C953" t="s">
        <v>684</v>
      </c>
      <c r="D953" t="s">
        <v>390</v>
      </c>
      <c r="E953">
        <v>5</v>
      </c>
      <c r="F953">
        <v>2</v>
      </c>
      <c r="G953">
        <v>108.6</v>
      </c>
      <c r="L953">
        <v>2</v>
      </c>
      <c r="M953">
        <v>3</v>
      </c>
    </row>
    <row r="954" spans="1:16" x14ac:dyDescent="0.2">
      <c r="A954" t="s">
        <v>341</v>
      </c>
      <c r="B954" t="s">
        <v>417</v>
      </c>
      <c r="C954" t="s">
        <v>684</v>
      </c>
      <c r="D954" t="s">
        <v>390</v>
      </c>
      <c r="E954">
        <v>6283</v>
      </c>
      <c r="F954">
        <v>1454</v>
      </c>
      <c r="G954">
        <v>98.04</v>
      </c>
      <c r="L954">
        <v>486</v>
      </c>
      <c r="M954">
        <v>4044</v>
      </c>
      <c r="N954">
        <v>1463</v>
      </c>
      <c r="O954">
        <v>236</v>
      </c>
      <c r="P954">
        <v>54</v>
      </c>
    </row>
    <row r="955" spans="1:16" x14ac:dyDescent="0.2">
      <c r="A955" t="s">
        <v>341</v>
      </c>
      <c r="B955" t="s">
        <v>346</v>
      </c>
      <c r="C955" t="s">
        <v>685</v>
      </c>
      <c r="D955" t="s">
        <v>390</v>
      </c>
      <c r="E955">
        <v>4544</v>
      </c>
      <c r="F955">
        <v>1310</v>
      </c>
      <c r="G955">
        <v>110.13</v>
      </c>
      <c r="L955">
        <v>190</v>
      </c>
      <c r="M955">
        <v>3081</v>
      </c>
      <c r="N955">
        <v>1121</v>
      </c>
      <c r="O955">
        <v>134</v>
      </c>
      <c r="P955">
        <v>18</v>
      </c>
    </row>
    <row r="956" spans="1:16" x14ac:dyDescent="0.2">
      <c r="A956" t="s">
        <v>341</v>
      </c>
      <c r="B956" t="s">
        <v>347</v>
      </c>
      <c r="C956" t="s">
        <v>685</v>
      </c>
      <c r="D956" t="s">
        <v>390</v>
      </c>
      <c r="E956">
        <v>270</v>
      </c>
      <c r="F956">
        <v>38</v>
      </c>
      <c r="G956">
        <v>82.37</v>
      </c>
      <c r="L956">
        <v>95</v>
      </c>
      <c r="M956">
        <v>129</v>
      </c>
      <c r="N956">
        <v>2</v>
      </c>
      <c r="O956">
        <v>40</v>
      </c>
      <c r="P956">
        <v>4</v>
      </c>
    </row>
    <row r="957" spans="1:16" x14ac:dyDescent="0.2">
      <c r="A957" t="s">
        <v>341</v>
      </c>
      <c r="B957" t="s">
        <v>348</v>
      </c>
      <c r="C957" t="s">
        <v>685</v>
      </c>
      <c r="D957" t="s">
        <v>390</v>
      </c>
      <c r="E957">
        <v>10</v>
      </c>
      <c r="F957">
        <v>4</v>
      </c>
      <c r="G957">
        <v>161.6</v>
      </c>
      <c r="M957">
        <v>6</v>
      </c>
      <c r="N957">
        <v>4</v>
      </c>
    </row>
    <row r="958" spans="1:16" x14ac:dyDescent="0.2">
      <c r="A958" t="s">
        <v>341</v>
      </c>
      <c r="B958" t="s">
        <v>417</v>
      </c>
      <c r="C958" t="s">
        <v>685</v>
      </c>
      <c r="D958" t="s">
        <v>390</v>
      </c>
      <c r="E958">
        <v>4824</v>
      </c>
      <c r="F958">
        <v>1352</v>
      </c>
      <c r="G958">
        <v>108.68</v>
      </c>
      <c r="L958">
        <v>285</v>
      </c>
      <c r="M958">
        <v>3216</v>
      </c>
      <c r="N958">
        <v>1127</v>
      </c>
      <c r="O958">
        <v>174</v>
      </c>
      <c r="P958">
        <v>22</v>
      </c>
    </row>
    <row r="959" spans="1:16" x14ac:dyDescent="0.2">
      <c r="A959" t="s">
        <v>341</v>
      </c>
      <c r="B959" t="s">
        <v>346</v>
      </c>
      <c r="C959" t="s">
        <v>688</v>
      </c>
      <c r="D959" t="s">
        <v>390</v>
      </c>
      <c r="E959">
        <v>769</v>
      </c>
      <c r="F959">
        <v>154</v>
      </c>
      <c r="G959">
        <v>94.48</v>
      </c>
      <c r="L959">
        <v>26</v>
      </c>
      <c r="M959">
        <v>501</v>
      </c>
      <c r="N959">
        <v>216</v>
      </c>
      <c r="O959">
        <v>23</v>
      </c>
      <c r="P959">
        <v>3</v>
      </c>
    </row>
    <row r="960" spans="1:16" x14ac:dyDescent="0.2">
      <c r="A960" t="s">
        <v>341</v>
      </c>
      <c r="B960" t="s">
        <v>347</v>
      </c>
      <c r="C960" t="s">
        <v>688</v>
      </c>
      <c r="D960" t="s">
        <v>390</v>
      </c>
      <c r="E960">
        <v>39</v>
      </c>
      <c r="F960">
        <v>6</v>
      </c>
      <c r="G960">
        <v>102.15</v>
      </c>
      <c r="L960">
        <v>4</v>
      </c>
      <c r="M960">
        <v>23</v>
      </c>
      <c r="N960">
        <v>1</v>
      </c>
      <c r="O960">
        <v>11</v>
      </c>
    </row>
    <row r="961" spans="1:16" x14ac:dyDescent="0.2">
      <c r="A961" t="s">
        <v>341</v>
      </c>
      <c r="B961" t="s">
        <v>348</v>
      </c>
      <c r="C961" t="s">
        <v>688</v>
      </c>
      <c r="D961" t="s">
        <v>390</v>
      </c>
      <c r="E961">
        <v>1</v>
      </c>
      <c r="G961">
        <v>100</v>
      </c>
      <c r="M961">
        <v>1</v>
      </c>
    </row>
    <row r="962" spans="1:16" x14ac:dyDescent="0.2">
      <c r="A962" t="s">
        <v>341</v>
      </c>
      <c r="B962" t="s">
        <v>417</v>
      </c>
      <c r="C962" t="s">
        <v>688</v>
      </c>
      <c r="D962" t="s">
        <v>390</v>
      </c>
      <c r="E962">
        <v>809</v>
      </c>
      <c r="F962">
        <v>160</v>
      </c>
      <c r="G962">
        <v>94.86</v>
      </c>
      <c r="L962">
        <v>30</v>
      </c>
      <c r="M962">
        <v>525</v>
      </c>
      <c r="N962">
        <v>217</v>
      </c>
      <c r="O962">
        <v>34</v>
      </c>
      <c r="P962">
        <v>3</v>
      </c>
    </row>
    <row r="963" spans="1:16" x14ac:dyDescent="0.2">
      <c r="A963" t="s">
        <v>341</v>
      </c>
      <c r="B963" t="s">
        <v>346</v>
      </c>
      <c r="C963" t="s">
        <v>694</v>
      </c>
      <c r="D963" t="s">
        <v>390</v>
      </c>
      <c r="E963">
        <v>8219</v>
      </c>
      <c r="F963">
        <v>1903</v>
      </c>
      <c r="G963">
        <v>98.29</v>
      </c>
      <c r="L963">
        <v>320</v>
      </c>
      <c r="M963">
        <v>5604</v>
      </c>
      <c r="N963">
        <v>1994</v>
      </c>
      <c r="O963">
        <v>244</v>
      </c>
      <c r="P963">
        <v>57</v>
      </c>
    </row>
    <row r="964" spans="1:16" x14ac:dyDescent="0.2">
      <c r="A964" t="s">
        <v>341</v>
      </c>
      <c r="B964" t="s">
        <v>347</v>
      </c>
      <c r="C964" t="s">
        <v>694</v>
      </c>
      <c r="D964" t="s">
        <v>390</v>
      </c>
      <c r="E964">
        <v>931</v>
      </c>
      <c r="F964">
        <v>269</v>
      </c>
      <c r="G964">
        <v>106.99</v>
      </c>
      <c r="L964">
        <v>153</v>
      </c>
      <c r="M964">
        <v>508</v>
      </c>
      <c r="N964">
        <v>11</v>
      </c>
      <c r="O964">
        <v>238</v>
      </c>
      <c r="P964">
        <v>21</v>
      </c>
    </row>
    <row r="965" spans="1:16" x14ac:dyDescent="0.2">
      <c r="A965" t="s">
        <v>341</v>
      </c>
      <c r="B965" t="s">
        <v>348</v>
      </c>
      <c r="C965" t="s">
        <v>694</v>
      </c>
      <c r="D965" t="s">
        <v>390</v>
      </c>
      <c r="E965">
        <v>7</v>
      </c>
      <c r="F965">
        <v>3</v>
      </c>
      <c r="G965">
        <v>127.14</v>
      </c>
      <c r="M965">
        <v>7</v>
      </c>
    </row>
    <row r="966" spans="1:16" x14ac:dyDescent="0.2">
      <c r="A966" t="s">
        <v>341</v>
      </c>
      <c r="B966" t="s">
        <v>417</v>
      </c>
      <c r="C966" t="s">
        <v>694</v>
      </c>
      <c r="D966" t="s">
        <v>390</v>
      </c>
      <c r="E966">
        <v>9157</v>
      </c>
      <c r="F966">
        <v>2175</v>
      </c>
      <c r="G966">
        <v>99.2</v>
      </c>
      <c r="L966">
        <v>473</v>
      </c>
      <c r="M966">
        <v>6119</v>
      </c>
      <c r="N966">
        <v>2005</v>
      </c>
      <c r="O966">
        <v>482</v>
      </c>
      <c r="P966">
        <v>78</v>
      </c>
    </row>
    <row r="967" spans="1:16" x14ac:dyDescent="0.2">
      <c r="A967" t="s">
        <v>341</v>
      </c>
      <c r="B967" t="s">
        <v>346</v>
      </c>
      <c r="C967" t="s">
        <v>698</v>
      </c>
      <c r="D967" t="s">
        <v>390</v>
      </c>
      <c r="E967">
        <v>3267</v>
      </c>
      <c r="F967">
        <v>1036</v>
      </c>
      <c r="G967">
        <v>121.28</v>
      </c>
      <c r="L967">
        <v>141</v>
      </c>
      <c r="M967">
        <v>2481</v>
      </c>
      <c r="N967">
        <v>511</v>
      </c>
      <c r="O967">
        <v>119</v>
      </c>
      <c r="P967">
        <v>15</v>
      </c>
    </row>
    <row r="968" spans="1:16" x14ac:dyDescent="0.2">
      <c r="A968" t="s">
        <v>341</v>
      </c>
      <c r="B968" t="s">
        <v>347</v>
      </c>
      <c r="C968" t="s">
        <v>698</v>
      </c>
      <c r="D968" t="s">
        <v>390</v>
      </c>
      <c r="E968">
        <v>179</v>
      </c>
      <c r="F968">
        <v>45</v>
      </c>
      <c r="G968">
        <v>106.68</v>
      </c>
      <c r="L968">
        <v>49</v>
      </c>
      <c r="M968">
        <v>96</v>
      </c>
      <c r="N968">
        <v>1</v>
      </c>
      <c r="O968">
        <v>31</v>
      </c>
      <c r="P968">
        <v>2</v>
      </c>
    </row>
    <row r="969" spans="1:16" x14ac:dyDescent="0.2">
      <c r="A969" t="s">
        <v>341</v>
      </c>
      <c r="B969" t="s">
        <v>348</v>
      </c>
      <c r="C969" t="s">
        <v>698</v>
      </c>
      <c r="D969" t="s">
        <v>390</v>
      </c>
      <c r="E969">
        <v>2</v>
      </c>
      <c r="G969">
        <v>26</v>
      </c>
      <c r="M969">
        <v>1</v>
      </c>
      <c r="N969">
        <v>1</v>
      </c>
    </row>
    <row r="970" spans="1:16" x14ac:dyDescent="0.2">
      <c r="A970" t="s">
        <v>341</v>
      </c>
      <c r="B970" t="s">
        <v>417</v>
      </c>
      <c r="C970" t="s">
        <v>698</v>
      </c>
      <c r="D970" t="s">
        <v>390</v>
      </c>
      <c r="E970">
        <v>3448</v>
      </c>
      <c r="F970">
        <v>1081</v>
      </c>
      <c r="G970">
        <v>120.46</v>
      </c>
      <c r="L970">
        <v>190</v>
      </c>
      <c r="M970">
        <v>2578</v>
      </c>
      <c r="N970">
        <v>513</v>
      </c>
      <c r="O970">
        <v>150</v>
      </c>
      <c r="P970">
        <v>17</v>
      </c>
    </row>
    <row r="971" spans="1:16" x14ac:dyDescent="0.2">
      <c r="A971" t="s">
        <v>341</v>
      </c>
      <c r="B971" t="s">
        <v>346</v>
      </c>
      <c r="C971" t="s">
        <v>704</v>
      </c>
      <c r="D971" t="s">
        <v>390</v>
      </c>
      <c r="E971">
        <v>1085</v>
      </c>
      <c r="F971">
        <v>209</v>
      </c>
      <c r="G971">
        <v>89.09</v>
      </c>
      <c r="L971">
        <v>88</v>
      </c>
      <c r="M971">
        <v>682</v>
      </c>
      <c r="N971">
        <v>278</v>
      </c>
      <c r="O971">
        <v>25</v>
      </c>
      <c r="P971">
        <v>12</v>
      </c>
    </row>
    <row r="972" spans="1:16" x14ac:dyDescent="0.2">
      <c r="A972" t="s">
        <v>341</v>
      </c>
      <c r="B972" t="s">
        <v>347</v>
      </c>
      <c r="C972" t="s">
        <v>704</v>
      </c>
      <c r="D972" t="s">
        <v>390</v>
      </c>
      <c r="E972">
        <v>68</v>
      </c>
      <c r="F972">
        <v>17</v>
      </c>
      <c r="G972">
        <v>99.41</v>
      </c>
      <c r="L972">
        <v>14</v>
      </c>
      <c r="M972">
        <v>39</v>
      </c>
      <c r="N972">
        <v>2</v>
      </c>
      <c r="O972">
        <v>13</v>
      </c>
    </row>
    <row r="973" spans="1:16" x14ac:dyDescent="0.2">
      <c r="A973" t="s">
        <v>341</v>
      </c>
      <c r="B973" t="s">
        <v>417</v>
      </c>
      <c r="C973" t="s">
        <v>704</v>
      </c>
      <c r="D973" t="s">
        <v>390</v>
      </c>
      <c r="E973">
        <v>1153</v>
      </c>
      <c r="F973">
        <v>226</v>
      </c>
      <c r="G973">
        <v>89.7</v>
      </c>
      <c r="L973">
        <v>102</v>
      </c>
      <c r="M973">
        <v>721</v>
      </c>
      <c r="N973">
        <v>280</v>
      </c>
      <c r="O973">
        <v>38</v>
      </c>
      <c r="P973">
        <v>12</v>
      </c>
    </row>
    <row r="974" spans="1:16" x14ac:dyDescent="0.2">
      <c r="A974" t="s">
        <v>341</v>
      </c>
      <c r="B974" t="s">
        <v>346</v>
      </c>
      <c r="C974" t="s">
        <v>707</v>
      </c>
      <c r="D974" t="s">
        <v>390</v>
      </c>
      <c r="E974">
        <v>2024</v>
      </c>
      <c r="F974">
        <v>397</v>
      </c>
      <c r="G974">
        <v>87.29</v>
      </c>
      <c r="L974">
        <v>126</v>
      </c>
      <c r="M974">
        <v>1238</v>
      </c>
      <c r="N974">
        <v>596</v>
      </c>
      <c r="O974">
        <v>52</v>
      </c>
      <c r="P974">
        <v>12</v>
      </c>
    </row>
    <row r="975" spans="1:16" x14ac:dyDescent="0.2">
      <c r="A975" t="s">
        <v>341</v>
      </c>
      <c r="B975" t="s">
        <v>347</v>
      </c>
      <c r="C975" t="s">
        <v>707</v>
      </c>
      <c r="D975" t="s">
        <v>390</v>
      </c>
      <c r="E975">
        <v>219</v>
      </c>
      <c r="F975">
        <v>51</v>
      </c>
      <c r="G975">
        <v>92.62</v>
      </c>
      <c r="L975">
        <v>60</v>
      </c>
      <c r="M975">
        <v>107</v>
      </c>
      <c r="O975">
        <v>47</v>
      </c>
      <c r="P975">
        <v>5</v>
      </c>
    </row>
    <row r="976" spans="1:16" x14ac:dyDescent="0.2">
      <c r="A976" t="s">
        <v>341</v>
      </c>
      <c r="B976" t="s">
        <v>348</v>
      </c>
      <c r="C976" t="s">
        <v>707</v>
      </c>
      <c r="D976" t="s">
        <v>390</v>
      </c>
      <c r="E976">
        <v>1</v>
      </c>
      <c r="F976">
        <v>1</v>
      </c>
      <c r="G976">
        <v>153</v>
      </c>
      <c r="L976">
        <v>1</v>
      </c>
    </row>
    <row r="977" spans="1:16" x14ac:dyDescent="0.2">
      <c r="A977" t="s">
        <v>341</v>
      </c>
      <c r="B977" t="s">
        <v>417</v>
      </c>
      <c r="C977" t="s">
        <v>707</v>
      </c>
      <c r="D977" t="s">
        <v>390</v>
      </c>
      <c r="E977">
        <v>2244</v>
      </c>
      <c r="F977">
        <v>449</v>
      </c>
      <c r="G977">
        <v>87.84</v>
      </c>
      <c r="L977">
        <v>187</v>
      </c>
      <c r="M977">
        <v>1345</v>
      </c>
      <c r="N977">
        <v>596</v>
      </c>
      <c r="O977">
        <v>99</v>
      </c>
      <c r="P977">
        <v>17</v>
      </c>
    </row>
    <row r="978" spans="1:16" x14ac:dyDescent="0.2">
      <c r="A978" t="s">
        <v>341</v>
      </c>
      <c r="B978" t="s">
        <v>346</v>
      </c>
      <c r="C978" t="s">
        <v>708</v>
      </c>
      <c r="D978" t="s">
        <v>390</v>
      </c>
      <c r="E978">
        <v>12964</v>
      </c>
      <c r="F978">
        <v>3126</v>
      </c>
      <c r="G978">
        <v>99.41</v>
      </c>
      <c r="L978">
        <v>547</v>
      </c>
      <c r="M978">
        <v>7931</v>
      </c>
      <c r="N978">
        <v>4014</v>
      </c>
      <c r="O978">
        <v>391</v>
      </c>
      <c r="P978">
        <v>81</v>
      </c>
    </row>
    <row r="979" spans="1:16" x14ac:dyDescent="0.2">
      <c r="A979" t="s">
        <v>341</v>
      </c>
      <c r="B979" t="s">
        <v>347</v>
      </c>
      <c r="C979" t="s">
        <v>708</v>
      </c>
      <c r="D979" t="s">
        <v>390</v>
      </c>
      <c r="E979">
        <v>689</v>
      </c>
      <c r="F979">
        <v>172</v>
      </c>
      <c r="G979">
        <v>102.82</v>
      </c>
      <c r="L979">
        <v>153</v>
      </c>
      <c r="M979">
        <v>332</v>
      </c>
      <c r="N979">
        <v>7</v>
      </c>
      <c r="O979">
        <v>190</v>
      </c>
      <c r="P979">
        <v>7</v>
      </c>
    </row>
    <row r="980" spans="1:16" x14ac:dyDescent="0.2">
      <c r="A980" t="s">
        <v>341</v>
      </c>
      <c r="B980" t="s">
        <v>348</v>
      </c>
      <c r="C980" t="s">
        <v>708</v>
      </c>
      <c r="D980" t="s">
        <v>390</v>
      </c>
      <c r="E980">
        <v>14</v>
      </c>
      <c r="G980">
        <v>56</v>
      </c>
      <c r="M980">
        <v>11</v>
      </c>
      <c r="N980">
        <v>3</v>
      </c>
    </row>
    <row r="981" spans="1:16" x14ac:dyDescent="0.2">
      <c r="A981" t="s">
        <v>341</v>
      </c>
      <c r="B981" t="s">
        <v>349</v>
      </c>
      <c r="C981" t="s">
        <v>708</v>
      </c>
      <c r="D981" t="s">
        <v>390</v>
      </c>
      <c r="E981">
        <v>5</v>
      </c>
      <c r="G981">
        <v>32.799999999999997</v>
      </c>
      <c r="M981">
        <v>5</v>
      </c>
    </row>
    <row r="982" spans="1:16" x14ac:dyDescent="0.2">
      <c r="A982" t="s">
        <v>341</v>
      </c>
      <c r="B982" t="s">
        <v>417</v>
      </c>
      <c r="C982" t="s">
        <v>708</v>
      </c>
      <c r="D982" t="s">
        <v>390</v>
      </c>
      <c r="E982">
        <v>13672</v>
      </c>
      <c r="F982">
        <v>3298</v>
      </c>
      <c r="G982">
        <v>99.51</v>
      </c>
      <c r="L982">
        <v>700</v>
      </c>
      <c r="M982">
        <v>8279</v>
      </c>
      <c r="N982">
        <v>4024</v>
      </c>
      <c r="O982">
        <v>581</v>
      </c>
      <c r="P982">
        <v>88</v>
      </c>
    </row>
    <row r="983" spans="1:16" x14ac:dyDescent="0.2">
      <c r="A983" t="s">
        <v>341</v>
      </c>
      <c r="B983" t="s">
        <v>346</v>
      </c>
      <c r="C983" t="s">
        <v>712</v>
      </c>
      <c r="D983" t="s">
        <v>390</v>
      </c>
      <c r="E983">
        <v>2248</v>
      </c>
      <c r="F983">
        <v>510</v>
      </c>
      <c r="G983">
        <v>95.94</v>
      </c>
      <c r="L983">
        <v>103</v>
      </c>
      <c r="M983">
        <v>1491</v>
      </c>
      <c r="N983">
        <v>587</v>
      </c>
      <c r="O983">
        <v>57</v>
      </c>
      <c r="P983">
        <v>10</v>
      </c>
    </row>
    <row r="984" spans="1:16" x14ac:dyDescent="0.2">
      <c r="A984" t="s">
        <v>341</v>
      </c>
      <c r="B984" t="s">
        <v>347</v>
      </c>
      <c r="C984" t="s">
        <v>712</v>
      </c>
      <c r="D984" t="s">
        <v>390</v>
      </c>
      <c r="E984">
        <v>191</v>
      </c>
      <c r="F984">
        <v>46</v>
      </c>
      <c r="G984">
        <v>106.81</v>
      </c>
      <c r="L984">
        <v>40</v>
      </c>
      <c r="M984">
        <v>86</v>
      </c>
      <c r="N984">
        <v>4</v>
      </c>
      <c r="O984">
        <v>58</v>
      </c>
      <c r="P984">
        <v>3</v>
      </c>
    </row>
    <row r="985" spans="1:16" x14ac:dyDescent="0.2">
      <c r="A985" t="s">
        <v>341</v>
      </c>
      <c r="B985" t="s">
        <v>417</v>
      </c>
      <c r="C985" t="s">
        <v>712</v>
      </c>
      <c r="D985" t="s">
        <v>390</v>
      </c>
      <c r="E985">
        <v>2439</v>
      </c>
      <c r="F985">
        <v>556</v>
      </c>
      <c r="G985">
        <v>96.79</v>
      </c>
      <c r="L985">
        <v>143</v>
      </c>
      <c r="M985">
        <v>1577</v>
      </c>
      <c r="N985">
        <v>591</v>
      </c>
      <c r="O985">
        <v>115</v>
      </c>
      <c r="P985">
        <v>13</v>
      </c>
    </row>
    <row r="986" spans="1:16" x14ac:dyDescent="0.2">
      <c r="A986" t="s">
        <v>341</v>
      </c>
      <c r="B986" t="s">
        <v>346</v>
      </c>
      <c r="C986" t="s">
        <v>713</v>
      </c>
      <c r="D986" t="s">
        <v>390</v>
      </c>
      <c r="E986">
        <v>784</v>
      </c>
      <c r="F986">
        <v>199</v>
      </c>
      <c r="G986">
        <v>101.4</v>
      </c>
      <c r="L986">
        <v>28</v>
      </c>
      <c r="M986">
        <v>515</v>
      </c>
      <c r="N986">
        <v>206</v>
      </c>
      <c r="O986">
        <v>25</v>
      </c>
      <c r="P986">
        <v>10</v>
      </c>
    </row>
    <row r="987" spans="1:16" x14ac:dyDescent="0.2">
      <c r="A987" t="s">
        <v>341</v>
      </c>
      <c r="B987" t="s">
        <v>347</v>
      </c>
      <c r="C987" t="s">
        <v>713</v>
      </c>
      <c r="D987" t="s">
        <v>390</v>
      </c>
      <c r="E987">
        <v>35</v>
      </c>
      <c r="F987">
        <v>5</v>
      </c>
      <c r="G987">
        <v>79.510000000000005</v>
      </c>
      <c r="L987">
        <v>9</v>
      </c>
      <c r="M987">
        <v>18</v>
      </c>
      <c r="N987">
        <v>1</v>
      </c>
      <c r="O987">
        <v>6</v>
      </c>
      <c r="P987">
        <v>1</v>
      </c>
    </row>
    <row r="988" spans="1:16" x14ac:dyDescent="0.2">
      <c r="A988" t="s">
        <v>341</v>
      </c>
      <c r="B988" t="s">
        <v>348</v>
      </c>
      <c r="C988" t="s">
        <v>713</v>
      </c>
      <c r="D988" t="s">
        <v>390</v>
      </c>
      <c r="E988">
        <v>1</v>
      </c>
      <c r="G988">
        <v>69</v>
      </c>
      <c r="N988">
        <v>1</v>
      </c>
    </row>
    <row r="989" spans="1:16" x14ac:dyDescent="0.2">
      <c r="A989" t="s">
        <v>341</v>
      </c>
      <c r="B989" t="s">
        <v>417</v>
      </c>
      <c r="C989" t="s">
        <v>713</v>
      </c>
      <c r="D989" t="s">
        <v>390</v>
      </c>
      <c r="E989">
        <v>820</v>
      </c>
      <c r="F989">
        <v>204</v>
      </c>
      <c r="G989">
        <v>100.42</v>
      </c>
      <c r="L989">
        <v>37</v>
      </c>
      <c r="M989">
        <v>533</v>
      </c>
      <c r="N989">
        <v>208</v>
      </c>
      <c r="O989">
        <v>31</v>
      </c>
      <c r="P989">
        <v>11</v>
      </c>
    </row>
    <row r="990" spans="1:16" x14ac:dyDescent="0.2">
      <c r="A990" t="s">
        <v>341</v>
      </c>
      <c r="B990" t="s">
        <v>346</v>
      </c>
      <c r="C990" t="s">
        <v>670</v>
      </c>
      <c r="D990" t="s">
        <v>390</v>
      </c>
      <c r="E990">
        <v>17668</v>
      </c>
      <c r="F990">
        <v>4078</v>
      </c>
      <c r="G990">
        <v>95.29</v>
      </c>
      <c r="L990">
        <v>792</v>
      </c>
      <c r="M990">
        <v>11099</v>
      </c>
      <c r="N990">
        <v>5217</v>
      </c>
      <c r="O990">
        <v>440</v>
      </c>
      <c r="P990">
        <v>120</v>
      </c>
    </row>
    <row r="991" spans="1:16" x14ac:dyDescent="0.2">
      <c r="A991" t="s">
        <v>341</v>
      </c>
      <c r="B991" t="s">
        <v>347</v>
      </c>
      <c r="C991" t="s">
        <v>670</v>
      </c>
      <c r="D991" t="s">
        <v>390</v>
      </c>
      <c r="E991">
        <v>1171</v>
      </c>
      <c r="F991">
        <v>272</v>
      </c>
      <c r="G991">
        <v>94</v>
      </c>
      <c r="L991">
        <v>321</v>
      </c>
      <c r="M991">
        <v>491</v>
      </c>
      <c r="N991">
        <v>18</v>
      </c>
      <c r="O991">
        <v>329</v>
      </c>
      <c r="P991">
        <v>12</v>
      </c>
    </row>
    <row r="992" spans="1:16" x14ac:dyDescent="0.2">
      <c r="A992" t="s">
        <v>341</v>
      </c>
      <c r="B992" t="s">
        <v>348</v>
      </c>
      <c r="C992" t="s">
        <v>670</v>
      </c>
      <c r="D992" t="s">
        <v>390</v>
      </c>
      <c r="E992">
        <v>32</v>
      </c>
      <c r="F992">
        <v>10</v>
      </c>
      <c r="G992">
        <v>112.16</v>
      </c>
      <c r="L992">
        <v>2</v>
      </c>
      <c r="M992">
        <v>21</v>
      </c>
      <c r="N992">
        <v>6</v>
      </c>
      <c r="O992">
        <v>3</v>
      </c>
    </row>
    <row r="993" spans="1:16" x14ac:dyDescent="0.2">
      <c r="A993" t="s">
        <v>341</v>
      </c>
      <c r="B993" t="s">
        <v>349</v>
      </c>
      <c r="C993" t="s">
        <v>670</v>
      </c>
      <c r="D993" t="s">
        <v>390</v>
      </c>
      <c r="E993">
        <v>1</v>
      </c>
      <c r="G993">
        <v>45</v>
      </c>
      <c r="M993">
        <v>1</v>
      </c>
    </row>
    <row r="994" spans="1:16" x14ac:dyDescent="0.2">
      <c r="A994" t="s">
        <v>341</v>
      </c>
      <c r="B994" t="s">
        <v>417</v>
      </c>
      <c r="C994" t="s">
        <v>670</v>
      </c>
      <c r="D994" t="s">
        <v>390</v>
      </c>
      <c r="E994">
        <v>18872</v>
      </c>
      <c r="F994">
        <v>4360</v>
      </c>
      <c r="G994">
        <v>95.24</v>
      </c>
      <c r="L994">
        <v>1115</v>
      </c>
      <c r="M994">
        <v>11612</v>
      </c>
      <c r="N994">
        <v>5241</v>
      </c>
      <c r="O994">
        <v>772</v>
      </c>
      <c r="P994">
        <v>132</v>
      </c>
    </row>
    <row r="995" spans="1:16" x14ac:dyDescent="0.2">
      <c r="A995" t="s">
        <v>341</v>
      </c>
      <c r="B995" t="s">
        <v>346</v>
      </c>
      <c r="C995" t="s">
        <v>672</v>
      </c>
      <c r="D995" t="s">
        <v>390</v>
      </c>
      <c r="E995">
        <v>2563</v>
      </c>
      <c r="F995">
        <v>633</v>
      </c>
      <c r="G995">
        <v>100.22</v>
      </c>
      <c r="L995">
        <v>117</v>
      </c>
      <c r="M995">
        <v>1795</v>
      </c>
      <c r="N995">
        <v>544</v>
      </c>
      <c r="O995">
        <v>86</v>
      </c>
      <c r="P995">
        <v>21</v>
      </c>
    </row>
    <row r="996" spans="1:16" x14ac:dyDescent="0.2">
      <c r="A996" t="s">
        <v>341</v>
      </c>
      <c r="B996" t="s">
        <v>347</v>
      </c>
      <c r="C996" t="s">
        <v>672</v>
      </c>
      <c r="D996" t="s">
        <v>390</v>
      </c>
      <c r="E996">
        <v>337</v>
      </c>
      <c r="F996">
        <v>62</v>
      </c>
      <c r="G996">
        <v>94.27</v>
      </c>
      <c r="L996">
        <v>90</v>
      </c>
      <c r="M996">
        <v>154</v>
      </c>
      <c r="N996">
        <v>3</v>
      </c>
      <c r="O996">
        <v>84</v>
      </c>
      <c r="P996">
        <v>6</v>
      </c>
    </row>
    <row r="997" spans="1:16" x14ac:dyDescent="0.2">
      <c r="A997" t="s">
        <v>341</v>
      </c>
      <c r="B997" t="s">
        <v>348</v>
      </c>
      <c r="C997" t="s">
        <v>672</v>
      </c>
      <c r="D997" t="s">
        <v>390</v>
      </c>
      <c r="E997">
        <v>4</v>
      </c>
      <c r="G997">
        <v>49.5</v>
      </c>
      <c r="M997">
        <v>4</v>
      </c>
    </row>
    <row r="998" spans="1:16" x14ac:dyDescent="0.2">
      <c r="A998" t="s">
        <v>341</v>
      </c>
      <c r="B998" t="s">
        <v>417</v>
      </c>
      <c r="C998" t="s">
        <v>672</v>
      </c>
      <c r="D998" t="s">
        <v>390</v>
      </c>
      <c r="E998">
        <v>2904</v>
      </c>
      <c r="F998">
        <v>695</v>
      </c>
      <c r="G998">
        <v>99.46</v>
      </c>
      <c r="L998">
        <v>207</v>
      </c>
      <c r="M998">
        <v>1953</v>
      </c>
      <c r="N998">
        <v>547</v>
      </c>
      <c r="O998">
        <v>170</v>
      </c>
      <c r="P998">
        <v>27</v>
      </c>
    </row>
    <row r="999" spans="1:16" x14ac:dyDescent="0.2">
      <c r="A999" t="s">
        <v>341</v>
      </c>
      <c r="B999" t="s">
        <v>346</v>
      </c>
      <c r="C999" t="s">
        <v>675</v>
      </c>
      <c r="D999" t="s">
        <v>390</v>
      </c>
      <c r="E999">
        <v>5492</v>
      </c>
      <c r="F999">
        <v>1192</v>
      </c>
      <c r="G999">
        <v>95.55</v>
      </c>
      <c r="L999">
        <v>273</v>
      </c>
      <c r="M999">
        <v>3692</v>
      </c>
      <c r="N999">
        <v>1350</v>
      </c>
      <c r="O999">
        <v>134</v>
      </c>
      <c r="P999">
        <v>43</v>
      </c>
    </row>
    <row r="1000" spans="1:16" x14ac:dyDescent="0.2">
      <c r="A1000" t="s">
        <v>341</v>
      </c>
      <c r="B1000" t="s">
        <v>347</v>
      </c>
      <c r="C1000" t="s">
        <v>675</v>
      </c>
      <c r="D1000" t="s">
        <v>390</v>
      </c>
      <c r="E1000">
        <v>426</v>
      </c>
      <c r="F1000">
        <v>54</v>
      </c>
      <c r="G1000">
        <v>86.55</v>
      </c>
      <c r="L1000">
        <v>144</v>
      </c>
      <c r="M1000">
        <v>195</v>
      </c>
      <c r="N1000">
        <v>7</v>
      </c>
      <c r="O1000">
        <v>78</v>
      </c>
      <c r="P1000">
        <v>2</v>
      </c>
    </row>
    <row r="1001" spans="1:16" x14ac:dyDescent="0.2">
      <c r="A1001" t="s">
        <v>341</v>
      </c>
      <c r="B1001" t="s">
        <v>348</v>
      </c>
      <c r="C1001" t="s">
        <v>675</v>
      </c>
      <c r="D1001" t="s">
        <v>390</v>
      </c>
      <c r="E1001">
        <v>21</v>
      </c>
      <c r="F1001">
        <v>2</v>
      </c>
      <c r="G1001">
        <v>65.760000000000005</v>
      </c>
      <c r="M1001">
        <v>16</v>
      </c>
      <c r="N1001">
        <v>3</v>
      </c>
      <c r="O1001">
        <v>1</v>
      </c>
      <c r="P1001">
        <v>1</v>
      </c>
    </row>
    <row r="1002" spans="1:16" x14ac:dyDescent="0.2">
      <c r="A1002" t="s">
        <v>341</v>
      </c>
      <c r="B1002" t="s">
        <v>417</v>
      </c>
      <c r="C1002" t="s">
        <v>675</v>
      </c>
      <c r="D1002" t="s">
        <v>390</v>
      </c>
      <c r="E1002">
        <v>5939</v>
      </c>
      <c r="F1002">
        <v>1248</v>
      </c>
      <c r="G1002">
        <v>94.8</v>
      </c>
      <c r="L1002">
        <v>417</v>
      </c>
      <c r="M1002">
        <v>3903</v>
      </c>
      <c r="N1002">
        <v>1360</v>
      </c>
      <c r="O1002">
        <v>213</v>
      </c>
      <c r="P1002">
        <v>46</v>
      </c>
    </row>
    <row r="1003" spans="1:16" x14ac:dyDescent="0.2">
      <c r="A1003" t="s">
        <v>341</v>
      </c>
      <c r="B1003" t="s">
        <v>346</v>
      </c>
      <c r="C1003" t="s">
        <v>681</v>
      </c>
      <c r="D1003" t="s">
        <v>390</v>
      </c>
      <c r="E1003">
        <v>1251</v>
      </c>
      <c r="F1003">
        <v>311</v>
      </c>
      <c r="G1003">
        <v>99.26</v>
      </c>
      <c r="L1003">
        <v>64</v>
      </c>
      <c r="M1003">
        <v>725</v>
      </c>
      <c r="N1003">
        <v>411</v>
      </c>
      <c r="O1003">
        <v>37</v>
      </c>
      <c r="P1003">
        <v>14</v>
      </c>
    </row>
    <row r="1004" spans="1:16" x14ac:dyDescent="0.2">
      <c r="A1004" t="s">
        <v>341</v>
      </c>
      <c r="B1004" t="s">
        <v>347</v>
      </c>
      <c r="C1004" t="s">
        <v>681</v>
      </c>
      <c r="D1004" t="s">
        <v>390</v>
      </c>
      <c r="E1004">
        <v>108</v>
      </c>
      <c r="F1004">
        <v>25</v>
      </c>
      <c r="G1004">
        <v>94.13</v>
      </c>
      <c r="L1004">
        <v>26</v>
      </c>
      <c r="M1004">
        <v>44</v>
      </c>
      <c r="O1004">
        <v>36</v>
      </c>
      <c r="P1004">
        <v>2</v>
      </c>
    </row>
    <row r="1005" spans="1:16" x14ac:dyDescent="0.2">
      <c r="A1005" t="s">
        <v>341</v>
      </c>
      <c r="B1005" t="s">
        <v>348</v>
      </c>
      <c r="C1005" t="s">
        <v>681</v>
      </c>
      <c r="D1005" t="s">
        <v>390</v>
      </c>
      <c r="E1005">
        <v>5</v>
      </c>
      <c r="G1005">
        <v>60</v>
      </c>
      <c r="L1005">
        <v>1</v>
      </c>
      <c r="M1005">
        <v>2</v>
      </c>
      <c r="N1005">
        <v>2</v>
      </c>
    </row>
    <row r="1006" spans="1:16" x14ac:dyDescent="0.2">
      <c r="A1006" t="s">
        <v>341</v>
      </c>
      <c r="B1006" t="s">
        <v>417</v>
      </c>
      <c r="C1006" t="s">
        <v>681</v>
      </c>
      <c r="D1006" t="s">
        <v>390</v>
      </c>
      <c r="E1006">
        <v>1364</v>
      </c>
      <c r="F1006">
        <v>336</v>
      </c>
      <c r="G1006">
        <v>98.71</v>
      </c>
      <c r="L1006">
        <v>91</v>
      </c>
      <c r="M1006">
        <v>771</v>
      </c>
      <c r="N1006">
        <v>413</v>
      </c>
      <c r="O1006">
        <v>73</v>
      </c>
      <c r="P1006">
        <v>16</v>
      </c>
    </row>
    <row r="1007" spans="1:16" x14ac:dyDescent="0.2">
      <c r="A1007" t="s">
        <v>341</v>
      </c>
      <c r="B1007" t="s">
        <v>346</v>
      </c>
      <c r="C1007" t="s">
        <v>687</v>
      </c>
      <c r="D1007" t="s">
        <v>390</v>
      </c>
      <c r="E1007">
        <v>16464</v>
      </c>
      <c r="F1007">
        <v>3923</v>
      </c>
      <c r="G1007">
        <v>98.68</v>
      </c>
      <c r="L1007">
        <v>808</v>
      </c>
      <c r="M1007">
        <v>10342</v>
      </c>
      <c r="N1007">
        <v>4633</v>
      </c>
      <c r="O1007">
        <v>555</v>
      </c>
      <c r="P1007">
        <v>126</v>
      </c>
    </row>
    <row r="1008" spans="1:16" x14ac:dyDescent="0.2">
      <c r="A1008" t="s">
        <v>341</v>
      </c>
      <c r="B1008" t="s">
        <v>347</v>
      </c>
      <c r="C1008" t="s">
        <v>687</v>
      </c>
      <c r="D1008" t="s">
        <v>390</v>
      </c>
      <c r="E1008">
        <v>988</v>
      </c>
      <c r="F1008">
        <v>223</v>
      </c>
      <c r="G1008">
        <v>94.53</v>
      </c>
      <c r="L1008">
        <v>254</v>
      </c>
      <c r="M1008">
        <v>413</v>
      </c>
      <c r="N1008">
        <v>11</v>
      </c>
      <c r="O1008">
        <v>299</v>
      </c>
      <c r="P1008">
        <v>11</v>
      </c>
    </row>
    <row r="1009" spans="1:16" x14ac:dyDescent="0.2">
      <c r="A1009" t="s">
        <v>341</v>
      </c>
      <c r="B1009" t="s">
        <v>348</v>
      </c>
      <c r="C1009" t="s">
        <v>687</v>
      </c>
      <c r="D1009" t="s">
        <v>390</v>
      </c>
      <c r="E1009">
        <v>29</v>
      </c>
      <c r="F1009">
        <v>13</v>
      </c>
      <c r="G1009">
        <v>134.79</v>
      </c>
      <c r="L1009">
        <v>2</v>
      </c>
      <c r="M1009">
        <v>18</v>
      </c>
      <c r="N1009">
        <v>7</v>
      </c>
      <c r="O1009">
        <v>1</v>
      </c>
      <c r="P1009">
        <v>1</v>
      </c>
    </row>
    <row r="1010" spans="1:16" x14ac:dyDescent="0.2">
      <c r="A1010" t="s">
        <v>341</v>
      </c>
      <c r="B1010" t="s">
        <v>417</v>
      </c>
      <c r="C1010" t="s">
        <v>687</v>
      </c>
      <c r="D1010" t="s">
        <v>390</v>
      </c>
      <c r="E1010">
        <v>17481</v>
      </c>
      <c r="F1010">
        <v>4159</v>
      </c>
      <c r="G1010">
        <v>98.5</v>
      </c>
      <c r="L1010">
        <v>1064</v>
      </c>
      <c r="M1010">
        <v>10773</v>
      </c>
      <c r="N1010">
        <v>4651</v>
      </c>
      <c r="O1010">
        <v>855</v>
      </c>
      <c r="P1010">
        <v>138</v>
      </c>
    </row>
    <row r="1011" spans="1:16" x14ac:dyDescent="0.2">
      <c r="A1011" t="s">
        <v>341</v>
      </c>
      <c r="B1011" t="s">
        <v>346</v>
      </c>
      <c r="C1011" t="s">
        <v>702</v>
      </c>
      <c r="D1011" t="s">
        <v>390</v>
      </c>
      <c r="E1011">
        <v>760</v>
      </c>
      <c r="F1011">
        <v>157</v>
      </c>
      <c r="G1011">
        <v>94.08</v>
      </c>
      <c r="L1011">
        <v>57</v>
      </c>
      <c r="M1011">
        <v>448</v>
      </c>
      <c r="N1011">
        <v>231</v>
      </c>
      <c r="O1011">
        <v>21</v>
      </c>
      <c r="P1011">
        <v>3</v>
      </c>
    </row>
    <row r="1012" spans="1:16" x14ac:dyDescent="0.2">
      <c r="A1012" t="s">
        <v>341</v>
      </c>
      <c r="B1012" t="s">
        <v>347</v>
      </c>
      <c r="C1012" t="s">
        <v>702</v>
      </c>
      <c r="D1012" t="s">
        <v>390</v>
      </c>
      <c r="E1012">
        <v>61</v>
      </c>
      <c r="F1012">
        <v>16</v>
      </c>
      <c r="G1012">
        <v>104.54</v>
      </c>
      <c r="L1012">
        <v>10</v>
      </c>
      <c r="M1012">
        <v>29</v>
      </c>
      <c r="N1012">
        <v>2</v>
      </c>
      <c r="O1012">
        <v>18</v>
      </c>
      <c r="P1012">
        <v>2</v>
      </c>
    </row>
    <row r="1013" spans="1:16" x14ac:dyDescent="0.2">
      <c r="A1013" t="s">
        <v>341</v>
      </c>
      <c r="B1013" t="s">
        <v>348</v>
      </c>
      <c r="C1013" t="s">
        <v>702</v>
      </c>
      <c r="D1013" t="s">
        <v>390</v>
      </c>
      <c r="E1013">
        <v>1</v>
      </c>
      <c r="G1013">
        <v>89</v>
      </c>
      <c r="N1013">
        <v>1</v>
      </c>
    </row>
    <row r="1014" spans="1:16" x14ac:dyDescent="0.2">
      <c r="A1014" t="s">
        <v>341</v>
      </c>
      <c r="B1014" t="s">
        <v>417</v>
      </c>
      <c r="C1014" t="s">
        <v>702</v>
      </c>
      <c r="D1014" t="s">
        <v>390</v>
      </c>
      <c r="E1014">
        <v>822</v>
      </c>
      <c r="F1014">
        <v>173</v>
      </c>
      <c r="G1014">
        <v>94.85</v>
      </c>
      <c r="L1014">
        <v>67</v>
      </c>
      <c r="M1014">
        <v>477</v>
      </c>
      <c r="N1014">
        <v>234</v>
      </c>
      <c r="O1014">
        <v>39</v>
      </c>
      <c r="P1014">
        <v>5</v>
      </c>
    </row>
    <row r="1015" spans="1:16" x14ac:dyDescent="0.2">
      <c r="A1015" t="s">
        <v>341</v>
      </c>
      <c r="B1015" t="s">
        <v>346</v>
      </c>
      <c r="C1015" t="s">
        <v>703</v>
      </c>
      <c r="D1015" t="s">
        <v>390</v>
      </c>
      <c r="E1015">
        <v>8743</v>
      </c>
      <c r="F1015">
        <v>2034</v>
      </c>
      <c r="G1015">
        <v>99.22</v>
      </c>
      <c r="L1015">
        <v>361</v>
      </c>
      <c r="M1015">
        <v>5547</v>
      </c>
      <c r="N1015">
        <v>2520</v>
      </c>
      <c r="O1015">
        <v>257</v>
      </c>
      <c r="P1015">
        <v>58</v>
      </c>
    </row>
    <row r="1016" spans="1:16" x14ac:dyDescent="0.2">
      <c r="A1016" t="s">
        <v>341</v>
      </c>
      <c r="B1016" t="s">
        <v>347</v>
      </c>
      <c r="C1016" t="s">
        <v>703</v>
      </c>
      <c r="D1016" t="s">
        <v>390</v>
      </c>
      <c r="E1016">
        <v>703</v>
      </c>
      <c r="F1016">
        <v>176</v>
      </c>
      <c r="G1016">
        <v>99.93</v>
      </c>
      <c r="L1016">
        <v>177</v>
      </c>
      <c r="M1016">
        <v>315</v>
      </c>
      <c r="N1016">
        <v>5</v>
      </c>
      <c r="O1016">
        <v>189</v>
      </c>
      <c r="P1016">
        <v>17</v>
      </c>
    </row>
    <row r="1017" spans="1:16" x14ac:dyDescent="0.2">
      <c r="A1017" t="s">
        <v>341</v>
      </c>
      <c r="B1017" t="s">
        <v>348</v>
      </c>
      <c r="C1017" t="s">
        <v>703</v>
      </c>
      <c r="D1017" t="s">
        <v>390</v>
      </c>
      <c r="E1017">
        <v>11</v>
      </c>
      <c r="F1017">
        <v>3</v>
      </c>
      <c r="G1017">
        <v>150.27000000000001</v>
      </c>
      <c r="L1017">
        <v>1</v>
      </c>
      <c r="M1017">
        <v>6</v>
      </c>
      <c r="N1017">
        <v>4</v>
      </c>
    </row>
    <row r="1018" spans="1:16" x14ac:dyDescent="0.2">
      <c r="A1018" t="s">
        <v>341</v>
      </c>
      <c r="B1018" t="s">
        <v>417</v>
      </c>
      <c r="C1018" t="s">
        <v>703</v>
      </c>
      <c r="D1018" t="s">
        <v>390</v>
      </c>
      <c r="E1018">
        <v>9457</v>
      </c>
      <c r="F1018">
        <v>2213</v>
      </c>
      <c r="G1018">
        <v>99.34</v>
      </c>
      <c r="L1018">
        <v>539</v>
      </c>
      <c r="M1018">
        <v>5868</v>
      </c>
      <c r="N1018">
        <v>2529</v>
      </c>
      <c r="O1018">
        <v>446</v>
      </c>
      <c r="P1018">
        <v>75</v>
      </c>
    </row>
    <row r="1019" spans="1:16" x14ac:dyDescent="0.2">
      <c r="A1019" t="s">
        <v>341</v>
      </c>
      <c r="B1019" t="s">
        <v>346</v>
      </c>
      <c r="C1019" t="s">
        <v>705</v>
      </c>
      <c r="D1019" t="s">
        <v>390</v>
      </c>
      <c r="E1019">
        <v>9438</v>
      </c>
      <c r="F1019">
        <v>1841</v>
      </c>
      <c r="G1019">
        <v>89.87</v>
      </c>
      <c r="L1019">
        <v>437</v>
      </c>
      <c r="M1019">
        <v>6064</v>
      </c>
      <c r="N1019">
        <v>2632</v>
      </c>
      <c r="O1019">
        <v>240</v>
      </c>
      <c r="P1019">
        <v>65</v>
      </c>
    </row>
    <row r="1020" spans="1:16" x14ac:dyDescent="0.2">
      <c r="A1020" t="s">
        <v>341</v>
      </c>
      <c r="B1020" t="s">
        <v>347</v>
      </c>
      <c r="C1020" t="s">
        <v>705</v>
      </c>
      <c r="D1020" t="s">
        <v>390</v>
      </c>
      <c r="E1020">
        <v>678</v>
      </c>
      <c r="F1020">
        <v>100</v>
      </c>
      <c r="G1020">
        <v>82.02</v>
      </c>
      <c r="L1020">
        <v>249</v>
      </c>
      <c r="M1020">
        <v>302</v>
      </c>
      <c r="N1020">
        <v>6</v>
      </c>
      <c r="O1020">
        <v>113</v>
      </c>
      <c r="P1020">
        <v>8</v>
      </c>
    </row>
    <row r="1021" spans="1:16" x14ac:dyDescent="0.2">
      <c r="A1021" t="s">
        <v>341</v>
      </c>
      <c r="B1021" t="s">
        <v>348</v>
      </c>
      <c r="C1021" t="s">
        <v>705</v>
      </c>
      <c r="D1021" t="s">
        <v>390</v>
      </c>
      <c r="E1021">
        <v>14</v>
      </c>
      <c r="F1021">
        <v>5</v>
      </c>
      <c r="G1021">
        <v>127.29</v>
      </c>
      <c r="M1021">
        <v>9</v>
      </c>
      <c r="N1021">
        <v>5</v>
      </c>
    </row>
    <row r="1022" spans="1:16" x14ac:dyDescent="0.2">
      <c r="A1022" t="s">
        <v>341</v>
      </c>
      <c r="B1022" t="s">
        <v>349</v>
      </c>
      <c r="C1022" t="s">
        <v>705</v>
      </c>
      <c r="D1022" t="s">
        <v>390</v>
      </c>
      <c r="E1022">
        <v>1</v>
      </c>
      <c r="G1022">
        <v>48</v>
      </c>
      <c r="M1022">
        <v>1</v>
      </c>
    </row>
    <row r="1023" spans="1:16" x14ac:dyDescent="0.2">
      <c r="A1023" t="s">
        <v>341</v>
      </c>
      <c r="B1023" t="s">
        <v>417</v>
      </c>
      <c r="C1023" t="s">
        <v>705</v>
      </c>
      <c r="D1023" t="s">
        <v>390</v>
      </c>
      <c r="E1023">
        <v>10131</v>
      </c>
      <c r="F1023">
        <v>1946</v>
      </c>
      <c r="G1023">
        <v>89.39</v>
      </c>
      <c r="L1023">
        <v>686</v>
      </c>
      <c r="M1023">
        <v>6376</v>
      </c>
      <c r="N1023">
        <v>2643</v>
      </c>
      <c r="O1023">
        <v>353</v>
      </c>
      <c r="P1023">
        <v>73</v>
      </c>
    </row>
    <row r="1024" spans="1:16" x14ac:dyDescent="0.2">
      <c r="A1024" t="s">
        <v>341</v>
      </c>
      <c r="B1024" t="s">
        <v>346</v>
      </c>
      <c r="C1024" t="s">
        <v>710</v>
      </c>
      <c r="D1024" t="s">
        <v>390</v>
      </c>
      <c r="E1024">
        <v>6505</v>
      </c>
      <c r="F1024">
        <v>1322</v>
      </c>
      <c r="G1024">
        <v>95.33</v>
      </c>
      <c r="L1024">
        <v>282</v>
      </c>
      <c r="M1024">
        <v>4039</v>
      </c>
      <c r="N1024">
        <v>1938</v>
      </c>
      <c r="O1024">
        <v>211</v>
      </c>
      <c r="P1024">
        <v>35</v>
      </c>
    </row>
    <row r="1025" spans="1:16" x14ac:dyDescent="0.2">
      <c r="A1025" t="s">
        <v>341</v>
      </c>
      <c r="B1025" t="s">
        <v>347</v>
      </c>
      <c r="C1025" t="s">
        <v>710</v>
      </c>
      <c r="D1025" t="s">
        <v>390</v>
      </c>
      <c r="E1025">
        <v>538</v>
      </c>
      <c r="F1025">
        <v>123</v>
      </c>
      <c r="G1025">
        <v>99.81</v>
      </c>
      <c r="L1025">
        <v>122</v>
      </c>
      <c r="M1025">
        <v>285</v>
      </c>
      <c r="N1025">
        <v>5</v>
      </c>
      <c r="O1025">
        <v>121</v>
      </c>
      <c r="P1025">
        <v>5</v>
      </c>
    </row>
    <row r="1026" spans="1:16" x14ac:dyDescent="0.2">
      <c r="A1026" t="s">
        <v>341</v>
      </c>
      <c r="B1026" t="s">
        <v>348</v>
      </c>
      <c r="C1026" t="s">
        <v>710</v>
      </c>
      <c r="D1026" t="s">
        <v>390</v>
      </c>
      <c r="E1026">
        <v>6</v>
      </c>
      <c r="F1026">
        <v>1</v>
      </c>
      <c r="G1026">
        <v>94.17</v>
      </c>
      <c r="M1026">
        <v>4</v>
      </c>
      <c r="N1026">
        <v>1</v>
      </c>
      <c r="O1026">
        <v>1</v>
      </c>
    </row>
    <row r="1027" spans="1:16" x14ac:dyDescent="0.2">
      <c r="A1027" t="s">
        <v>341</v>
      </c>
      <c r="B1027" t="s">
        <v>417</v>
      </c>
      <c r="C1027" t="s">
        <v>710</v>
      </c>
      <c r="D1027" t="s">
        <v>390</v>
      </c>
      <c r="E1027">
        <v>7049</v>
      </c>
      <c r="F1027">
        <v>1446</v>
      </c>
      <c r="G1027">
        <v>95.68</v>
      </c>
      <c r="L1027">
        <v>404</v>
      </c>
      <c r="M1027">
        <v>4328</v>
      </c>
      <c r="N1027">
        <v>1944</v>
      </c>
      <c r="O1027">
        <v>333</v>
      </c>
      <c r="P1027">
        <v>40</v>
      </c>
    </row>
    <row r="1028" spans="1:16" x14ac:dyDescent="0.2">
      <c r="A1028" t="s">
        <v>341</v>
      </c>
      <c r="B1028" t="s">
        <v>346</v>
      </c>
      <c r="C1028" t="s">
        <v>663</v>
      </c>
      <c r="D1028" t="s">
        <v>390</v>
      </c>
      <c r="E1028">
        <v>1130</v>
      </c>
      <c r="F1028">
        <v>319</v>
      </c>
      <c r="G1028">
        <v>113.2</v>
      </c>
      <c r="L1028">
        <v>30</v>
      </c>
      <c r="M1028">
        <v>783</v>
      </c>
      <c r="N1028">
        <v>282</v>
      </c>
      <c r="O1028">
        <v>30</v>
      </c>
      <c r="P1028">
        <v>5</v>
      </c>
    </row>
    <row r="1029" spans="1:16" x14ac:dyDescent="0.2">
      <c r="A1029" t="s">
        <v>341</v>
      </c>
      <c r="B1029" t="s">
        <v>347</v>
      </c>
      <c r="C1029" t="s">
        <v>663</v>
      </c>
      <c r="D1029" t="s">
        <v>390</v>
      </c>
      <c r="E1029">
        <v>34</v>
      </c>
      <c r="F1029">
        <v>7</v>
      </c>
      <c r="G1029">
        <v>96.06</v>
      </c>
      <c r="L1029">
        <v>9</v>
      </c>
      <c r="M1029">
        <v>11</v>
      </c>
      <c r="O1029">
        <v>13</v>
      </c>
      <c r="P1029">
        <v>1</v>
      </c>
    </row>
    <row r="1030" spans="1:16" x14ac:dyDescent="0.2">
      <c r="A1030" t="s">
        <v>341</v>
      </c>
      <c r="B1030" t="s">
        <v>348</v>
      </c>
      <c r="C1030" t="s">
        <v>663</v>
      </c>
      <c r="D1030" t="s">
        <v>390</v>
      </c>
      <c r="E1030">
        <v>1</v>
      </c>
      <c r="F1030">
        <v>1</v>
      </c>
      <c r="G1030">
        <v>369</v>
      </c>
      <c r="N1030">
        <v>1</v>
      </c>
    </row>
    <row r="1031" spans="1:16" x14ac:dyDescent="0.2">
      <c r="A1031" t="s">
        <v>341</v>
      </c>
      <c r="B1031" t="s">
        <v>417</v>
      </c>
      <c r="C1031" t="s">
        <v>663</v>
      </c>
      <c r="D1031" t="s">
        <v>390</v>
      </c>
      <c r="E1031">
        <v>1165</v>
      </c>
      <c r="F1031">
        <v>327</v>
      </c>
      <c r="G1031">
        <v>112.92</v>
      </c>
      <c r="L1031">
        <v>39</v>
      </c>
      <c r="M1031">
        <v>794</v>
      </c>
      <c r="N1031">
        <v>283</v>
      </c>
      <c r="O1031">
        <v>43</v>
      </c>
      <c r="P1031">
        <v>6</v>
      </c>
    </row>
    <row r="1032" spans="1:16" x14ac:dyDescent="0.2">
      <c r="A1032" t="s">
        <v>341</v>
      </c>
      <c r="B1032" t="s">
        <v>346</v>
      </c>
      <c r="C1032" t="s">
        <v>665</v>
      </c>
      <c r="D1032" t="s">
        <v>390</v>
      </c>
      <c r="E1032">
        <v>3664</v>
      </c>
      <c r="F1032">
        <v>764</v>
      </c>
      <c r="G1032">
        <v>94.38</v>
      </c>
      <c r="L1032">
        <v>215</v>
      </c>
      <c r="M1032">
        <v>2231</v>
      </c>
      <c r="N1032">
        <v>1100</v>
      </c>
      <c r="O1032">
        <v>89</v>
      </c>
      <c r="P1032">
        <v>29</v>
      </c>
    </row>
    <row r="1033" spans="1:16" x14ac:dyDescent="0.2">
      <c r="A1033" t="s">
        <v>341</v>
      </c>
      <c r="B1033" t="s">
        <v>347</v>
      </c>
      <c r="C1033" t="s">
        <v>665</v>
      </c>
      <c r="D1033" t="s">
        <v>390</v>
      </c>
      <c r="E1033">
        <v>323</v>
      </c>
      <c r="F1033">
        <v>54</v>
      </c>
      <c r="G1033">
        <v>83.66</v>
      </c>
      <c r="L1033">
        <v>108</v>
      </c>
      <c r="M1033">
        <v>154</v>
      </c>
      <c r="N1033">
        <v>2</v>
      </c>
      <c r="O1033">
        <v>57</v>
      </c>
      <c r="P1033">
        <v>2</v>
      </c>
    </row>
    <row r="1034" spans="1:16" x14ac:dyDescent="0.2">
      <c r="A1034" t="s">
        <v>341</v>
      </c>
      <c r="B1034" t="s">
        <v>348</v>
      </c>
      <c r="C1034" t="s">
        <v>665</v>
      </c>
      <c r="D1034" t="s">
        <v>390</v>
      </c>
      <c r="E1034">
        <v>4</v>
      </c>
      <c r="F1034">
        <v>1</v>
      </c>
      <c r="G1034">
        <v>90.75</v>
      </c>
      <c r="L1034">
        <v>1</v>
      </c>
      <c r="M1034">
        <v>3</v>
      </c>
    </row>
    <row r="1035" spans="1:16" x14ac:dyDescent="0.2">
      <c r="A1035" t="s">
        <v>341</v>
      </c>
      <c r="B1035" t="s">
        <v>417</v>
      </c>
      <c r="C1035" t="s">
        <v>665</v>
      </c>
      <c r="D1035" t="s">
        <v>390</v>
      </c>
      <c r="E1035">
        <v>3991</v>
      </c>
      <c r="F1035">
        <v>819</v>
      </c>
      <c r="G1035">
        <v>93.51</v>
      </c>
      <c r="L1035">
        <v>324</v>
      </c>
      <c r="M1035">
        <v>2388</v>
      </c>
      <c r="N1035">
        <v>1102</v>
      </c>
      <c r="O1035">
        <v>146</v>
      </c>
      <c r="P1035">
        <v>31</v>
      </c>
    </row>
    <row r="1036" spans="1:16" x14ac:dyDescent="0.2">
      <c r="A1036" t="s">
        <v>341</v>
      </c>
      <c r="B1036" t="s">
        <v>346</v>
      </c>
      <c r="C1036" t="s">
        <v>645</v>
      </c>
      <c r="D1036" t="s">
        <v>390</v>
      </c>
      <c r="E1036">
        <v>1838</v>
      </c>
      <c r="F1036">
        <v>366</v>
      </c>
      <c r="G1036">
        <v>85.78</v>
      </c>
      <c r="L1036">
        <v>103</v>
      </c>
      <c r="M1036">
        <v>1205</v>
      </c>
      <c r="N1036">
        <v>461</v>
      </c>
      <c r="O1036">
        <v>54</v>
      </c>
      <c r="P1036">
        <v>15</v>
      </c>
    </row>
    <row r="1037" spans="1:16" x14ac:dyDescent="0.2">
      <c r="A1037" t="s">
        <v>341</v>
      </c>
      <c r="B1037" t="s">
        <v>347</v>
      </c>
      <c r="C1037" t="s">
        <v>645</v>
      </c>
      <c r="D1037" t="s">
        <v>390</v>
      </c>
      <c r="E1037">
        <v>200</v>
      </c>
      <c r="F1037">
        <v>64</v>
      </c>
      <c r="G1037">
        <v>104.3</v>
      </c>
      <c r="L1037">
        <v>39</v>
      </c>
      <c r="M1037">
        <v>108</v>
      </c>
      <c r="N1037">
        <v>2</v>
      </c>
      <c r="O1037">
        <v>50</v>
      </c>
      <c r="P1037">
        <v>1</v>
      </c>
    </row>
    <row r="1038" spans="1:16" x14ac:dyDescent="0.2">
      <c r="A1038" t="s">
        <v>341</v>
      </c>
      <c r="B1038" t="s">
        <v>348</v>
      </c>
      <c r="C1038" t="s">
        <v>645</v>
      </c>
      <c r="D1038" t="s">
        <v>390</v>
      </c>
      <c r="E1038">
        <v>2</v>
      </c>
      <c r="G1038">
        <v>39.5</v>
      </c>
      <c r="M1038">
        <v>1</v>
      </c>
      <c r="N1038">
        <v>1</v>
      </c>
    </row>
    <row r="1039" spans="1:16" x14ac:dyDescent="0.2">
      <c r="A1039" t="s">
        <v>341</v>
      </c>
      <c r="B1039" t="s">
        <v>417</v>
      </c>
      <c r="C1039" t="s">
        <v>645</v>
      </c>
      <c r="D1039" t="s">
        <v>390</v>
      </c>
      <c r="E1039">
        <v>2040</v>
      </c>
      <c r="F1039">
        <v>430</v>
      </c>
      <c r="G1039">
        <v>87.55</v>
      </c>
      <c r="L1039">
        <v>142</v>
      </c>
      <c r="M1039">
        <v>1314</v>
      </c>
      <c r="N1039">
        <v>464</v>
      </c>
      <c r="O1039">
        <v>104</v>
      </c>
      <c r="P1039">
        <v>16</v>
      </c>
    </row>
    <row r="1040" spans="1:16" x14ac:dyDescent="0.2">
      <c r="A1040" t="s">
        <v>341</v>
      </c>
      <c r="B1040" t="s">
        <v>346</v>
      </c>
      <c r="C1040" t="s">
        <v>673</v>
      </c>
      <c r="D1040" t="s">
        <v>390</v>
      </c>
      <c r="E1040">
        <v>2184</v>
      </c>
      <c r="F1040">
        <v>511</v>
      </c>
      <c r="G1040">
        <v>98.61</v>
      </c>
      <c r="L1040">
        <v>91</v>
      </c>
      <c r="M1040">
        <v>1529</v>
      </c>
      <c r="N1040">
        <v>499</v>
      </c>
      <c r="O1040">
        <v>52</v>
      </c>
      <c r="P1040">
        <v>13</v>
      </c>
    </row>
    <row r="1041" spans="1:16" x14ac:dyDescent="0.2">
      <c r="A1041" t="s">
        <v>341</v>
      </c>
      <c r="B1041" t="s">
        <v>347</v>
      </c>
      <c r="C1041" t="s">
        <v>673</v>
      </c>
      <c r="D1041" t="s">
        <v>390</v>
      </c>
      <c r="E1041">
        <v>172</v>
      </c>
      <c r="F1041">
        <v>28</v>
      </c>
      <c r="G1041">
        <v>83.85</v>
      </c>
      <c r="L1041">
        <v>58</v>
      </c>
      <c r="M1041">
        <v>65</v>
      </c>
      <c r="N1041">
        <v>2</v>
      </c>
      <c r="O1041">
        <v>44</v>
      </c>
      <c r="P1041">
        <v>3</v>
      </c>
    </row>
    <row r="1042" spans="1:16" x14ac:dyDescent="0.2">
      <c r="A1042" t="s">
        <v>341</v>
      </c>
      <c r="B1042" t="s">
        <v>348</v>
      </c>
      <c r="C1042" t="s">
        <v>673</v>
      </c>
      <c r="D1042" t="s">
        <v>390</v>
      </c>
      <c r="E1042">
        <v>1</v>
      </c>
      <c r="G1042">
        <v>32</v>
      </c>
      <c r="M1042">
        <v>1</v>
      </c>
    </row>
    <row r="1043" spans="1:16" x14ac:dyDescent="0.2">
      <c r="A1043" t="s">
        <v>341</v>
      </c>
      <c r="B1043" t="s">
        <v>417</v>
      </c>
      <c r="C1043" t="s">
        <v>673</v>
      </c>
      <c r="D1043" t="s">
        <v>390</v>
      </c>
      <c r="E1043">
        <v>2357</v>
      </c>
      <c r="F1043">
        <v>539</v>
      </c>
      <c r="G1043">
        <v>97.5</v>
      </c>
      <c r="L1043">
        <v>149</v>
      </c>
      <c r="M1043">
        <v>1595</v>
      </c>
      <c r="N1043">
        <v>501</v>
      </c>
      <c r="O1043">
        <v>96</v>
      </c>
      <c r="P1043">
        <v>16</v>
      </c>
    </row>
    <row r="1044" spans="1:16" x14ac:dyDescent="0.2">
      <c r="A1044" t="s">
        <v>341</v>
      </c>
      <c r="B1044" t="s">
        <v>346</v>
      </c>
      <c r="C1044" t="s">
        <v>674</v>
      </c>
      <c r="D1044" t="s">
        <v>390</v>
      </c>
      <c r="E1044">
        <v>7261</v>
      </c>
      <c r="F1044">
        <v>1781</v>
      </c>
      <c r="G1044">
        <v>103.29</v>
      </c>
      <c r="L1044">
        <v>285</v>
      </c>
      <c r="M1044">
        <v>4747</v>
      </c>
      <c r="N1044">
        <v>1989</v>
      </c>
      <c r="O1044">
        <v>189</v>
      </c>
      <c r="P1044">
        <v>51</v>
      </c>
    </row>
    <row r="1045" spans="1:16" x14ac:dyDescent="0.2">
      <c r="A1045" t="s">
        <v>341</v>
      </c>
      <c r="B1045" t="s">
        <v>347</v>
      </c>
      <c r="C1045" t="s">
        <v>674</v>
      </c>
      <c r="D1045" t="s">
        <v>390</v>
      </c>
      <c r="E1045">
        <v>596</v>
      </c>
      <c r="F1045">
        <v>89</v>
      </c>
      <c r="G1045">
        <v>82.19</v>
      </c>
      <c r="L1045">
        <v>216</v>
      </c>
      <c r="M1045">
        <v>285</v>
      </c>
      <c r="N1045">
        <v>2</v>
      </c>
      <c r="O1045">
        <v>88</v>
      </c>
      <c r="P1045">
        <v>5</v>
      </c>
    </row>
    <row r="1046" spans="1:16" x14ac:dyDescent="0.2">
      <c r="A1046" t="s">
        <v>341</v>
      </c>
      <c r="B1046" t="s">
        <v>348</v>
      </c>
      <c r="C1046" t="s">
        <v>674</v>
      </c>
      <c r="D1046" t="s">
        <v>390</v>
      </c>
      <c r="E1046">
        <v>9</v>
      </c>
      <c r="F1046">
        <v>1</v>
      </c>
      <c r="G1046">
        <v>57.11</v>
      </c>
      <c r="L1046">
        <v>1</v>
      </c>
      <c r="M1046">
        <v>5</v>
      </c>
      <c r="N1046">
        <v>3</v>
      </c>
    </row>
    <row r="1047" spans="1:16" x14ac:dyDescent="0.2">
      <c r="A1047" t="s">
        <v>341</v>
      </c>
      <c r="B1047" t="s">
        <v>417</v>
      </c>
      <c r="C1047" t="s">
        <v>674</v>
      </c>
      <c r="D1047" t="s">
        <v>390</v>
      </c>
      <c r="E1047">
        <v>7866</v>
      </c>
      <c r="F1047">
        <v>1871</v>
      </c>
      <c r="G1047">
        <v>101.64</v>
      </c>
      <c r="L1047">
        <v>502</v>
      </c>
      <c r="M1047">
        <v>5037</v>
      </c>
      <c r="N1047">
        <v>1994</v>
      </c>
      <c r="O1047">
        <v>277</v>
      </c>
      <c r="P1047">
        <v>56</v>
      </c>
    </row>
    <row r="1048" spans="1:16" x14ac:dyDescent="0.2">
      <c r="A1048" t="s">
        <v>341</v>
      </c>
      <c r="B1048" t="s">
        <v>346</v>
      </c>
      <c r="C1048" t="s">
        <v>682</v>
      </c>
      <c r="D1048" t="s">
        <v>390</v>
      </c>
      <c r="E1048">
        <v>6534</v>
      </c>
      <c r="F1048">
        <v>1547</v>
      </c>
      <c r="G1048">
        <v>101.14</v>
      </c>
      <c r="L1048">
        <v>262</v>
      </c>
      <c r="M1048">
        <v>4316</v>
      </c>
      <c r="N1048">
        <v>1711</v>
      </c>
      <c r="O1048">
        <v>198</v>
      </c>
      <c r="P1048">
        <v>47</v>
      </c>
    </row>
    <row r="1049" spans="1:16" x14ac:dyDescent="0.2">
      <c r="A1049" t="s">
        <v>341</v>
      </c>
      <c r="B1049" t="s">
        <v>347</v>
      </c>
      <c r="C1049" t="s">
        <v>682</v>
      </c>
      <c r="D1049" t="s">
        <v>390</v>
      </c>
      <c r="E1049">
        <v>597</v>
      </c>
      <c r="F1049">
        <v>95</v>
      </c>
      <c r="G1049">
        <v>84.61</v>
      </c>
      <c r="L1049">
        <v>193</v>
      </c>
      <c r="M1049">
        <v>286</v>
      </c>
      <c r="N1049">
        <v>6</v>
      </c>
      <c r="O1049">
        <v>108</v>
      </c>
      <c r="P1049">
        <v>4</v>
      </c>
    </row>
    <row r="1050" spans="1:16" x14ac:dyDescent="0.2">
      <c r="A1050" t="s">
        <v>341</v>
      </c>
      <c r="B1050" t="s">
        <v>348</v>
      </c>
      <c r="C1050" t="s">
        <v>682</v>
      </c>
      <c r="D1050" t="s">
        <v>390</v>
      </c>
      <c r="E1050">
        <v>12</v>
      </c>
      <c r="F1050">
        <v>3</v>
      </c>
      <c r="G1050">
        <v>105.33</v>
      </c>
      <c r="L1050">
        <v>1</v>
      </c>
      <c r="M1050">
        <v>5</v>
      </c>
      <c r="N1050">
        <v>4</v>
      </c>
      <c r="O1050">
        <v>1</v>
      </c>
      <c r="P1050">
        <v>1</v>
      </c>
    </row>
    <row r="1051" spans="1:16" x14ac:dyDescent="0.2">
      <c r="A1051" t="s">
        <v>341</v>
      </c>
      <c r="B1051" t="s">
        <v>417</v>
      </c>
      <c r="C1051" t="s">
        <v>682</v>
      </c>
      <c r="D1051" t="s">
        <v>390</v>
      </c>
      <c r="E1051">
        <v>7143</v>
      </c>
      <c r="F1051">
        <v>1645</v>
      </c>
      <c r="G1051">
        <v>99.77</v>
      </c>
      <c r="L1051">
        <v>456</v>
      </c>
      <c r="M1051">
        <v>4607</v>
      </c>
      <c r="N1051">
        <v>1721</v>
      </c>
      <c r="O1051">
        <v>307</v>
      </c>
      <c r="P1051">
        <v>52</v>
      </c>
    </row>
    <row r="1052" spans="1:16" x14ac:dyDescent="0.2">
      <c r="A1052" t="s">
        <v>341</v>
      </c>
      <c r="B1052" t="s">
        <v>346</v>
      </c>
      <c r="C1052" t="s">
        <v>683</v>
      </c>
      <c r="D1052" t="s">
        <v>390</v>
      </c>
      <c r="E1052">
        <v>4227</v>
      </c>
      <c r="F1052">
        <v>951</v>
      </c>
      <c r="G1052">
        <v>97.76</v>
      </c>
      <c r="L1052">
        <v>125</v>
      </c>
      <c r="M1052">
        <v>2865</v>
      </c>
      <c r="N1052">
        <v>1065</v>
      </c>
      <c r="O1052">
        <v>140</v>
      </c>
      <c r="P1052">
        <v>32</v>
      </c>
    </row>
    <row r="1053" spans="1:16" x14ac:dyDescent="0.2">
      <c r="A1053" t="s">
        <v>341</v>
      </c>
      <c r="B1053" t="s">
        <v>347</v>
      </c>
      <c r="C1053" t="s">
        <v>683</v>
      </c>
      <c r="D1053" t="s">
        <v>390</v>
      </c>
      <c r="E1053">
        <v>335</v>
      </c>
      <c r="F1053">
        <v>74</v>
      </c>
      <c r="G1053">
        <v>97.33</v>
      </c>
      <c r="L1053">
        <v>69</v>
      </c>
      <c r="M1053">
        <v>176</v>
      </c>
      <c r="N1053">
        <v>1</v>
      </c>
      <c r="O1053">
        <v>86</v>
      </c>
      <c r="P1053">
        <v>3</v>
      </c>
    </row>
    <row r="1054" spans="1:16" x14ac:dyDescent="0.2">
      <c r="A1054" t="s">
        <v>341</v>
      </c>
      <c r="B1054" t="s">
        <v>348</v>
      </c>
      <c r="C1054" t="s">
        <v>683</v>
      </c>
      <c r="D1054" t="s">
        <v>390</v>
      </c>
      <c r="E1054">
        <v>4</v>
      </c>
      <c r="G1054">
        <v>52.75</v>
      </c>
      <c r="L1054">
        <v>2</v>
      </c>
      <c r="M1054">
        <v>1</v>
      </c>
      <c r="N1054">
        <v>1</v>
      </c>
    </row>
    <row r="1055" spans="1:16" x14ac:dyDescent="0.2">
      <c r="A1055" t="s">
        <v>341</v>
      </c>
      <c r="B1055" t="s">
        <v>417</v>
      </c>
      <c r="C1055" t="s">
        <v>683</v>
      </c>
      <c r="D1055" t="s">
        <v>390</v>
      </c>
      <c r="E1055">
        <v>4566</v>
      </c>
      <c r="F1055">
        <v>1025</v>
      </c>
      <c r="G1055">
        <v>97.69</v>
      </c>
      <c r="L1055">
        <v>196</v>
      </c>
      <c r="M1055">
        <v>3042</v>
      </c>
      <c r="N1055">
        <v>1067</v>
      </c>
      <c r="O1055">
        <v>226</v>
      </c>
      <c r="P1055">
        <v>35</v>
      </c>
    </row>
    <row r="1056" spans="1:16" x14ac:dyDescent="0.2">
      <c r="A1056" t="s">
        <v>341</v>
      </c>
      <c r="B1056" t="s">
        <v>346</v>
      </c>
      <c r="C1056" t="s">
        <v>686</v>
      </c>
      <c r="D1056" t="s">
        <v>390</v>
      </c>
      <c r="E1056">
        <v>1134</v>
      </c>
      <c r="F1056">
        <v>178</v>
      </c>
      <c r="G1056">
        <v>78.2</v>
      </c>
      <c r="L1056">
        <v>63</v>
      </c>
      <c r="M1056">
        <v>652</v>
      </c>
      <c r="N1056">
        <v>378</v>
      </c>
      <c r="O1056">
        <v>33</v>
      </c>
      <c r="P1056">
        <v>8</v>
      </c>
    </row>
    <row r="1057" spans="1:16" x14ac:dyDescent="0.2">
      <c r="A1057" t="s">
        <v>341</v>
      </c>
      <c r="B1057" t="s">
        <v>347</v>
      </c>
      <c r="C1057" t="s">
        <v>686</v>
      </c>
      <c r="D1057" t="s">
        <v>390</v>
      </c>
      <c r="E1057">
        <v>117</v>
      </c>
      <c r="F1057">
        <v>22</v>
      </c>
      <c r="G1057">
        <v>94.41</v>
      </c>
      <c r="L1057">
        <v>23</v>
      </c>
      <c r="M1057">
        <v>64</v>
      </c>
      <c r="N1057">
        <v>2</v>
      </c>
      <c r="O1057">
        <v>27</v>
      </c>
      <c r="P1057">
        <v>1</v>
      </c>
    </row>
    <row r="1058" spans="1:16" x14ac:dyDescent="0.2">
      <c r="A1058" t="s">
        <v>341</v>
      </c>
      <c r="B1058" t="s">
        <v>348</v>
      </c>
      <c r="C1058" t="s">
        <v>686</v>
      </c>
      <c r="D1058" t="s">
        <v>390</v>
      </c>
      <c r="E1058">
        <v>2</v>
      </c>
      <c r="F1058">
        <v>1</v>
      </c>
      <c r="G1058">
        <v>155.5</v>
      </c>
      <c r="M1058">
        <v>1</v>
      </c>
      <c r="N1058">
        <v>1</v>
      </c>
    </row>
    <row r="1059" spans="1:16" x14ac:dyDescent="0.2">
      <c r="A1059" t="s">
        <v>341</v>
      </c>
      <c r="B1059" t="s">
        <v>417</v>
      </c>
      <c r="C1059" t="s">
        <v>686</v>
      </c>
      <c r="D1059" t="s">
        <v>390</v>
      </c>
      <c r="E1059">
        <v>1253</v>
      </c>
      <c r="F1059">
        <v>201</v>
      </c>
      <c r="G1059">
        <v>79.83</v>
      </c>
      <c r="L1059">
        <v>86</v>
      </c>
      <c r="M1059">
        <v>717</v>
      </c>
      <c r="N1059">
        <v>381</v>
      </c>
      <c r="O1059">
        <v>60</v>
      </c>
      <c r="P1059">
        <v>9</v>
      </c>
    </row>
    <row r="1060" spans="1:16" x14ac:dyDescent="0.2">
      <c r="A1060" t="s">
        <v>341</v>
      </c>
      <c r="B1060" t="s">
        <v>346</v>
      </c>
      <c r="C1060" t="s">
        <v>689</v>
      </c>
      <c r="D1060" t="s">
        <v>390</v>
      </c>
      <c r="E1060">
        <v>1878</v>
      </c>
      <c r="F1060">
        <v>375</v>
      </c>
      <c r="G1060">
        <v>92.28</v>
      </c>
      <c r="L1060">
        <v>91</v>
      </c>
      <c r="M1060">
        <v>1183</v>
      </c>
      <c r="N1060">
        <v>547</v>
      </c>
      <c r="O1060">
        <v>52</v>
      </c>
      <c r="P1060">
        <v>5</v>
      </c>
    </row>
    <row r="1061" spans="1:16" x14ac:dyDescent="0.2">
      <c r="A1061" t="s">
        <v>341</v>
      </c>
      <c r="B1061" t="s">
        <v>347</v>
      </c>
      <c r="C1061" t="s">
        <v>689</v>
      </c>
      <c r="D1061" t="s">
        <v>390</v>
      </c>
      <c r="E1061">
        <v>104</v>
      </c>
      <c r="F1061">
        <v>25</v>
      </c>
      <c r="G1061">
        <v>100.21</v>
      </c>
      <c r="L1061">
        <v>20</v>
      </c>
      <c r="M1061">
        <v>55</v>
      </c>
      <c r="O1061">
        <v>27</v>
      </c>
      <c r="P1061">
        <v>2</v>
      </c>
    </row>
    <row r="1062" spans="1:16" x14ac:dyDescent="0.2">
      <c r="A1062" t="s">
        <v>341</v>
      </c>
      <c r="B1062" t="s">
        <v>348</v>
      </c>
      <c r="C1062" t="s">
        <v>689</v>
      </c>
      <c r="D1062" t="s">
        <v>390</v>
      </c>
      <c r="E1062">
        <v>1</v>
      </c>
      <c r="G1062">
        <v>31</v>
      </c>
      <c r="M1062">
        <v>1</v>
      </c>
    </row>
    <row r="1063" spans="1:16" x14ac:dyDescent="0.2">
      <c r="A1063" t="s">
        <v>341</v>
      </c>
      <c r="B1063" t="s">
        <v>417</v>
      </c>
      <c r="C1063" t="s">
        <v>689</v>
      </c>
      <c r="D1063" t="s">
        <v>390</v>
      </c>
      <c r="E1063">
        <v>1983</v>
      </c>
      <c r="F1063">
        <v>400</v>
      </c>
      <c r="G1063">
        <v>92.66</v>
      </c>
      <c r="L1063">
        <v>111</v>
      </c>
      <c r="M1063">
        <v>1239</v>
      </c>
      <c r="N1063">
        <v>547</v>
      </c>
      <c r="O1063">
        <v>79</v>
      </c>
      <c r="P1063">
        <v>7</v>
      </c>
    </row>
    <row r="1064" spans="1:16" x14ac:dyDescent="0.2">
      <c r="A1064" t="s">
        <v>341</v>
      </c>
      <c r="B1064" t="s">
        <v>346</v>
      </c>
      <c r="C1064" t="s">
        <v>690</v>
      </c>
      <c r="D1064" t="s">
        <v>390</v>
      </c>
      <c r="E1064">
        <v>1198</v>
      </c>
      <c r="F1064">
        <v>270</v>
      </c>
      <c r="G1064">
        <v>98.66</v>
      </c>
      <c r="L1064">
        <v>57</v>
      </c>
      <c r="M1064">
        <v>808</v>
      </c>
      <c r="N1064">
        <v>293</v>
      </c>
      <c r="O1064">
        <v>32</v>
      </c>
      <c r="P1064">
        <v>8</v>
      </c>
    </row>
    <row r="1065" spans="1:16" x14ac:dyDescent="0.2">
      <c r="A1065" t="s">
        <v>341</v>
      </c>
      <c r="B1065" t="s">
        <v>347</v>
      </c>
      <c r="C1065" t="s">
        <v>690</v>
      </c>
      <c r="D1065" t="s">
        <v>390</v>
      </c>
      <c r="E1065">
        <v>91</v>
      </c>
      <c r="F1065">
        <v>28</v>
      </c>
      <c r="G1065">
        <v>98.97</v>
      </c>
      <c r="L1065">
        <v>23</v>
      </c>
      <c r="M1065">
        <v>46</v>
      </c>
      <c r="O1065">
        <v>21</v>
      </c>
      <c r="P1065">
        <v>1</v>
      </c>
    </row>
    <row r="1066" spans="1:16" x14ac:dyDescent="0.2">
      <c r="A1066" t="s">
        <v>341</v>
      </c>
      <c r="B1066" t="s">
        <v>348</v>
      </c>
      <c r="C1066" t="s">
        <v>690</v>
      </c>
      <c r="D1066" t="s">
        <v>390</v>
      </c>
      <c r="E1066">
        <v>1</v>
      </c>
      <c r="G1066">
        <v>23</v>
      </c>
      <c r="L1066">
        <v>1</v>
      </c>
    </row>
    <row r="1067" spans="1:16" x14ac:dyDescent="0.2">
      <c r="A1067" t="s">
        <v>341</v>
      </c>
      <c r="B1067" t="s">
        <v>417</v>
      </c>
      <c r="C1067" t="s">
        <v>690</v>
      </c>
      <c r="D1067" t="s">
        <v>390</v>
      </c>
      <c r="E1067">
        <v>1290</v>
      </c>
      <c r="F1067">
        <v>298</v>
      </c>
      <c r="G1067">
        <v>98.62</v>
      </c>
      <c r="L1067">
        <v>81</v>
      </c>
      <c r="M1067">
        <v>854</v>
      </c>
      <c r="N1067">
        <v>293</v>
      </c>
      <c r="O1067">
        <v>53</v>
      </c>
      <c r="P1067">
        <v>9</v>
      </c>
    </row>
    <row r="1068" spans="1:16" x14ac:dyDescent="0.2">
      <c r="A1068" t="s">
        <v>341</v>
      </c>
      <c r="B1068" t="s">
        <v>346</v>
      </c>
      <c r="C1068" t="s">
        <v>692</v>
      </c>
      <c r="D1068" t="s">
        <v>390</v>
      </c>
      <c r="E1068">
        <v>2287</v>
      </c>
      <c r="F1068">
        <v>665</v>
      </c>
      <c r="G1068">
        <v>113.26</v>
      </c>
      <c r="L1068">
        <v>91</v>
      </c>
      <c r="M1068">
        <v>1547</v>
      </c>
      <c r="N1068">
        <v>560</v>
      </c>
      <c r="O1068">
        <v>70</v>
      </c>
      <c r="P1068">
        <v>19</v>
      </c>
    </row>
    <row r="1069" spans="1:16" x14ac:dyDescent="0.2">
      <c r="A1069" t="s">
        <v>341</v>
      </c>
      <c r="B1069" t="s">
        <v>347</v>
      </c>
      <c r="C1069" t="s">
        <v>692</v>
      </c>
      <c r="D1069" t="s">
        <v>390</v>
      </c>
      <c r="E1069">
        <v>223</v>
      </c>
      <c r="F1069">
        <v>48</v>
      </c>
      <c r="G1069">
        <v>98.55</v>
      </c>
      <c r="L1069">
        <v>50</v>
      </c>
      <c r="M1069">
        <v>117</v>
      </c>
      <c r="N1069">
        <v>1</v>
      </c>
      <c r="O1069">
        <v>52</v>
      </c>
      <c r="P1069">
        <v>3</v>
      </c>
    </row>
    <row r="1070" spans="1:16" x14ac:dyDescent="0.2">
      <c r="A1070" t="s">
        <v>341</v>
      </c>
      <c r="B1070" t="s">
        <v>348</v>
      </c>
      <c r="C1070" t="s">
        <v>692</v>
      </c>
      <c r="D1070" t="s">
        <v>390</v>
      </c>
      <c r="E1070">
        <v>2</v>
      </c>
      <c r="F1070">
        <v>1</v>
      </c>
      <c r="G1070">
        <v>172</v>
      </c>
      <c r="M1070">
        <v>1</v>
      </c>
      <c r="N1070">
        <v>1</v>
      </c>
    </row>
    <row r="1071" spans="1:16" x14ac:dyDescent="0.2">
      <c r="A1071" t="s">
        <v>341</v>
      </c>
      <c r="B1071" t="s">
        <v>417</v>
      </c>
      <c r="C1071" t="s">
        <v>692</v>
      </c>
      <c r="D1071" t="s">
        <v>390</v>
      </c>
      <c r="E1071">
        <v>2512</v>
      </c>
      <c r="F1071">
        <v>714</v>
      </c>
      <c r="G1071">
        <v>112</v>
      </c>
      <c r="L1071">
        <v>141</v>
      </c>
      <c r="M1071">
        <v>1665</v>
      </c>
      <c r="N1071">
        <v>562</v>
      </c>
      <c r="O1071">
        <v>122</v>
      </c>
      <c r="P1071">
        <v>22</v>
      </c>
    </row>
    <row r="1072" spans="1:16" x14ac:dyDescent="0.2">
      <c r="A1072" t="s">
        <v>341</v>
      </c>
      <c r="B1072" t="s">
        <v>346</v>
      </c>
      <c r="C1072" t="s">
        <v>693</v>
      </c>
      <c r="D1072" t="s">
        <v>390</v>
      </c>
      <c r="E1072">
        <v>4947</v>
      </c>
      <c r="F1072">
        <v>1713</v>
      </c>
      <c r="G1072">
        <v>119.02</v>
      </c>
      <c r="L1072">
        <v>163</v>
      </c>
      <c r="M1072">
        <v>3503</v>
      </c>
      <c r="N1072">
        <v>1061</v>
      </c>
      <c r="O1072">
        <v>169</v>
      </c>
      <c r="P1072">
        <v>51</v>
      </c>
    </row>
    <row r="1073" spans="1:16" x14ac:dyDescent="0.2">
      <c r="A1073" t="s">
        <v>341</v>
      </c>
      <c r="B1073" t="s">
        <v>347</v>
      </c>
      <c r="C1073" t="s">
        <v>693</v>
      </c>
      <c r="D1073" t="s">
        <v>390</v>
      </c>
      <c r="E1073">
        <v>261</v>
      </c>
      <c r="F1073">
        <v>49</v>
      </c>
      <c r="G1073">
        <v>92.15</v>
      </c>
      <c r="L1073">
        <v>85</v>
      </c>
      <c r="M1073">
        <v>122</v>
      </c>
      <c r="N1073">
        <v>4</v>
      </c>
      <c r="O1073">
        <v>48</v>
      </c>
      <c r="P1073">
        <v>2</v>
      </c>
    </row>
    <row r="1074" spans="1:16" x14ac:dyDescent="0.2">
      <c r="A1074" t="s">
        <v>341</v>
      </c>
      <c r="B1074" t="s">
        <v>348</v>
      </c>
      <c r="C1074" t="s">
        <v>693</v>
      </c>
      <c r="D1074" t="s">
        <v>390</v>
      </c>
      <c r="E1074">
        <v>12</v>
      </c>
      <c r="F1074">
        <v>4</v>
      </c>
      <c r="G1074">
        <v>134.66999999999999</v>
      </c>
      <c r="L1074">
        <v>3</v>
      </c>
      <c r="M1074">
        <v>7</v>
      </c>
      <c r="N1074">
        <v>2</v>
      </c>
    </row>
    <row r="1075" spans="1:16" x14ac:dyDescent="0.2">
      <c r="A1075" t="s">
        <v>341</v>
      </c>
      <c r="B1075" t="s">
        <v>417</v>
      </c>
      <c r="C1075" t="s">
        <v>693</v>
      </c>
      <c r="D1075" t="s">
        <v>390</v>
      </c>
      <c r="E1075">
        <v>5220</v>
      </c>
      <c r="F1075">
        <v>1766</v>
      </c>
      <c r="G1075">
        <v>117.71</v>
      </c>
      <c r="L1075">
        <v>251</v>
      </c>
      <c r="M1075">
        <v>3632</v>
      </c>
      <c r="N1075">
        <v>1067</v>
      </c>
      <c r="O1075">
        <v>217</v>
      </c>
      <c r="P1075">
        <v>53</v>
      </c>
    </row>
    <row r="1076" spans="1:16" x14ac:dyDescent="0.2">
      <c r="A1076" t="s">
        <v>341</v>
      </c>
      <c r="B1076" t="s">
        <v>346</v>
      </c>
      <c r="C1076" t="s">
        <v>696</v>
      </c>
      <c r="D1076" t="s">
        <v>390</v>
      </c>
      <c r="E1076">
        <v>6461</v>
      </c>
      <c r="F1076">
        <v>1477</v>
      </c>
      <c r="G1076">
        <v>97.93</v>
      </c>
      <c r="L1076">
        <v>351</v>
      </c>
      <c r="M1076">
        <v>4025</v>
      </c>
      <c r="N1076">
        <v>1805</v>
      </c>
      <c r="O1076">
        <v>225</v>
      </c>
      <c r="P1076">
        <v>55</v>
      </c>
    </row>
    <row r="1077" spans="1:16" x14ac:dyDescent="0.2">
      <c r="A1077" t="s">
        <v>341</v>
      </c>
      <c r="B1077" t="s">
        <v>347</v>
      </c>
      <c r="C1077" t="s">
        <v>696</v>
      </c>
      <c r="D1077" t="s">
        <v>390</v>
      </c>
      <c r="E1077">
        <v>506</v>
      </c>
      <c r="F1077">
        <v>135</v>
      </c>
      <c r="G1077">
        <v>100.73</v>
      </c>
      <c r="L1077">
        <v>113</v>
      </c>
      <c r="M1077">
        <v>244</v>
      </c>
      <c r="N1077">
        <v>6</v>
      </c>
      <c r="O1077">
        <v>134</v>
      </c>
      <c r="P1077">
        <v>9</v>
      </c>
    </row>
    <row r="1078" spans="1:16" x14ac:dyDescent="0.2">
      <c r="A1078" t="s">
        <v>341</v>
      </c>
      <c r="B1078" t="s">
        <v>348</v>
      </c>
      <c r="C1078" t="s">
        <v>696</v>
      </c>
      <c r="D1078" t="s">
        <v>390</v>
      </c>
      <c r="E1078">
        <v>4</v>
      </c>
      <c r="F1078">
        <v>2</v>
      </c>
      <c r="G1078">
        <v>105.25</v>
      </c>
      <c r="M1078">
        <v>3</v>
      </c>
      <c r="N1078">
        <v>1</v>
      </c>
    </row>
    <row r="1079" spans="1:16" x14ac:dyDescent="0.2">
      <c r="A1079" t="s">
        <v>341</v>
      </c>
      <c r="B1079" t="s">
        <v>417</v>
      </c>
      <c r="C1079" t="s">
        <v>696</v>
      </c>
      <c r="D1079" t="s">
        <v>390</v>
      </c>
      <c r="E1079">
        <v>6971</v>
      </c>
      <c r="F1079">
        <v>1614</v>
      </c>
      <c r="G1079">
        <v>98.14</v>
      </c>
      <c r="L1079">
        <v>464</v>
      </c>
      <c r="M1079">
        <v>4272</v>
      </c>
      <c r="N1079">
        <v>1812</v>
      </c>
      <c r="O1079">
        <v>359</v>
      </c>
      <c r="P1079">
        <v>64</v>
      </c>
    </row>
    <row r="1080" spans="1:16" x14ac:dyDescent="0.2">
      <c r="A1080" t="s">
        <v>341</v>
      </c>
      <c r="B1080" t="s">
        <v>346</v>
      </c>
      <c r="C1080" t="s">
        <v>701</v>
      </c>
      <c r="D1080" t="s">
        <v>390</v>
      </c>
      <c r="E1080">
        <v>3010</v>
      </c>
      <c r="F1080">
        <v>1181</v>
      </c>
      <c r="G1080">
        <v>128.36000000000001</v>
      </c>
      <c r="L1080">
        <v>96</v>
      </c>
      <c r="M1080">
        <v>2268</v>
      </c>
      <c r="N1080">
        <v>545</v>
      </c>
      <c r="O1080">
        <v>92</v>
      </c>
      <c r="P1080">
        <v>9</v>
      </c>
    </row>
    <row r="1081" spans="1:16" x14ac:dyDescent="0.2">
      <c r="A1081" t="s">
        <v>341</v>
      </c>
      <c r="B1081" t="s">
        <v>347</v>
      </c>
      <c r="C1081" t="s">
        <v>701</v>
      </c>
      <c r="D1081" t="s">
        <v>390</v>
      </c>
      <c r="E1081">
        <v>265</v>
      </c>
      <c r="F1081">
        <v>74</v>
      </c>
      <c r="G1081">
        <v>100.73</v>
      </c>
      <c r="L1081">
        <v>48</v>
      </c>
      <c r="M1081">
        <v>114</v>
      </c>
      <c r="N1081">
        <v>8</v>
      </c>
      <c r="O1081">
        <v>90</v>
      </c>
      <c r="P1081">
        <v>5</v>
      </c>
    </row>
    <row r="1082" spans="1:16" x14ac:dyDescent="0.2">
      <c r="A1082" t="s">
        <v>341</v>
      </c>
      <c r="B1082" t="s">
        <v>348</v>
      </c>
      <c r="C1082" t="s">
        <v>701</v>
      </c>
      <c r="D1082" t="s">
        <v>390</v>
      </c>
      <c r="E1082">
        <v>6</v>
      </c>
      <c r="F1082">
        <v>4</v>
      </c>
      <c r="G1082">
        <v>160.33000000000001</v>
      </c>
      <c r="M1082">
        <v>6</v>
      </c>
    </row>
    <row r="1083" spans="1:16" x14ac:dyDescent="0.2">
      <c r="A1083" t="s">
        <v>341</v>
      </c>
      <c r="B1083" t="s">
        <v>417</v>
      </c>
      <c r="C1083" t="s">
        <v>701</v>
      </c>
      <c r="D1083" t="s">
        <v>390</v>
      </c>
      <c r="E1083">
        <v>3281</v>
      </c>
      <c r="F1083">
        <v>1259</v>
      </c>
      <c r="G1083">
        <v>126.19</v>
      </c>
      <c r="L1083">
        <v>144</v>
      </c>
      <c r="M1083">
        <v>2388</v>
      </c>
      <c r="N1083">
        <v>553</v>
      </c>
      <c r="O1083">
        <v>182</v>
      </c>
      <c r="P1083">
        <v>14</v>
      </c>
    </row>
    <row r="1084" spans="1:16" x14ac:dyDescent="0.2">
      <c r="A1084" t="s">
        <v>341</v>
      </c>
      <c r="B1084" t="s">
        <v>346</v>
      </c>
      <c r="C1084" t="s">
        <v>709</v>
      </c>
      <c r="D1084" t="s">
        <v>390</v>
      </c>
      <c r="E1084">
        <v>455</v>
      </c>
      <c r="F1084">
        <v>114</v>
      </c>
      <c r="G1084">
        <v>108.38</v>
      </c>
      <c r="L1084">
        <v>19</v>
      </c>
      <c r="M1084">
        <v>309</v>
      </c>
      <c r="N1084">
        <v>107</v>
      </c>
      <c r="O1084">
        <v>15</v>
      </c>
      <c r="P1084">
        <v>5</v>
      </c>
    </row>
    <row r="1085" spans="1:16" x14ac:dyDescent="0.2">
      <c r="A1085" t="s">
        <v>341</v>
      </c>
      <c r="B1085" t="s">
        <v>347</v>
      </c>
      <c r="C1085" t="s">
        <v>709</v>
      </c>
      <c r="D1085" t="s">
        <v>390</v>
      </c>
      <c r="E1085">
        <v>27</v>
      </c>
      <c r="F1085">
        <v>8</v>
      </c>
      <c r="G1085">
        <v>102.52</v>
      </c>
      <c r="L1085">
        <v>9</v>
      </c>
      <c r="M1085">
        <v>14</v>
      </c>
      <c r="O1085">
        <v>4</v>
      </c>
    </row>
    <row r="1086" spans="1:16" x14ac:dyDescent="0.2">
      <c r="A1086" t="s">
        <v>341</v>
      </c>
      <c r="B1086" t="s">
        <v>417</v>
      </c>
      <c r="C1086" t="s">
        <v>709</v>
      </c>
      <c r="D1086" t="s">
        <v>390</v>
      </c>
      <c r="E1086">
        <v>482</v>
      </c>
      <c r="F1086">
        <v>122</v>
      </c>
      <c r="G1086">
        <v>108.06</v>
      </c>
      <c r="L1086">
        <v>28</v>
      </c>
      <c r="M1086">
        <v>323</v>
      </c>
      <c r="N1086">
        <v>107</v>
      </c>
      <c r="O1086">
        <v>19</v>
      </c>
      <c r="P1086">
        <v>5</v>
      </c>
    </row>
    <row r="1087" spans="1:16" x14ac:dyDescent="0.2">
      <c r="A1087" t="s">
        <v>341</v>
      </c>
      <c r="B1087" t="s">
        <v>417</v>
      </c>
      <c r="C1087" t="s">
        <v>359</v>
      </c>
      <c r="D1087" t="s">
        <v>390</v>
      </c>
      <c r="E1087">
        <v>3448</v>
      </c>
      <c r="F1087">
        <v>1081</v>
      </c>
      <c r="G1087">
        <v>120.46</v>
      </c>
      <c r="H1087">
        <v>536</v>
      </c>
      <c r="I1087">
        <v>4858</v>
      </c>
      <c r="J1087">
        <v>130</v>
      </c>
      <c r="K1087">
        <v>132.79</v>
      </c>
      <c r="L1087">
        <v>190</v>
      </c>
      <c r="M1087">
        <v>2578</v>
      </c>
      <c r="N1087">
        <v>513</v>
      </c>
      <c r="O1087">
        <v>150</v>
      </c>
      <c r="P1087">
        <v>17</v>
      </c>
    </row>
    <row r="1088" spans="1:16" x14ac:dyDescent="0.2">
      <c r="A1088" t="s">
        <v>341</v>
      </c>
      <c r="B1088" t="s">
        <v>417</v>
      </c>
      <c r="C1088" t="s">
        <v>386</v>
      </c>
      <c r="D1088" t="s">
        <v>390</v>
      </c>
      <c r="E1088">
        <v>69505</v>
      </c>
      <c r="F1088">
        <v>14657</v>
      </c>
      <c r="G1088">
        <v>92.43</v>
      </c>
      <c r="H1088">
        <v>12655</v>
      </c>
      <c r="I1088">
        <v>99972</v>
      </c>
      <c r="J1088">
        <v>114.1</v>
      </c>
      <c r="K1088">
        <v>106.43</v>
      </c>
      <c r="L1088">
        <v>4475</v>
      </c>
      <c r="M1088">
        <v>42584</v>
      </c>
      <c r="N1088">
        <v>19090</v>
      </c>
      <c r="O1088">
        <v>2866</v>
      </c>
      <c r="P1088">
        <v>490</v>
      </c>
    </row>
    <row r="1089" spans="1:16" x14ac:dyDescent="0.2">
      <c r="A1089" t="s">
        <v>341</v>
      </c>
      <c r="B1089" t="s">
        <v>417</v>
      </c>
      <c r="C1089" t="s">
        <v>385</v>
      </c>
      <c r="D1089" t="s">
        <v>390</v>
      </c>
      <c r="E1089">
        <v>131847</v>
      </c>
      <c r="F1089">
        <v>30830</v>
      </c>
      <c r="G1089">
        <v>97.96</v>
      </c>
      <c r="H1089">
        <v>22842</v>
      </c>
      <c r="I1089">
        <v>180683</v>
      </c>
      <c r="J1089">
        <v>123.1</v>
      </c>
      <c r="K1089">
        <v>111.12</v>
      </c>
      <c r="L1089">
        <v>8079</v>
      </c>
      <c r="M1089">
        <v>83127</v>
      </c>
      <c r="N1089">
        <v>33978</v>
      </c>
      <c r="O1089">
        <v>5726</v>
      </c>
      <c r="P1089">
        <v>937</v>
      </c>
    </row>
    <row r="1090" spans="1:16" x14ac:dyDescent="0.2">
      <c r="A1090" t="s">
        <v>341</v>
      </c>
      <c r="B1090" t="s">
        <v>417</v>
      </c>
      <c r="C1090" t="s">
        <v>387</v>
      </c>
      <c r="D1090" t="s">
        <v>390</v>
      </c>
      <c r="E1090">
        <v>84086</v>
      </c>
      <c r="F1090">
        <v>19722</v>
      </c>
      <c r="G1090">
        <v>99.07</v>
      </c>
      <c r="H1090">
        <v>15223</v>
      </c>
      <c r="I1090">
        <v>119839</v>
      </c>
      <c r="J1090">
        <v>122.18</v>
      </c>
      <c r="K1090">
        <v>111.08</v>
      </c>
      <c r="L1090">
        <v>5430</v>
      </c>
      <c r="M1090">
        <v>54705</v>
      </c>
      <c r="N1090">
        <v>19550</v>
      </c>
      <c r="O1090">
        <v>3709</v>
      </c>
      <c r="P1090">
        <v>692</v>
      </c>
    </row>
    <row r="1091" spans="1:16" x14ac:dyDescent="0.2">
      <c r="A1091" t="s">
        <v>341</v>
      </c>
      <c r="B1091" t="s">
        <v>417</v>
      </c>
      <c r="C1091" t="s">
        <v>388</v>
      </c>
      <c r="D1091" t="s">
        <v>390</v>
      </c>
      <c r="E1091">
        <v>69236</v>
      </c>
      <c r="F1091">
        <v>16715</v>
      </c>
      <c r="G1091">
        <v>100.03</v>
      </c>
      <c r="H1091">
        <v>11882</v>
      </c>
      <c r="I1091">
        <v>96451</v>
      </c>
      <c r="J1091">
        <v>120.7</v>
      </c>
      <c r="K1091">
        <v>112.84</v>
      </c>
      <c r="L1091">
        <v>4239</v>
      </c>
      <c r="M1091">
        <v>45511</v>
      </c>
      <c r="N1091">
        <v>16000</v>
      </c>
      <c r="O1091">
        <v>2967</v>
      </c>
      <c r="P1091">
        <v>519</v>
      </c>
    </row>
    <row r="1092" spans="1:16" x14ac:dyDescent="0.2">
      <c r="A1092" t="s">
        <v>341</v>
      </c>
      <c r="B1092" t="s">
        <v>346</v>
      </c>
      <c r="C1092" t="s">
        <v>359</v>
      </c>
      <c r="D1092" t="s">
        <v>390</v>
      </c>
      <c r="E1092">
        <v>3267</v>
      </c>
      <c r="F1092">
        <v>1036</v>
      </c>
      <c r="G1092">
        <v>121.28</v>
      </c>
      <c r="H1092">
        <v>516</v>
      </c>
      <c r="I1092">
        <v>4638</v>
      </c>
      <c r="J1092">
        <v>130.47</v>
      </c>
      <c r="K1092">
        <v>133.02000000000001</v>
      </c>
      <c r="L1092">
        <v>141</v>
      </c>
      <c r="M1092">
        <v>2481</v>
      </c>
      <c r="N1092">
        <v>511</v>
      </c>
      <c r="O1092">
        <v>119</v>
      </c>
      <c r="P1092">
        <v>15</v>
      </c>
    </row>
    <row r="1093" spans="1:16" x14ac:dyDescent="0.2">
      <c r="A1093" t="s">
        <v>341</v>
      </c>
      <c r="B1093" t="s">
        <v>346</v>
      </c>
      <c r="C1093" t="s">
        <v>386</v>
      </c>
      <c r="D1093" t="s">
        <v>390</v>
      </c>
      <c r="E1093">
        <v>64948</v>
      </c>
      <c r="F1093">
        <v>13582</v>
      </c>
      <c r="G1093">
        <v>92.16</v>
      </c>
      <c r="H1093">
        <v>11880</v>
      </c>
      <c r="I1093">
        <v>93895</v>
      </c>
      <c r="J1093">
        <v>114.33</v>
      </c>
      <c r="K1093">
        <v>106.78</v>
      </c>
      <c r="L1093">
        <v>3325</v>
      </c>
      <c r="M1093">
        <v>40365</v>
      </c>
      <c r="N1093">
        <v>19032</v>
      </c>
      <c r="O1093">
        <v>1797</v>
      </c>
      <c r="P1093">
        <v>429</v>
      </c>
    </row>
    <row r="1094" spans="1:16" x14ac:dyDescent="0.2">
      <c r="A1094" t="s">
        <v>341</v>
      </c>
      <c r="B1094" t="s">
        <v>346</v>
      </c>
      <c r="C1094" t="s">
        <v>385</v>
      </c>
      <c r="D1094" t="s">
        <v>390</v>
      </c>
      <c r="E1094">
        <v>122699</v>
      </c>
      <c r="F1094">
        <v>28917</v>
      </c>
      <c r="G1094">
        <v>98.34</v>
      </c>
      <c r="H1094">
        <v>21496</v>
      </c>
      <c r="I1094">
        <v>170583</v>
      </c>
      <c r="J1094">
        <v>123.52</v>
      </c>
      <c r="K1094">
        <v>112.48</v>
      </c>
      <c r="L1094">
        <v>5505</v>
      </c>
      <c r="M1094">
        <v>79005</v>
      </c>
      <c r="N1094">
        <v>33824</v>
      </c>
      <c r="O1094">
        <v>3533</v>
      </c>
      <c r="P1094">
        <v>832</v>
      </c>
    </row>
    <row r="1095" spans="1:16" x14ac:dyDescent="0.2">
      <c r="A1095" t="s">
        <v>341</v>
      </c>
      <c r="B1095" t="s">
        <v>346</v>
      </c>
      <c r="C1095" t="s">
        <v>387</v>
      </c>
      <c r="D1095" t="s">
        <v>390</v>
      </c>
      <c r="E1095">
        <v>76585</v>
      </c>
      <c r="F1095">
        <v>18147</v>
      </c>
      <c r="G1095">
        <v>99.65</v>
      </c>
      <c r="H1095">
        <v>14068</v>
      </c>
      <c r="I1095">
        <v>110502</v>
      </c>
      <c r="J1095">
        <v>123.58</v>
      </c>
      <c r="K1095">
        <v>113.58</v>
      </c>
      <c r="L1095">
        <v>3402</v>
      </c>
      <c r="M1095">
        <v>51004</v>
      </c>
      <c r="N1095">
        <v>19437</v>
      </c>
      <c r="O1095">
        <v>2140</v>
      </c>
      <c r="P1095">
        <v>602</v>
      </c>
    </row>
    <row r="1096" spans="1:16" x14ac:dyDescent="0.2">
      <c r="A1096" t="s">
        <v>341</v>
      </c>
      <c r="B1096" t="s">
        <v>346</v>
      </c>
      <c r="C1096" t="s">
        <v>388</v>
      </c>
      <c r="D1096" t="s">
        <v>390</v>
      </c>
      <c r="E1096">
        <v>64234</v>
      </c>
      <c r="F1096">
        <v>15563</v>
      </c>
      <c r="G1096">
        <v>100.28</v>
      </c>
      <c r="H1096">
        <v>11106</v>
      </c>
      <c r="I1096">
        <v>89882</v>
      </c>
      <c r="J1096">
        <v>121.6</v>
      </c>
      <c r="K1096">
        <v>113.71</v>
      </c>
      <c r="L1096">
        <v>2950</v>
      </c>
      <c r="M1096">
        <v>43040</v>
      </c>
      <c r="N1096">
        <v>15925</v>
      </c>
      <c r="O1096">
        <v>1862</v>
      </c>
      <c r="P1096">
        <v>457</v>
      </c>
    </row>
    <row r="1097" spans="1:16" x14ac:dyDescent="0.2">
      <c r="A1097" t="s">
        <v>341</v>
      </c>
      <c r="B1097" t="s">
        <v>347</v>
      </c>
      <c r="C1097" t="s">
        <v>359</v>
      </c>
      <c r="D1097" t="s">
        <v>390</v>
      </c>
      <c r="E1097">
        <v>179</v>
      </c>
      <c r="F1097">
        <v>45</v>
      </c>
      <c r="G1097">
        <v>106.68</v>
      </c>
      <c r="H1097">
        <v>20</v>
      </c>
      <c r="I1097">
        <v>208</v>
      </c>
      <c r="J1097">
        <v>117.9</v>
      </c>
      <c r="K1097">
        <v>133.09</v>
      </c>
      <c r="L1097">
        <v>49</v>
      </c>
      <c r="M1097">
        <v>96</v>
      </c>
      <c r="N1097">
        <v>1</v>
      </c>
      <c r="O1097">
        <v>31</v>
      </c>
      <c r="P1097">
        <v>2</v>
      </c>
    </row>
    <row r="1098" spans="1:16" x14ac:dyDescent="0.2">
      <c r="A1098" t="s">
        <v>341</v>
      </c>
      <c r="B1098" t="s">
        <v>347</v>
      </c>
      <c r="C1098" t="s">
        <v>386</v>
      </c>
      <c r="D1098" t="s">
        <v>390</v>
      </c>
      <c r="E1098">
        <v>4486</v>
      </c>
      <c r="F1098">
        <v>1056</v>
      </c>
      <c r="G1098">
        <v>96.34</v>
      </c>
      <c r="H1098">
        <v>748</v>
      </c>
      <c r="I1098">
        <v>5865</v>
      </c>
      <c r="J1098">
        <v>111.51</v>
      </c>
      <c r="K1098">
        <v>100.55</v>
      </c>
      <c r="L1098">
        <v>1140</v>
      </c>
      <c r="M1098">
        <v>2170</v>
      </c>
      <c r="N1098">
        <v>49</v>
      </c>
      <c r="O1098">
        <v>1067</v>
      </c>
      <c r="P1098">
        <v>60</v>
      </c>
    </row>
    <row r="1099" spans="1:16" x14ac:dyDescent="0.2">
      <c r="A1099" t="s">
        <v>341</v>
      </c>
      <c r="B1099" t="s">
        <v>347</v>
      </c>
      <c r="C1099" t="s">
        <v>385</v>
      </c>
      <c r="D1099" t="s">
        <v>390</v>
      </c>
      <c r="E1099">
        <v>8941</v>
      </c>
      <c r="F1099">
        <v>1853</v>
      </c>
      <c r="G1099">
        <v>92.28</v>
      </c>
      <c r="H1099">
        <v>1292</v>
      </c>
      <c r="I1099">
        <v>9675</v>
      </c>
      <c r="J1099">
        <v>116.03</v>
      </c>
      <c r="K1099">
        <v>87.28</v>
      </c>
      <c r="L1099">
        <v>2560</v>
      </c>
      <c r="M1099">
        <v>3983</v>
      </c>
      <c r="N1099">
        <v>107</v>
      </c>
      <c r="O1099">
        <v>2187</v>
      </c>
      <c r="P1099">
        <v>104</v>
      </c>
    </row>
    <row r="1100" spans="1:16" x14ac:dyDescent="0.2">
      <c r="A1100" t="s">
        <v>341</v>
      </c>
      <c r="B1100" t="s">
        <v>347</v>
      </c>
      <c r="C1100" t="s">
        <v>387</v>
      </c>
      <c r="D1100" t="s">
        <v>390</v>
      </c>
      <c r="E1100">
        <v>7370</v>
      </c>
      <c r="F1100">
        <v>1542</v>
      </c>
      <c r="G1100">
        <v>92.96</v>
      </c>
      <c r="H1100">
        <v>1121</v>
      </c>
      <c r="I1100">
        <v>9117</v>
      </c>
      <c r="J1100">
        <v>105.01</v>
      </c>
      <c r="K1100">
        <v>80.97</v>
      </c>
      <c r="L1100">
        <v>2018</v>
      </c>
      <c r="M1100">
        <v>3623</v>
      </c>
      <c r="N1100">
        <v>74</v>
      </c>
      <c r="O1100">
        <v>1567</v>
      </c>
      <c r="P1100">
        <v>88</v>
      </c>
    </row>
    <row r="1101" spans="1:16" x14ac:dyDescent="0.2">
      <c r="A1101" t="s">
        <v>341</v>
      </c>
      <c r="B1101" t="s">
        <v>347</v>
      </c>
      <c r="C1101" t="s">
        <v>388</v>
      </c>
      <c r="D1101" t="s">
        <v>390</v>
      </c>
      <c r="E1101">
        <v>4918</v>
      </c>
      <c r="F1101">
        <v>1127</v>
      </c>
      <c r="G1101">
        <v>96.29</v>
      </c>
      <c r="H1101">
        <v>749</v>
      </c>
      <c r="I1101">
        <v>6372</v>
      </c>
      <c r="J1101">
        <v>109.09</v>
      </c>
      <c r="K1101">
        <v>100.75</v>
      </c>
      <c r="L1101">
        <v>1278</v>
      </c>
      <c r="M1101">
        <v>2422</v>
      </c>
      <c r="N1101">
        <v>54</v>
      </c>
      <c r="O1101">
        <v>1102</v>
      </c>
      <c r="P1101">
        <v>62</v>
      </c>
    </row>
    <row r="1102" spans="1:16" x14ac:dyDescent="0.2">
      <c r="A1102" t="s">
        <v>341</v>
      </c>
      <c r="B1102" t="s">
        <v>348</v>
      </c>
      <c r="C1102" t="s">
        <v>359</v>
      </c>
      <c r="D1102" t="s">
        <v>390</v>
      </c>
      <c r="E1102">
        <v>2</v>
      </c>
      <c r="G1102">
        <v>26</v>
      </c>
      <c r="I1102">
        <v>12</v>
      </c>
      <c r="K1102">
        <v>36</v>
      </c>
      <c r="M1102">
        <v>1</v>
      </c>
      <c r="N1102">
        <v>1</v>
      </c>
    </row>
    <row r="1103" spans="1:16" x14ac:dyDescent="0.2">
      <c r="A1103" t="s">
        <v>341</v>
      </c>
      <c r="B1103" t="s">
        <v>348</v>
      </c>
      <c r="C1103" t="s">
        <v>386</v>
      </c>
      <c r="D1103" t="s">
        <v>390</v>
      </c>
      <c r="E1103">
        <v>70</v>
      </c>
      <c r="F1103">
        <v>19</v>
      </c>
      <c r="G1103">
        <v>94.13</v>
      </c>
      <c r="H1103">
        <v>27</v>
      </c>
      <c r="I1103">
        <v>200</v>
      </c>
      <c r="J1103">
        <v>81.78</v>
      </c>
      <c r="K1103">
        <v>99.87</v>
      </c>
      <c r="L1103">
        <v>10</v>
      </c>
      <c r="M1103">
        <v>48</v>
      </c>
      <c r="N1103">
        <v>9</v>
      </c>
      <c r="O1103">
        <v>2</v>
      </c>
      <c r="P1103">
        <v>1</v>
      </c>
    </row>
    <row r="1104" spans="1:16" x14ac:dyDescent="0.2">
      <c r="A1104" t="s">
        <v>341</v>
      </c>
      <c r="B1104" t="s">
        <v>348</v>
      </c>
      <c r="C1104" t="s">
        <v>385</v>
      </c>
      <c r="D1104" t="s">
        <v>390</v>
      </c>
      <c r="E1104">
        <v>196</v>
      </c>
      <c r="F1104">
        <v>58</v>
      </c>
      <c r="G1104">
        <v>114.39</v>
      </c>
      <c r="H1104">
        <v>52</v>
      </c>
      <c r="I1104">
        <v>408</v>
      </c>
      <c r="J1104">
        <v>117.08</v>
      </c>
      <c r="K1104">
        <v>99.6</v>
      </c>
      <c r="L1104">
        <v>14</v>
      </c>
      <c r="M1104">
        <v>128</v>
      </c>
      <c r="N1104">
        <v>47</v>
      </c>
      <c r="O1104">
        <v>6</v>
      </c>
      <c r="P1104">
        <v>1</v>
      </c>
    </row>
    <row r="1105" spans="1:16" x14ac:dyDescent="0.2">
      <c r="A1105" t="s">
        <v>341</v>
      </c>
      <c r="B1105" t="s">
        <v>348</v>
      </c>
      <c r="C1105" t="s">
        <v>387</v>
      </c>
      <c r="D1105" t="s">
        <v>390</v>
      </c>
      <c r="E1105">
        <v>128</v>
      </c>
      <c r="F1105">
        <v>31</v>
      </c>
      <c r="G1105">
        <v>101.72</v>
      </c>
      <c r="H1105">
        <v>32</v>
      </c>
      <c r="I1105">
        <v>213</v>
      </c>
      <c r="J1105">
        <v>114.69</v>
      </c>
      <c r="K1105">
        <v>96.92</v>
      </c>
      <c r="L1105">
        <v>10</v>
      </c>
      <c r="M1105">
        <v>75</v>
      </c>
      <c r="N1105">
        <v>39</v>
      </c>
      <c r="O1105">
        <v>2</v>
      </c>
      <c r="P1105">
        <v>2</v>
      </c>
    </row>
    <row r="1106" spans="1:16" x14ac:dyDescent="0.2">
      <c r="A1106" t="s">
        <v>341</v>
      </c>
      <c r="B1106" t="s">
        <v>348</v>
      </c>
      <c r="C1106" t="s">
        <v>388</v>
      </c>
      <c r="D1106" t="s">
        <v>390</v>
      </c>
      <c r="E1106">
        <v>83</v>
      </c>
      <c r="F1106">
        <v>24</v>
      </c>
      <c r="G1106">
        <v>127.07</v>
      </c>
      <c r="H1106">
        <v>25</v>
      </c>
      <c r="I1106">
        <v>183</v>
      </c>
      <c r="J1106">
        <v>75.84</v>
      </c>
      <c r="K1106">
        <v>89.51</v>
      </c>
      <c r="L1106">
        <v>11</v>
      </c>
      <c r="M1106">
        <v>48</v>
      </c>
      <c r="N1106">
        <v>21</v>
      </c>
      <c r="O1106">
        <v>3</v>
      </c>
    </row>
    <row r="1107" spans="1:16" x14ac:dyDescent="0.2">
      <c r="A1107" t="s">
        <v>341</v>
      </c>
      <c r="B1107" t="s">
        <v>349</v>
      </c>
      <c r="C1107" t="s">
        <v>386</v>
      </c>
      <c r="D1107" t="s">
        <v>390</v>
      </c>
      <c r="E1107">
        <v>1</v>
      </c>
      <c r="G1107">
        <v>47</v>
      </c>
      <c r="I1107">
        <v>12</v>
      </c>
      <c r="K1107">
        <v>414.67</v>
      </c>
      <c r="M1107">
        <v>1</v>
      </c>
    </row>
    <row r="1108" spans="1:16" x14ac:dyDescent="0.2">
      <c r="A1108" t="s">
        <v>341</v>
      </c>
      <c r="B1108" t="s">
        <v>349</v>
      </c>
      <c r="C1108" t="s">
        <v>385</v>
      </c>
      <c r="D1108" t="s">
        <v>390</v>
      </c>
      <c r="E1108">
        <v>11</v>
      </c>
      <c r="F1108">
        <v>2</v>
      </c>
      <c r="G1108">
        <v>149.44999999999999</v>
      </c>
      <c r="H1108">
        <v>2</v>
      </c>
      <c r="I1108">
        <v>17</v>
      </c>
      <c r="J1108">
        <v>270</v>
      </c>
      <c r="K1108">
        <v>322.06</v>
      </c>
      <c r="M1108">
        <v>11</v>
      </c>
    </row>
    <row r="1109" spans="1:16" x14ac:dyDescent="0.2">
      <c r="A1109" t="s">
        <v>341</v>
      </c>
      <c r="B1109" t="s">
        <v>349</v>
      </c>
      <c r="C1109" t="s">
        <v>387</v>
      </c>
      <c r="D1109" t="s">
        <v>390</v>
      </c>
      <c r="E1109">
        <v>3</v>
      </c>
      <c r="F1109">
        <v>2</v>
      </c>
      <c r="G1109">
        <v>273.33</v>
      </c>
      <c r="H1109">
        <v>2</v>
      </c>
      <c r="I1109">
        <v>7</v>
      </c>
      <c r="J1109">
        <v>1</v>
      </c>
      <c r="K1109">
        <v>333.29</v>
      </c>
      <c r="M1109">
        <v>3</v>
      </c>
    </row>
    <row r="1110" spans="1:16" x14ac:dyDescent="0.2">
      <c r="A1110" t="s">
        <v>341</v>
      </c>
      <c r="B1110" t="s">
        <v>349</v>
      </c>
      <c r="C1110" t="s">
        <v>388</v>
      </c>
      <c r="D1110" t="s">
        <v>390</v>
      </c>
      <c r="E1110">
        <v>1</v>
      </c>
      <c r="F1110">
        <v>1</v>
      </c>
      <c r="G1110">
        <v>140</v>
      </c>
      <c r="H1110">
        <v>2</v>
      </c>
      <c r="I1110">
        <v>14</v>
      </c>
      <c r="J1110">
        <v>1</v>
      </c>
      <c r="K1110">
        <v>291.36</v>
      </c>
      <c r="M1110">
        <v>1</v>
      </c>
    </row>
    <row r="1111" spans="1:16" x14ac:dyDescent="0.2">
      <c r="A1111" t="s">
        <v>341</v>
      </c>
      <c r="B1111" t="s">
        <v>417</v>
      </c>
      <c r="C1111" t="s">
        <v>390</v>
      </c>
      <c r="D1111" t="s">
        <v>390</v>
      </c>
      <c r="E1111">
        <v>253938</v>
      </c>
      <c r="F1111">
        <v>47469</v>
      </c>
      <c r="G1111">
        <v>91.76</v>
      </c>
      <c r="H1111">
        <v>393</v>
      </c>
      <c r="I1111">
        <v>2392</v>
      </c>
      <c r="J1111">
        <v>95.18</v>
      </c>
      <c r="K1111">
        <v>91.55</v>
      </c>
      <c r="L1111">
        <v>6143</v>
      </c>
      <c r="M1111">
        <v>168897</v>
      </c>
      <c r="N1111">
        <v>73792</v>
      </c>
      <c r="O1111">
        <v>5105</v>
      </c>
      <c r="P1111">
        <v>1</v>
      </c>
    </row>
    <row r="1112" spans="1:16" x14ac:dyDescent="0.2">
      <c r="A1112" t="s">
        <v>341</v>
      </c>
      <c r="B1112" t="s">
        <v>346</v>
      </c>
      <c r="C1112" t="s">
        <v>390</v>
      </c>
      <c r="D1112" t="s">
        <v>390</v>
      </c>
      <c r="E1112">
        <v>234917</v>
      </c>
      <c r="F1112">
        <v>43897</v>
      </c>
      <c r="G1112">
        <v>91.71</v>
      </c>
      <c r="H1112">
        <v>308</v>
      </c>
      <c r="I1112">
        <v>2193</v>
      </c>
      <c r="J1112">
        <v>94.82</v>
      </c>
      <c r="K1112">
        <v>92.18</v>
      </c>
      <c r="L1112">
        <v>1907</v>
      </c>
      <c r="M1112">
        <v>158528</v>
      </c>
      <c r="N1112">
        <v>73611</v>
      </c>
      <c r="O1112">
        <v>870</v>
      </c>
      <c r="P1112">
        <v>1</v>
      </c>
    </row>
    <row r="1113" spans="1:16" x14ac:dyDescent="0.2">
      <c r="A1113" t="s">
        <v>341</v>
      </c>
      <c r="B1113" t="s">
        <v>347</v>
      </c>
      <c r="C1113" t="s">
        <v>390</v>
      </c>
      <c r="D1113" t="s">
        <v>390</v>
      </c>
      <c r="E1113">
        <v>18702</v>
      </c>
      <c r="F1113">
        <v>3503</v>
      </c>
      <c r="G1113">
        <v>92.25</v>
      </c>
      <c r="H1113">
        <v>81</v>
      </c>
      <c r="I1113">
        <v>175</v>
      </c>
      <c r="J1113">
        <v>99.69</v>
      </c>
      <c r="K1113">
        <v>91.29</v>
      </c>
      <c r="L1113">
        <v>4234</v>
      </c>
      <c r="M1113">
        <v>10138</v>
      </c>
      <c r="N1113">
        <v>95</v>
      </c>
      <c r="O1113">
        <v>4235</v>
      </c>
    </row>
    <row r="1114" spans="1:16" x14ac:dyDescent="0.2">
      <c r="A1114" t="s">
        <v>341</v>
      </c>
      <c r="B1114" t="s">
        <v>348</v>
      </c>
      <c r="C1114" t="s">
        <v>390</v>
      </c>
      <c r="D1114" t="s">
        <v>390</v>
      </c>
      <c r="E1114">
        <v>310</v>
      </c>
      <c r="F1114">
        <v>67</v>
      </c>
      <c r="G1114">
        <v>96.51</v>
      </c>
      <c r="H1114">
        <v>4</v>
      </c>
      <c r="I1114">
        <v>23</v>
      </c>
      <c r="J1114">
        <v>31</v>
      </c>
      <c r="K1114">
        <v>37.74</v>
      </c>
      <c r="L1114">
        <v>2</v>
      </c>
      <c r="M1114">
        <v>222</v>
      </c>
      <c r="N1114">
        <v>86</v>
      </c>
    </row>
    <row r="1115" spans="1:16" x14ac:dyDescent="0.2">
      <c r="A1115" t="s">
        <v>341</v>
      </c>
      <c r="B1115" t="s">
        <v>349</v>
      </c>
      <c r="C1115" t="s">
        <v>390</v>
      </c>
      <c r="D1115" t="s">
        <v>390</v>
      </c>
      <c r="E1115">
        <v>9</v>
      </c>
      <c r="F1115">
        <v>2</v>
      </c>
      <c r="G1115">
        <v>127</v>
      </c>
      <c r="I1115">
        <v>1</v>
      </c>
      <c r="K1115">
        <v>1</v>
      </c>
      <c r="M1115">
        <v>9</v>
      </c>
    </row>
    <row r="1116" spans="1:16" x14ac:dyDescent="0.2">
      <c r="A1116" t="s">
        <v>343</v>
      </c>
      <c r="B1116" t="s">
        <v>338</v>
      </c>
      <c r="C1116" t="s">
        <v>649</v>
      </c>
      <c r="D1116" t="s">
        <v>343</v>
      </c>
      <c r="E1116">
        <v>5006</v>
      </c>
      <c r="G1116">
        <v>77.94</v>
      </c>
    </row>
    <row r="1117" spans="1:16" x14ac:dyDescent="0.2">
      <c r="A1117" t="s">
        <v>343</v>
      </c>
      <c r="B1117" t="s">
        <v>338</v>
      </c>
      <c r="C1117" t="s">
        <v>649</v>
      </c>
      <c r="D1117" t="s">
        <v>345</v>
      </c>
      <c r="E1117">
        <v>22037</v>
      </c>
      <c r="G1117">
        <v>533.42999999999995</v>
      </c>
    </row>
    <row r="1118" spans="1:16" x14ac:dyDescent="0.2">
      <c r="A1118" t="s">
        <v>343</v>
      </c>
      <c r="B1118" t="s">
        <v>338</v>
      </c>
      <c r="C1118" t="s">
        <v>649</v>
      </c>
      <c r="D1118" t="s">
        <v>341</v>
      </c>
      <c r="E1118">
        <v>162</v>
      </c>
      <c r="G1118">
        <v>723.35</v>
      </c>
    </row>
    <row r="1119" spans="1:16" x14ac:dyDescent="0.2">
      <c r="A1119" t="s">
        <v>343</v>
      </c>
      <c r="B1119" t="s">
        <v>338</v>
      </c>
      <c r="C1119" t="s">
        <v>649</v>
      </c>
      <c r="D1119" t="s">
        <v>358</v>
      </c>
      <c r="E1119">
        <v>21737</v>
      </c>
      <c r="G1119">
        <v>381.79</v>
      </c>
    </row>
    <row r="1120" spans="1:16" x14ac:dyDescent="0.2">
      <c r="A1120" t="s">
        <v>343</v>
      </c>
      <c r="B1120" t="s">
        <v>338</v>
      </c>
      <c r="C1120" t="s">
        <v>649</v>
      </c>
      <c r="D1120" t="s">
        <v>340</v>
      </c>
      <c r="E1120">
        <v>39849</v>
      </c>
      <c r="G1120">
        <v>244.43</v>
      </c>
    </row>
    <row r="1121" spans="1:7" x14ac:dyDescent="0.2">
      <c r="A1121" t="s">
        <v>343</v>
      </c>
      <c r="B1121" t="s">
        <v>338</v>
      </c>
      <c r="C1121" t="s">
        <v>649</v>
      </c>
      <c r="D1121" t="s">
        <v>344</v>
      </c>
      <c r="E1121">
        <v>17494</v>
      </c>
      <c r="G1121">
        <v>127.93</v>
      </c>
    </row>
    <row r="1122" spans="1:7" x14ac:dyDescent="0.2">
      <c r="A1122" t="s">
        <v>343</v>
      </c>
      <c r="B1122" t="s">
        <v>338</v>
      </c>
      <c r="C1122" t="s">
        <v>649</v>
      </c>
      <c r="D1122" t="s">
        <v>339</v>
      </c>
      <c r="E1122">
        <v>17378</v>
      </c>
      <c r="G1122">
        <v>380.58</v>
      </c>
    </row>
    <row r="1123" spans="1:7" x14ac:dyDescent="0.2">
      <c r="A1123" t="s">
        <v>343</v>
      </c>
      <c r="B1123" t="s">
        <v>338</v>
      </c>
      <c r="C1123" t="s">
        <v>649</v>
      </c>
      <c r="D1123" t="s">
        <v>338</v>
      </c>
      <c r="E1123">
        <v>164801</v>
      </c>
      <c r="G1123">
        <v>389.19</v>
      </c>
    </row>
    <row r="1124" spans="1:7" x14ac:dyDescent="0.2">
      <c r="A1124" t="s">
        <v>343</v>
      </c>
      <c r="B1124" t="s">
        <v>338</v>
      </c>
      <c r="C1124" t="s">
        <v>649</v>
      </c>
      <c r="D1124" t="s">
        <v>342</v>
      </c>
      <c r="E1124">
        <v>22500</v>
      </c>
      <c r="G1124">
        <v>116.81</v>
      </c>
    </row>
    <row r="1125" spans="1:7" x14ac:dyDescent="0.2">
      <c r="A1125" t="s">
        <v>343</v>
      </c>
      <c r="B1125" t="s">
        <v>339</v>
      </c>
      <c r="C1125" t="s">
        <v>384</v>
      </c>
      <c r="D1125" t="s">
        <v>648</v>
      </c>
      <c r="E1125">
        <v>39710</v>
      </c>
      <c r="G1125">
        <v>244.84</v>
      </c>
    </row>
    <row r="1126" spans="1:7" x14ac:dyDescent="0.2">
      <c r="A1126" t="s">
        <v>343</v>
      </c>
      <c r="B1126" t="s">
        <v>339</v>
      </c>
      <c r="C1126" t="s">
        <v>109</v>
      </c>
      <c r="D1126" t="s">
        <v>648</v>
      </c>
      <c r="E1126">
        <v>3431</v>
      </c>
      <c r="G1126">
        <v>441.03</v>
      </c>
    </row>
    <row r="1127" spans="1:7" x14ac:dyDescent="0.2">
      <c r="A1127" t="s">
        <v>343</v>
      </c>
      <c r="B1127" t="s">
        <v>339</v>
      </c>
      <c r="C1127" t="s">
        <v>110</v>
      </c>
      <c r="D1127" t="s">
        <v>648</v>
      </c>
      <c r="E1127">
        <v>2061</v>
      </c>
      <c r="G1127">
        <v>398.77</v>
      </c>
    </row>
    <row r="1128" spans="1:7" x14ac:dyDescent="0.2">
      <c r="A1128" t="s">
        <v>343</v>
      </c>
      <c r="B1128" t="s">
        <v>339</v>
      </c>
      <c r="C1128" t="s">
        <v>111</v>
      </c>
      <c r="D1128" t="s">
        <v>648</v>
      </c>
      <c r="E1128">
        <v>4184</v>
      </c>
      <c r="G1128">
        <v>348.77</v>
      </c>
    </row>
    <row r="1129" spans="1:7" x14ac:dyDescent="0.2">
      <c r="A1129" t="s">
        <v>343</v>
      </c>
      <c r="B1129" t="s">
        <v>339</v>
      </c>
      <c r="C1129" t="s">
        <v>112</v>
      </c>
      <c r="D1129" t="s">
        <v>648</v>
      </c>
      <c r="E1129">
        <v>3288</v>
      </c>
      <c r="G1129">
        <v>314.54000000000002</v>
      </c>
    </row>
    <row r="1130" spans="1:7" x14ac:dyDescent="0.2">
      <c r="A1130" t="s">
        <v>343</v>
      </c>
      <c r="B1130" t="s">
        <v>339</v>
      </c>
      <c r="C1130" t="s">
        <v>113</v>
      </c>
      <c r="D1130" t="s">
        <v>648</v>
      </c>
      <c r="E1130">
        <v>1877</v>
      </c>
      <c r="G1130">
        <v>318.67</v>
      </c>
    </row>
    <row r="1131" spans="1:7" x14ac:dyDescent="0.2">
      <c r="A1131" t="s">
        <v>343</v>
      </c>
      <c r="B1131" t="s">
        <v>339</v>
      </c>
      <c r="C1131" t="s">
        <v>114</v>
      </c>
      <c r="D1131" t="s">
        <v>648</v>
      </c>
      <c r="E1131">
        <v>3444</v>
      </c>
      <c r="G1131">
        <v>380.67</v>
      </c>
    </row>
    <row r="1132" spans="1:7" x14ac:dyDescent="0.2">
      <c r="A1132" t="s">
        <v>343</v>
      </c>
      <c r="B1132" t="s">
        <v>339</v>
      </c>
      <c r="C1132" t="s">
        <v>86</v>
      </c>
      <c r="D1132" t="s">
        <v>648</v>
      </c>
      <c r="E1132">
        <v>6351</v>
      </c>
      <c r="G1132">
        <v>472.28</v>
      </c>
    </row>
    <row r="1133" spans="1:7" x14ac:dyDescent="0.2">
      <c r="A1133" t="s">
        <v>343</v>
      </c>
      <c r="B1133" t="s">
        <v>339</v>
      </c>
      <c r="C1133" t="s">
        <v>115</v>
      </c>
      <c r="D1133" t="s">
        <v>648</v>
      </c>
      <c r="E1133">
        <v>4113</v>
      </c>
      <c r="G1133">
        <v>652.39</v>
      </c>
    </row>
    <row r="1134" spans="1:7" x14ac:dyDescent="0.2">
      <c r="A1134" t="s">
        <v>343</v>
      </c>
      <c r="B1134" t="s">
        <v>339</v>
      </c>
      <c r="C1134" t="s">
        <v>116</v>
      </c>
      <c r="D1134" t="s">
        <v>648</v>
      </c>
      <c r="E1134">
        <v>3749</v>
      </c>
      <c r="G1134">
        <v>506.12</v>
      </c>
    </row>
    <row r="1135" spans="1:7" x14ac:dyDescent="0.2">
      <c r="A1135" t="s">
        <v>343</v>
      </c>
      <c r="B1135" t="s">
        <v>339</v>
      </c>
      <c r="C1135" t="s">
        <v>89</v>
      </c>
      <c r="D1135" t="s">
        <v>648</v>
      </c>
      <c r="E1135">
        <v>9499</v>
      </c>
      <c r="G1135">
        <v>391.21</v>
      </c>
    </row>
    <row r="1136" spans="1:7" x14ac:dyDescent="0.2">
      <c r="A1136" t="s">
        <v>343</v>
      </c>
      <c r="B1136" t="s">
        <v>339</v>
      </c>
      <c r="C1136" t="s">
        <v>117</v>
      </c>
      <c r="D1136" t="s">
        <v>648</v>
      </c>
      <c r="E1136">
        <v>4366</v>
      </c>
      <c r="G1136">
        <v>368.2</v>
      </c>
    </row>
    <row r="1137" spans="1:7" x14ac:dyDescent="0.2">
      <c r="A1137" t="s">
        <v>343</v>
      </c>
      <c r="B1137" t="s">
        <v>339</v>
      </c>
      <c r="C1137" t="s">
        <v>118</v>
      </c>
      <c r="D1137" t="s">
        <v>648</v>
      </c>
      <c r="E1137">
        <v>2406</v>
      </c>
      <c r="G1137">
        <v>282.91000000000003</v>
      </c>
    </row>
    <row r="1138" spans="1:7" x14ac:dyDescent="0.2">
      <c r="A1138" t="s">
        <v>343</v>
      </c>
      <c r="B1138" t="s">
        <v>339</v>
      </c>
      <c r="C1138" t="s">
        <v>119</v>
      </c>
      <c r="D1138" t="s">
        <v>648</v>
      </c>
      <c r="E1138">
        <v>2417</v>
      </c>
      <c r="G1138">
        <v>232.31</v>
      </c>
    </row>
    <row r="1139" spans="1:7" x14ac:dyDescent="0.2">
      <c r="A1139" t="s">
        <v>343</v>
      </c>
      <c r="B1139" t="s">
        <v>339</v>
      </c>
      <c r="C1139" t="s">
        <v>120</v>
      </c>
      <c r="D1139" t="s">
        <v>648</v>
      </c>
      <c r="E1139">
        <v>1760</v>
      </c>
      <c r="G1139">
        <v>165.23</v>
      </c>
    </row>
    <row r="1140" spans="1:7" x14ac:dyDescent="0.2">
      <c r="A1140" t="s">
        <v>343</v>
      </c>
      <c r="B1140" t="s">
        <v>339</v>
      </c>
      <c r="C1140" t="s">
        <v>121</v>
      </c>
      <c r="D1140" t="s">
        <v>648</v>
      </c>
      <c r="E1140">
        <v>1556</v>
      </c>
      <c r="G1140">
        <v>454.55</v>
      </c>
    </row>
    <row r="1141" spans="1:7" x14ac:dyDescent="0.2">
      <c r="A1141" t="s">
        <v>343</v>
      </c>
      <c r="B1141" t="s">
        <v>339</v>
      </c>
      <c r="C1141" t="s">
        <v>80</v>
      </c>
      <c r="D1141" t="s">
        <v>648</v>
      </c>
      <c r="E1141">
        <v>1501</v>
      </c>
      <c r="G1141">
        <v>367.25</v>
      </c>
    </row>
    <row r="1142" spans="1:7" x14ac:dyDescent="0.2">
      <c r="A1142" t="s">
        <v>343</v>
      </c>
      <c r="B1142" t="s">
        <v>339</v>
      </c>
      <c r="C1142" t="s">
        <v>122</v>
      </c>
      <c r="D1142" t="s">
        <v>648</v>
      </c>
      <c r="E1142">
        <v>5042</v>
      </c>
      <c r="G1142">
        <v>565.72</v>
      </c>
    </row>
    <row r="1143" spans="1:7" x14ac:dyDescent="0.2">
      <c r="A1143" t="s">
        <v>343</v>
      </c>
      <c r="B1143" t="s">
        <v>339</v>
      </c>
      <c r="C1143" t="s">
        <v>123</v>
      </c>
      <c r="D1143" t="s">
        <v>648</v>
      </c>
      <c r="E1143">
        <v>7436</v>
      </c>
      <c r="G1143">
        <v>356.55</v>
      </c>
    </row>
    <row r="1144" spans="1:7" x14ac:dyDescent="0.2">
      <c r="A1144" t="s">
        <v>343</v>
      </c>
      <c r="B1144" t="s">
        <v>339</v>
      </c>
      <c r="C1144" t="s">
        <v>124</v>
      </c>
      <c r="D1144" t="s">
        <v>648</v>
      </c>
      <c r="E1144">
        <v>4925</v>
      </c>
      <c r="G1144">
        <v>332.56</v>
      </c>
    </row>
    <row r="1145" spans="1:7" x14ac:dyDescent="0.2">
      <c r="A1145" t="s">
        <v>343</v>
      </c>
      <c r="B1145" t="s">
        <v>339</v>
      </c>
      <c r="C1145" t="s">
        <v>125</v>
      </c>
      <c r="D1145" t="s">
        <v>648</v>
      </c>
      <c r="E1145">
        <v>9440</v>
      </c>
      <c r="G1145">
        <v>298.67</v>
      </c>
    </row>
    <row r="1146" spans="1:7" x14ac:dyDescent="0.2">
      <c r="A1146" t="s">
        <v>343</v>
      </c>
      <c r="B1146" t="s">
        <v>339</v>
      </c>
      <c r="C1146" t="s">
        <v>126</v>
      </c>
      <c r="D1146" t="s">
        <v>648</v>
      </c>
      <c r="E1146">
        <v>5068</v>
      </c>
      <c r="G1146">
        <v>510.43</v>
      </c>
    </row>
    <row r="1147" spans="1:7" x14ac:dyDescent="0.2">
      <c r="A1147" t="s">
        <v>343</v>
      </c>
      <c r="B1147" t="s">
        <v>339</v>
      </c>
      <c r="C1147" t="s">
        <v>127</v>
      </c>
      <c r="D1147" t="s">
        <v>648</v>
      </c>
      <c r="E1147">
        <v>6709</v>
      </c>
      <c r="G1147">
        <v>470.86</v>
      </c>
    </row>
    <row r="1148" spans="1:7" x14ac:dyDescent="0.2">
      <c r="A1148" t="s">
        <v>343</v>
      </c>
      <c r="B1148" t="s">
        <v>339</v>
      </c>
      <c r="C1148" t="s">
        <v>128</v>
      </c>
      <c r="D1148" t="s">
        <v>648</v>
      </c>
      <c r="E1148">
        <v>4938</v>
      </c>
      <c r="G1148">
        <v>415.25</v>
      </c>
    </row>
    <row r="1149" spans="1:7" x14ac:dyDescent="0.2">
      <c r="A1149" t="s">
        <v>343</v>
      </c>
      <c r="B1149" t="s">
        <v>339</v>
      </c>
      <c r="C1149" t="s">
        <v>129</v>
      </c>
      <c r="D1149" t="s">
        <v>648</v>
      </c>
      <c r="E1149">
        <v>5975</v>
      </c>
      <c r="G1149">
        <v>425.31</v>
      </c>
    </row>
    <row r="1150" spans="1:7" x14ac:dyDescent="0.2">
      <c r="A1150" t="s">
        <v>343</v>
      </c>
      <c r="B1150" t="s">
        <v>339</v>
      </c>
      <c r="C1150" t="s">
        <v>130</v>
      </c>
      <c r="D1150" t="s">
        <v>648</v>
      </c>
      <c r="E1150">
        <v>2859</v>
      </c>
      <c r="G1150">
        <v>341.99</v>
      </c>
    </row>
    <row r="1151" spans="1:7" x14ac:dyDescent="0.2">
      <c r="A1151" t="s">
        <v>343</v>
      </c>
      <c r="B1151" t="s">
        <v>339</v>
      </c>
      <c r="C1151" t="s">
        <v>131</v>
      </c>
      <c r="D1151" t="s">
        <v>648</v>
      </c>
      <c r="E1151">
        <v>6865</v>
      </c>
      <c r="G1151">
        <v>363.44</v>
      </c>
    </row>
    <row r="1152" spans="1:7" x14ac:dyDescent="0.2">
      <c r="A1152" t="s">
        <v>343</v>
      </c>
      <c r="B1152" t="s">
        <v>339</v>
      </c>
      <c r="C1152" t="s">
        <v>132</v>
      </c>
      <c r="D1152" t="s">
        <v>648</v>
      </c>
      <c r="E1152">
        <v>2933</v>
      </c>
      <c r="G1152">
        <v>452.03</v>
      </c>
    </row>
    <row r="1153" spans="1:7" x14ac:dyDescent="0.2">
      <c r="A1153" t="s">
        <v>343</v>
      </c>
      <c r="B1153" t="s">
        <v>339</v>
      </c>
      <c r="C1153" t="s">
        <v>133</v>
      </c>
      <c r="D1153" t="s">
        <v>648</v>
      </c>
      <c r="E1153">
        <v>3837</v>
      </c>
      <c r="G1153">
        <v>277.02999999999997</v>
      </c>
    </row>
    <row r="1154" spans="1:7" x14ac:dyDescent="0.2">
      <c r="A1154" t="s">
        <v>343</v>
      </c>
      <c r="B1154" t="s">
        <v>339</v>
      </c>
      <c r="C1154" t="s">
        <v>134</v>
      </c>
      <c r="D1154" t="s">
        <v>648</v>
      </c>
      <c r="E1154">
        <v>1324</v>
      </c>
      <c r="G1154">
        <v>179.75</v>
      </c>
    </row>
    <row r="1155" spans="1:7" x14ac:dyDescent="0.2">
      <c r="A1155" t="s">
        <v>343</v>
      </c>
      <c r="B1155" t="s">
        <v>339</v>
      </c>
      <c r="C1155" t="s">
        <v>135</v>
      </c>
      <c r="D1155" t="s">
        <v>648</v>
      </c>
      <c r="E1155">
        <v>1207</v>
      </c>
      <c r="G1155">
        <v>389.3</v>
      </c>
    </row>
    <row r="1156" spans="1:7" x14ac:dyDescent="0.2">
      <c r="A1156" t="s">
        <v>343</v>
      </c>
      <c r="B1156" t="s">
        <v>339</v>
      </c>
      <c r="C1156" t="s">
        <v>136</v>
      </c>
      <c r="D1156" t="s">
        <v>648</v>
      </c>
      <c r="E1156">
        <v>2889</v>
      </c>
      <c r="G1156">
        <v>451.72</v>
      </c>
    </row>
    <row r="1157" spans="1:7" x14ac:dyDescent="0.2">
      <c r="A1157" t="s">
        <v>343</v>
      </c>
      <c r="B1157" t="s">
        <v>339</v>
      </c>
      <c r="C1157" t="s">
        <v>137</v>
      </c>
      <c r="D1157" t="s">
        <v>648</v>
      </c>
      <c r="E1157">
        <v>3749</v>
      </c>
      <c r="G1157">
        <v>453.96</v>
      </c>
    </row>
    <row r="1158" spans="1:7" x14ac:dyDescent="0.2">
      <c r="A1158" t="s">
        <v>343</v>
      </c>
      <c r="B1158" t="s">
        <v>339</v>
      </c>
      <c r="C1158" t="s">
        <v>138</v>
      </c>
      <c r="D1158" t="s">
        <v>648</v>
      </c>
      <c r="E1158">
        <v>823</v>
      </c>
      <c r="G1158">
        <v>216.73</v>
      </c>
    </row>
    <row r="1159" spans="1:7" x14ac:dyDescent="0.2">
      <c r="A1159" t="s">
        <v>343</v>
      </c>
      <c r="B1159" t="s">
        <v>339</v>
      </c>
      <c r="C1159" t="s">
        <v>139</v>
      </c>
      <c r="D1159" t="s">
        <v>648</v>
      </c>
      <c r="E1159">
        <v>7334</v>
      </c>
      <c r="G1159">
        <v>398.48</v>
      </c>
    </row>
    <row r="1160" spans="1:7" x14ac:dyDescent="0.2">
      <c r="A1160" t="s">
        <v>343</v>
      </c>
      <c r="B1160" t="s">
        <v>339</v>
      </c>
      <c r="C1160" t="s">
        <v>140</v>
      </c>
      <c r="D1160" t="s">
        <v>648</v>
      </c>
      <c r="E1160">
        <v>1858</v>
      </c>
      <c r="G1160">
        <v>406.61</v>
      </c>
    </row>
    <row r="1161" spans="1:7" x14ac:dyDescent="0.2">
      <c r="A1161" t="s">
        <v>343</v>
      </c>
      <c r="B1161" t="s">
        <v>339</v>
      </c>
      <c r="C1161" t="s">
        <v>141</v>
      </c>
      <c r="D1161" t="s">
        <v>648</v>
      </c>
      <c r="E1161">
        <v>717</v>
      </c>
      <c r="G1161">
        <v>255.96</v>
      </c>
    </row>
    <row r="1162" spans="1:7" x14ac:dyDescent="0.2">
      <c r="A1162" t="s">
        <v>343</v>
      </c>
      <c r="B1162" t="s">
        <v>339</v>
      </c>
      <c r="C1162" t="s">
        <v>142</v>
      </c>
      <c r="D1162" t="s">
        <v>648</v>
      </c>
      <c r="E1162">
        <v>1968</v>
      </c>
      <c r="G1162">
        <v>358.5</v>
      </c>
    </row>
    <row r="1163" spans="1:7" x14ac:dyDescent="0.2">
      <c r="A1163" t="s">
        <v>343</v>
      </c>
      <c r="B1163" t="s">
        <v>339</v>
      </c>
      <c r="C1163" t="s">
        <v>143</v>
      </c>
      <c r="D1163" t="s">
        <v>648</v>
      </c>
      <c r="E1163">
        <v>5673</v>
      </c>
      <c r="G1163">
        <v>454.25</v>
      </c>
    </row>
    <row r="1164" spans="1:7" x14ac:dyDescent="0.2">
      <c r="A1164" t="s">
        <v>343</v>
      </c>
      <c r="B1164" t="s">
        <v>339</v>
      </c>
      <c r="C1164" t="s">
        <v>144</v>
      </c>
      <c r="D1164" t="s">
        <v>648</v>
      </c>
      <c r="E1164">
        <v>4283</v>
      </c>
      <c r="G1164">
        <v>469.42</v>
      </c>
    </row>
    <row r="1165" spans="1:7" x14ac:dyDescent="0.2">
      <c r="A1165" t="s">
        <v>343</v>
      </c>
      <c r="B1165" t="s">
        <v>339</v>
      </c>
      <c r="C1165" t="s">
        <v>145</v>
      </c>
      <c r="D1165" t="s">
        <v>648</v>
      </c>
      <c r="E1165">
        <v>3881</v>
      </c>
      <c r="G1165">
        <v>407.41</v>
      </c>
    </row>
    <row r="1166" spans="1:7" x14ac:dyDescent="0.2">
      <c r="A1166" t="s">
        <v>343</v>
      </c>
      <c r="B1166" t="s">
        <v>339</v>
      </c>
      <c r="C1166" t="s">
        <v>146</v>
      </c>
      <c r="D1166" t="s">
        <v>648</v>
      </c>
      <c r="E1166">
        <v>6146</v>
      </c>
      <c r="G1166">
        <v>290.23</v>
      </c>
    </row>
    <row r="1167" spans="1:7" x14ac:dyDescent="0.2">
      <c r="A1167" t="s">
        <v>343</v>
      </c>
      <c r="B1167" t="s">
        <v>339</v>
      </c>
      <c r="C1167" t="s">
        <v>147</v>
      </c>
      <c r="D1167" t="s">
        <v>648</v>
      </c>
      <c r="E1167">
        <v>2584</v>
      </c>
      <c r="G1167">
        <v>328.58</v>
      </c>
    </row>
    <row r="1168" spans="1:7" x14ac:dyDescent="0.2">
      <c r="A1168" t="s">
        <v>343</v>
      </c>
      <c r="B1168" t="s">
        <v>339</v>
      </c>
      <c r="C1168" t="s">
        <v>148</v>
      </c>
      <c r="D1168" t="s">
        <v>648</v>
      </c>
      <c r="E1168">
        <v>4764</v>
      </c>
      <c r="G1168">
        <v>365.11</v>
      </c>
    </row>
    <row r="1169" spans="1:7" x14ac:dyDescent="0.2">
      <c r="A1169" t="s">
        <v>343</v>
      </c>
      <c r="B1169" t="s">
        <v>339</v>
      </c>
      <c r="C1169" t="s">
        <v>149</v>
      </c>
      <c r="D1169" t="s">
        <v>648</v>
      </c>
      <c r="E1169">
        <v>2343</v>
      </c>
      <c r="G1169">
        <v>419.66</v>
      </c>
    </row>
    <row r="1170" spans="1:7" x14ac:dyDescent="0.2">
      <c r="A1170" t="s">
        <v>343</v>
      </c>
      <c r="B1170" t="s">
        <v>339</v>
      </c>
      <c r="C1170" t="s">
        <v>150</v>
      </c>
      <c r="D1170" t="s">
        <v>648</v>
      </c>
      <c r="E1170">
        <v>15056</v>
      </c>
      <c r="G1170">
        <v>431.37</v>
      </c>
    </row>
    <row r="1171" spans="1:7" x14ac:dyDescent="0.2">
      <c r="A1171" t="s">
        <v>343</v>
      </c>
      <c r="B1171" t="s">
        <v>339</v>
      </c>
      <c r="C1171" t="s">
        <v>360</v>
      </c>
      <c r="D1171" t="s">
        <v>648</v>
      </c>
      <c r="E1171">
        <v>1</v>
      </c>
      <c r="G1171">
        <v>44</v>
      </c>
    </row>
    <row r="1172" spans="1:7" x14ac:dyDescent="0.2">
      <c r="A1172" t="s">
        <v>343</v>
      </c>
      <c r="B1172" t="s">
        <v>339</v>
      </c>
      <c r="C1172" t="s">
        <v>151</v>
      </c>
      <c r="D1172" t="s">
        <v>648</v>
      </c>
      <c r="E1172">
        <v>1146</v>
      </c>
      <c r="G1172">
        <v>308.89</v>
      </c>
    </row>
    <row r="1173" spans="1:7" x14ac:dyDescent="0.2">
      <c r="A1173" t="s">
        <v>343</v>
      </c>
      <c r="B1173" t="s">
        <v>339</v>
      </c>
      <c r="C1173" t="s">
        <v>152</v>
      </c>
      <c r="D1173" t="s">
        <v>648</v>
      </c>
      <c r="E1173">
        <v>1413</v>
      </c>
      <c r="G1173">
        <v>173.84</v>
      </c>
    </row>
    <row r="1174" spans="1:7" x14ac:dyDescent="0.2">
      <c r="A1174" t="s">
        <v>343</v>
      </c>
      <c r="B1174" t="s">
        <v>339</v>
      </c>
      <c r="C1174" t="s">
        <v>855</v>
      </c>
      <c r="D1174" t="s">
        <v>648</v>
      </c>
      <c r="E1174">
        <v>1048</v>
      </c>
      <c r="G1174">
        <v>191.6</v>
      </c>
    </row>
    <row r="1175" spans="1:7" x14ac:dyDescent="0.2">
      <c r="A1175" t="s">
        <v>343</v>
      </c>
      <c r="B1175" t="s">
        <v>339</v>
      </c>
      <c r="C1175" t="s">
        <v>153</v>
      </c>
      <c r="D1175" t="s">
        <v>648</v>
      </c>
      <c r="E1175">
        <v>1317</v>
      </c>
      <c r="G1175">
        <v>301.45999999999998</v>
      </c>
    </row>
    <row r="1176" spans="1:7" x14ac:dyDescent="0.2">
      <c r="A1176" t="s">
        <v>343</v>
      </c>
      <c r="B1176" t="s">
        <v>339</v>
      </c>
      <c r="C1176" t="s">
        <v>78</v>
      </c>
      <c r="D1176" t="s">
        <v>648</v>
      </c>
      <c r="E1176">
        <v>645</v>
      </c>
      <c r="G1176">
        <v>363.45</v>
      </c>
    </row>
    <row r="1177" spans="1:7" x14ac:dyDescent="0.2">
      <c r="A1177" t="s">
        <v>343</v>
      </c>
      <c r="B1177" t="s">
        <v>339</v>
      </c>
      <c r="C1177" t="s">
        <v>154</v>
      </c>
      <c r="D1177" t="s">
        <v>648</v>
      </c>
      <c r="E1177">
        <v>1577</v>
      </c>
      <c r="G1177">
        <v>250.31</v>
      </c>
    </row>
    <row r="1178" spans="1:7" x14ac:dyDescent="0.2">
      <c r="A1178" t="s">
        <v>343</v>
      </c>
      <c r="B1178" t="s">
        <v>339</v>
      </c>
      <c r="C1178" t="s">
        <v>155</v>
      </c>
      <c r="D1178" t="s">
        <v>648</v>
      </c>
      <c r="E1178">
        <v>700</v>
      </c>
      <c r="G1178">
        <v>182.48</v>
      </c>
    </row>
    <row r="1179" spans="1:7" x14ac:dyDescent="0.2">
      <c r="A1179" t="s">
        <v>343</v>
      </c>
      <c r="B1179" t="s">
        <v>339</v>
      </c>
      <c r="C1179" t="s">
        <v>156</v>
      </c>
      <c r="D1179" t="s">
        <v>648</v>
      </c>
      <c r="E1179">
        <v>646</v>
      </c>
      <c r="G1179">
        <v>181</v>
      </c>
    </row>
    <row r="1180" spans="1:7" x14ac:dyDescent="0.2">
      <c r="A1180" t="s">
        <v>343</v>
      </c>
      <c r="B1180" t="s">
        <v>339</v>
      </c>
      <c r="C1180" t="s">
        <v>361</v>
      </c>
      <c r="D1180" t="s">
        <v>648</v>
      </c>
      <c r="E1180">
        <v>777</v>
      </c>
      <c r="G1180">
        <v>345.47</v>
      </c>
    </row>
    <row r="1181" spans="1:7" x14ac:dyDescent="0.2">
      <c r="A1181" t="s">
        <v>343</v>
      </c>
      <c r="B1181" t="s">
        <v>339</v>
      </c>
      <c r="C1181" t="s">
        <v>157</v>
      </c>
      <c r="D1181" t="s">
        <v>648</v>
      </c>
      <c r="E1181">
        <v>1960</v>
      </c>
      <c r="G1181">
        <v>312.41000000000003</v>
      </c>
    </row>
    <row r="1182" spans="1:7" x14ac:dyDescent="0.2">
      <c r="A1182" t="s">
        <v>343</v>
      </c>
      <c r="B1182" t="s">
        <v>339</v>
      </c>
      <c r="C1182" t="s">
        <v>158</v>
      </c>
      <c r="D1182" t="s">
        <v>648</v>
      </c>
      <c r="E1182">
        <v>1348</v>
      </c>
      <c r="G1182">
        <v>450.32</v>
      </c>
    </row>
    <row r="1183" spans="1:7" x14ac:dyDescent="0.2">
      <c r="A1183" t="s">
        <v>343</v>
      </c>
      <c r="B1183" t="s">
        <v>339</v>
      </c>
      <c r="C1183" t="s">
        <v>160</v>
      </c>
      <c r="D1183" t="s">
        <v>648</v>
      </c>
      <c r="E1183">
        <v>543</v>
      </c>
      <c r="G1183">
        <v>201</v>
      </c>
    </row>
    <row r="1184" spans="1:7" x14ac:dyDescent="0.2">
      <c r="A1184" t="s">
        <v>343</v>
      </c>
      <c r="B1184" t="s">
        <v>339</v>
      </c>
      <c r="C1184" t="s">
        <v>649</v>
      </c>
      <c r="D1184" t="s">
        <v>648</v>
      </c>
      <c r="E1184">
        <v>241460</v>
      </c>
      <c r="G1184">
        <v>366.37</v>
      </c>
    </row>
    <row r="1185" spans="1:10" x14ac:dyDescent="0.2">
      <c r="A1185" t="s">
        <v>343</v>
      </c>
      <c r="B1185" t="s">
        <v>339</v>
      </c>
      <c r="C1185" t="s">
        <v>384</v>
      </c>
      <c r="D1185" t="s">
        <v>650</v>
      </c>
      <c r="E1185">
        <v>139</v>
      </c>
      <c r="G1185">
        <v>127.88</v>
      </c>
    </row>
    <row r="1186" spans="1:10" x14ac:dyDescent="0.2">
      <c r="A1186" t="s">
        <v>343</v>
      </c>
      <c r="B1186" t="s">
        <v>339</v>
      </c>
      <c r="C1186" t="s">
        <v>86</v>
      </c>
      <c r="D1186" t="s">
        <v>650</v>
      </c>
      <c r="E1186">
        <v>834</v>
      </c>
      <c r="G1186">
        <v>190.3</v>
      </c>
    </row>
    <row r="1187" spans="1:10" x14ac:dyDescent="0.2">
      <c r="A1187" t="s">
        <v>343</v>
      </c>
      <c r="B1187" t="s">
        <v>339</v>
      </c>
      <c r="C1187" t="s">
        <v>130</v>
      </c>
      <c r="D1187" t="s">
        <v>650</v>
      </c>
      <c r="E1187">
        <v>919</v>
      </c>
      <c r="G1187">
        <v>155.1</v>
      </c>
    </row>
    <row r="1188" spans="1:10" x14ac:dyDescent="0.2">
      <c r="A1188" t="s">
        <v>343</v>
      </c>
      <c r="B1188" t="s">
        <v>339</v>
      </c>
      <c r="C1188" t="s">
        <v>134</v>
      </c>
      <c r="D1188" t="s">
        <v>650</v>
      </c>
      <c r="E1188">
        <v>575</v>
      </c>
      <c r="G1188">
        <v>221.57</v>
      </c>
    </row>
    <row r="1189" spans="1:10" x14ac:dyDescent="0.2">
      <c r="A1189" t="s">
        <v>343</v>
      </c>
      <c r="B1189" t="s">
        <v>339</v>
      </c>
      <c r="C1189" t="s">
        <v>649</v>
      </c>
      <c r="D1189" t="s">
        <v>650</v>
      </c>
      <c r="E1189">
        <v>2467</v>
      </c>
      <c r="G1189">
        <v>180.96</v>
      </c>
    </row>
    <row r="1190" spans="1:10" x14ac:dyDescent="0.2">
      <c r="A1190" t="s">
        <v>343</v>
      </c>
      <c r="B1190" t="s">
        <v>339</v>
      </c>
      <c r="C1190" t="s">
        <v>359</v>
      </c>
      <c r="D1190" t="s">
        <v>648</v>
      </c>
      <c r="E1190">
        <v>40758</v>
      </c>
      <c r="G1190">
        <v>243.47</v>
      </c>
    </row>
    <row r="1191" spans="1:10" x14ac:dyDescent="0.2">
      <c r="A1191" t="s">
        <v>343</v>
      </c>
      <c r="B1191" t="s">
        <v>339</v>
      </c>
      <c r="C1191" t="s">
        <v>386</v>
      </c>
      <c r="D1191" t="s">
        <v>648</v>
      </c>
      <c r="E1191">
        <v>40446</v>
      </c>
      <c r="G1191">
        <v>368.54</v>
      </c>
    </row>
    <row r="1192" spans="1:10" x14ac:dyDescent="0.2">
      <c r="A1192" t="s">
        <v>343</v>
      </c>
      <c r="B1192" t="s">
        <v>339</v>
      </c>
      <c r="C1192" t="s">
        <v>385</v>
      </c>
      <c r="D1192" t="s">
        <v>648</v>
      </c>
      <c r="E1192">
        <v>56262</v>
      </c>
      <c r="G1192">
        <v>386.34</v>
      </c>
    </row>
    <row r="1193" spans="1:10" x14ac:dyDescent="0.2">
      <c r="A1193" t="s">
        <v>343</v>
      </c>
      <c r="B1193" t="s">
        <v>339</v>
      </c>
      <c r="C1193" t="s">
        <v>387</v>
      </c>
      <c r="D1193" t="s">
        <v>648</v>
      </c>
      <c r="E1193">
        <v>70752</v>
      </c>
      <c r="G1193">
        <v>406.69</v>
      </c>
    </row>
    <row r="1194" spans="1:10" x14ac:dyDescent="0.2">
      <c r="A1194" t="s">
        <v>343</v>
      </c>
      <c r="B1194" t="s">
        <v>339</v>
      </c>
      <c r="C1194" t="s">
        <v>388</v>
      </c>
      <c r="D1194" t="s">
        <v>648</v>
      </c>
      <c r="E1194">
        <v>33242</v>
      </c>
      <c r="G1194">
        <v>394.78</v>
      </c>
    </row>
    <row r="1195" spans="1:10" x14ac:dyDescent="0.2">
      <c r="A1195" t="s">
        <v>842</v>
      </c>
      <c r="B1195" t="s">
        <v>338</v>
      </c>
      <c r="C1195" t="s">
        <v>384</v>
      </c>
      <c r="D1195" t="s">
        <v>384</v>
      </c>
      <c r="E1195">
        <v>18069</v>
      </c>
    </row>
    <row r="1196" spans="1:10" x14ac:dyDescent="0.2">
      <c r="A1196" t="s">
        <v>344</v>
      </c>
      <c r="B1196" t="s">
        <v>346</v>
      </c>
      <c r="C1196" t="s">
        <v>111</v>
      </c>
      <c r="D1196" t="s">
        <v>870</v>
      </c>
      <c r="E1196">
        <v>0.95082</v>
      </c>
      <c r="F1196">
        <v>0.89639000000000002</v>
      </c>
      <c r="G1196">
        <v>0.88253000000000004</v>
      </c>
      <c r="H1196">
        <v>4.3139999999999998E-2</v>
      </c>
      <c r="I1196">
        <v>0.90185000000000004</v>
      </c>
      <c r="J1196">
        <v>4.3540000000000002E-2</v>
      </c>
    </row>
    <row r="1197" spans="1:10" x14ac:dyDescent="0.2">
      <c r="A1197" t="s">
        <v>344</v>
      </c>
      <c r="B1197" t="s">
        <v>346</v>
      </c>
      <c r="C1197" t="s">
        <v>86</v>
      </c>
      <c r="D1197" t="s">
        <v>870</v>
      </c>
      <c r="E1197">
        <v>0.95806000000000002</v>
      </c>
      <c r="F1197">
        <v>0.87246999999999997</v>
      </c>
      <c r="G1197">
        <v>0.90729000000000004</v>
      </c>
      <c r="H1197">
        <v>4.2070000000000003E-2</v>
      </c>
      <c r="I1197">
        <v>0.90239999999999998</v>
      </c>
      <c r="J1197">
        <v>3.857E-2</v>
      </c>
    </row>
    <row r="1198" spans="1:10" x14ac:dyDescent="0.2">
      <c r="A1198" t="s">
        <v>344</v>
      </c>
      <c r="B1198" t="s">
        <v>346</v>
      </c>
      <c r="C1198" t="s">
        <v>120</v>
      </c>
      <c r="D1198" t="s">
        <v>870</v>
      </c>
      <c r="E1198">
        <v>0.93793000000000004</v>
      </c>
      <c r="F1198">
        <v>0.86902999999999997</v>
      </c>
      <c r="G1198">
        <v>0.87751999999999997</v>
      </c>
      <c r="H1198">
        <v>4.342E-2</v>
      </c>
      <c r="I1198">
        <v>0.84103000000000006</v>
      </c>
      <c r="J1198">
        <v>5.9569999999999998E-2</v>
      </c>
    </row>
    <row r="1199" spans="1:10" x14ac:dyDescent="0.2">
      <c r="A1199" t="s">
        <v>344</v>
      </c>
      <c r="B1199" t="s">
        <v>346</v>
      </c>
      <c r="C1199" t="s">
        <v>131</v>
      </c>
      <c r="D1199" t="s">
        <v>870</v>
      </c>
      <c r="E1199">
        <v>0.90898999999999996</v>
      </c>
      <c r="F1199">
        <v>0.80742999999999998</v>
      </c>
      <c r="G1199">
        <v>0.83928999999999998</v>
      </c>
      <c r="H1199">
        <v>6.0409999999999998E-2</v>
      </c>
      <c r="I1199">
        <v>0.88924000000000003</v>
      </c>
      <c r="J1199">
        <v>3.9140000000000001E-2</v>
      </c>
    </row>
    <row r="1200" spans="1:10" x14ac:dyDescent="0.2">
      <c r="A1200" t="s">
        <v>344</v>
      </c>
      <c r="B1200" t="s">
        <v>346</v>
      </c>
      <c r="C1200" t="s">
        <v>134</v>
      </c>
      <c r="D1200" t="s">
        <v>870</v>
      </c>
      <c r="E1200">
        <v>0.97333000000000003</v>
      </c>
      <c r="F1200">
        <v>0.91651000000000005</v>
      </c>
      <c r="G1200">
        <v>0.88117000000000001</v>
      </c>
      <c r="H1200">
        <v>5.4089999999999999E-2</v>
      </c>
      <c r="I1200">
        <v>0.92030999999999996</v>
      </c>
      <c r="J1200">
        <v>3.8510000000000003E-2</v>
      </c>
    </row>
    <row r="1201" spans="1:10" x14ac:dyDescent="0.2">
      <c r="A1201" t="s">
        <v>344</v>
      </c>
      <c r="B1201" t="s">
        <v>346</v>
      </c>
      <c r="C1201" t="s">
        <v>138</v>
      </c>
      <c r="D1201" t="s">
        <v>870</v>
      </c>
      <c r="E1201">
        <v>0.95467999999999997</v>
      </c>
      <c r="F1201">
        <v>0.89410000000000001</v>
      </c>
      <c r="G1201">
        <v>0.87780000000000002</v>
      </c>
      <c r="H1201">
        <v>4.3380000000000002E-2</v>
      </c>
      <c r="I1201">
        <v>0.94145000000000001</v>
      </c>
      <c r="J1201">
        <v>2.9559999999999999E-2</v>
      </c>
    </row>
    <row r="1202" spans="1:10" x14ac:dyDescent="0.2">
      <c r="A1202" t="s">
        <v>344</v>
      </c>
      <c r="B1202" t="s">
        <v>346</v>
      </c>
      <c r="C1202" t="s">
        <v>146</v>
      </c>
      <c r="D1202" t="s">
        <v>870</v>
      </c>
      <c r="E1202">
        <v>0.94791999999999998</v>
      </c>
      <c r="F1202">
        <v>0.88178000000000001</v>
      </c>
      <c r="G1202">
        <v>0.85048999999999997</v>
      </c>
      <c r="H1202">
        <v>5.1400000000000001E-2</v>
      </c>
      <c r="I1202">
        <v>0.92327000000000004</v>
      </c>
      <c r="J1202">
        <v>3.8210000000000001E-2</v>
      </c>
    </row>
    <row r="1203" spans="1:10" x14ac:dyDescent="0.2">
      <c r="A1203" t="s">
        <v>344</v>
      </c>
      <c r="B1203" t="s">
        <v>346</v>
      </c>
      <c r="C1203" t="s">
        <v>150</v>
      </c>
      <c r="D1203" t="s">
        <v>870</v>
      </c>
      <c r="E1203">
        <v>0.94833999999999996</v>
      </c>
      <c r="F1203">
        <v>0.85982000000000003</v>
      </c>
      <c r="G1203">
        <v>0.85884000000000005</v>
      </c>
      <c r="H1203">
        <v>4.616E-2</v>
      </c>
      <c r="I1203">
        <v>0.91854999999999998</v>
      </c>
      <c r="J1203">
        <v>3.9480000000000001E-2</v>
      </c>
    </row>
    <row r="1204" spans="1:10" x14ac:dyDescent="0.2">
      <c r="A1204" t="s">
        <v>344</v>
      </c>
      <c r="B1204" t="s">
        <v>346</v>
      </c>
      <c r="C1204" t="s">
        <v>155</v>
      </c>
      <c r="D1204" t="s">
        <v>870</v>
      </c>
      <c r="E1204">
        <v>0.97063999999999995</v>
      </c>
      <c r="F1204">
        <v>0.89775000000000005</v>
      </c>
      <c r="G1204">
        <v>0.90873999999999999</v>
      </c>
      <c r="H1204">
        <v>4.061E-2</v>
      </c>
      <c r="I1204">
        <v>0.91490000000000005</v>
      </c>
      <c r="J1204">
        <v>4.6089999999999999E-2</v>
      </c>
    </row>
    <row r="1205" spans="1:10" x14ac:dyDescent="0.2">
      <c r="A1205" t="s">
        <v>344</v>
      </c>
      <c r="B1205" t="s">
        <v>346</v>
      </c>
      <c r="C1205" t="s">
        <v>338</v>
      </c>
      <c r="D1205" t="s">
        <v>870</v>
      </c>
      <c r="E1205">
        <v>0.95555999999999996</v>
      </c>
      <c r="F1205">
        <v>0.88532</v>
      </c>
      <c r="G1205">
        <v>0.87738000000000005</v>
      </c>
      <c r="H1205">
        <v>7.8499999999999993E-3</v>
      </c>
      <c r="I1205">
        <v>0.90169999999999995</v>
      </c>
      <c r="J1205">
        <v>9.9600000000000001E-3</v>
      </c>
    </row>
    <row r="1206" spans="1:10" x14ac:dyDescent="0.2">
      <c r="A1206" t="s">
        <v>344</v>
      </c>
      <c r="B1206" t="s">
        <v>346</v>
      </c>
      <c r="C1206" t="s">
        <v>89</v>
      </c>
      <c r="D1206" t="s">
        <v>870</v>
      </c>
      <c r="E1206">
        <v>0.99483999999999995</v>
      </c>
      <c r="F1206">
        <v>0.97158999999999995</v>
      </c>
      <c r="G1206">
        <v>0.92018</v>
      </c>
      <c r="H1206">
        <v>3.7990000000000003E-2</v>
      </c>
      <c r="I1206">
        <v>0.93220999999999998</v>
      </c>
      <c r="J1206">
        <v>3.5709999999999999E-2</v>
      </c>
    </row>
    <row r="1207" spans="1:10" x14ac:dyDescent="0.2">
      <c r="A1207" t="s">
        <v>344</v>
      </c>
      <c r="B1207" t="s">
        <v>346</v>
      </c>
      <c r="C1207" t="s">
        <v>132</v>
      </c>
      <c r="D1207" t="s">
        <v>870</v>
      </c>
      <c r="E1207">
        <v>0.94472999999999996</v>
      </c>
      <c r="F1207">
        <v>0.85148000000000001</v>
      </c>
      <c r="G1207">
        <v>0.88851000000000002</v>
      </c>
      <c r="H1207">
        <v>4.7969999999999999E-2</v>
      </c>
      <c r="I1207">
        <v>0.91144999999999998</v>
      </c>
      <c r="J1207">
        <v>5.2659999999999998E-2</v>
      </c>
    </row>
    <row r="1208" spans="1:10" x14ac:dyDescent="0.2">
      <c r="A1208" t="s">
        <v>344</v>
      </c>
      <c r="B1208" t="s">
        <v>346</v>
      </c>
      <c r="C1208" t="s">
        <v>136</v>
      </c>
      <c r="D1208" t="s">
        <v>870</v>
      </c>
      <c r="E1208">
        <v>0.93194999999999995</v>
      </c>
      <c r="F1208">
        <v>0.92528999999999995</v>
      </c>
      <c r="G1208">
        <v>0.91727999999999998</v>
      </c>
      <c r="H1208">
        <v>3.8719999999999997E-2</v>
      </c>
      <c r="I1208">
        <v>0.91381999999999997</v>
      </c>
      <c r="J1208">
        <v>3.635E-2</v>
      </c>
    </row>
    <row r="1209" spans="1:10" x14ac:dyDescent="0.2">
      <c r="A1209" t="s">
        <v>344</v>
      </c>
      <c r="B1209" t="s">
        <v>346</v>
      </c>
      <c r="C1209" t="s">
        <v>140</v>
      </c>
      <c r="D1209" t="s">
        <v>870</v>
      </c>
      <c r="E1209">
        <v>0.93044000000000004</v>
      </c>
      <c r="F1209">
        <v>0.82362000000000002</v>
      </c>
      <c r="G1209">
        <v>0.86285000000000001</v>
      </c>
      <c r="H1209">
        <v>4.8739999999999999E-2</v>
      </c>
      <c r="I1209">
        <v>0.91552</v>
      </c>
      <c r="J1209">
        <v>4.2950000000000002E-2</v>
      </c>
    </row>
    <row r="1210" spans="1:10" x14ac:dyDescent="0.2">
      <c r="A1210" t="s">
        <v>344</v>
      </c>
      <c r="B1210" t="s">
        <v>346</v>
      </c>
      <c r="C1210" t="s">
        <v>142</v>
      </c>
      <c r="D1210" t="s">
        <v>870</v>
      </c>
      <c r="E1210">
        <v>0.92981999999999998</v>
      </c>
      <c r="F1210">
        <v>0.86531000000000002</v>
      </c>
      <c r="G1210">
        <v>0.91691999999999996</v>
      </c>
      <c r="H1210">
        <v>4.3839999999999997E-2</v>
      </c>
      <c r="I1210">
        <v>0.91547000000000001</v>
      </c>
      <c r="J1210">
        <v>5.8220000000000001E-2</v>
      </c>
    </row>
    <row r="1211" spans="1:10" x14ac:dyDescent="0.2">
      <c r="A1211" t="s">
        <v>344</v>
      </c>
      <c r="B1211" t="s">
        <v>346</v>
      </c>
      <c r="C1211" t="s">
        <v>151</v>
      </c>
      <c r="D1211" t="s">
        <v>870</v>
      </c>
      <c r="E1211">
        <v>0.91862999999999995</v>
      </c>
      <c r="F1211">
        <v>0.86651999999999996</v>
      </c>
      <c r="G1211">
        <v>0.87348000000000003</v>
      </c>
      <c r="H1211">
        <v>4.3929999999999997E-2</v>
      </c>
      <c r="I1211">
        <v>0.94998000000000005</v>
      </c>
      <c r="J1211">
        <v>3.0550000000000001E-2</v>
      </c>
    </row>
    <row r="1212" spans="1:10" x14ac:dyDescent="0.2">
      <c r="A1212" t="s">
        <v>344</v>
      </c>
      <c r="B1212" t="s">
        <v>346</v>
      </c>
      <c r="C1212" t="s">
        <v>154</v>
      </c>
      <c r="D1212" t="s">
        <v>870</v>
      </c>
      <c r="E1212">
        <v>0.91895000000000004</v>
      </c>
      <c r="F1212">
        <v>0.84436999999999995</v>
      </c>
      <c r="G1212">
        <v>0.90652999999999995</v>
      </c>
      <c r="H1212">
        <v>4.4569999999999999E-2</v>
      </c>
      <c r="I1212">
        <v>0.89122999999999997</v>
      </c>
      <c r="J1212">
        <v>5.2560000000000003E-2</v>
      </c>
    </row>
    <row r="1213" spans="1:10" x14ac:dyDescent="0.2">
      <c r="A1213" t="s">
        <v>344</v>
      </c>
      <c r="B1213" t="s">
        <v>346</v>
      </c>
      <c r="C1213" t="s">
        <v>113</v>
      </c>
      <c r="D1213" t="s">
        <v>870</v>
      </c>
      <c r="E1213">
        <v>0.93486000000000002</v>
      </c>
      <c r="F1213">
        <v>0.91508999999999996</v>
      </c>
      <c r="G1213">
        <v>0.89451999999999998</v>
      </c>
      <c r="H1213">
        <v>4.863E-2</v>
      </c>
      <c r="I1213">
        <v>0.92186999999999997</v>
      </c>
      <c r="J1213">
        <v>3.9410000000000001E-2</v>
      </c>
    </row>
    <row r="1214" spans="1:10" x14ac:dyDescent="0.2">
      <c r="A1214" t="s">
        <v>344</v>
      </c>
      <c r="B1214" t="s">
        <v>346</v>
      </c>
      <c r="C1214" t="s">
        <v>126</v>
      </c>
      <c r="D1214" t="s">
        <v>870</v>
      </c>
      <c r="E1214">
        <v>0.88934999999999997</v>
      </c>
      <c r="F1214">
        <v>0.88571999999999995</v>
      </c>
      <c r="G1214">
        <v>0.83025000000000004</v>
      </c>
      <c r="H1214">
        <v>5.0090000000000003E-2</v>
      </c>
      <c r="I1214">
        <v>0.90375000000000005</v>
      </c>
      <c r="J1214">
        <v>4.9570000000000003E-2</v>
      </c>
    </row>
    <row r="1215" spans="1:10" x14ac:dyDescent="0.2">
      <c r="A1215" t="s">
        <v>344</v>
      </c>
      <c r="B1215" t="s">
        <v>346</v>
      </c>
      <c r="C1215" t="s">
        <v>147</v>
      </c>
      <c r="D1215" t="s">
        <v>870</v>
      </c>
      <c r="E1215">
        <v>0.96579000000000004</v>
      </c>
      <c r="F1215">
        <v>0.91298999999999997</v>
      </c>
      <c r="G1215">
        <v>0.88177000000000005</v>
      </c>
      <c r="H1215">
        <v>4.6510000000000003E-2</v>
      </c>
      <c r="I1215">
        <v>0.90390999999999999</v>
      </c>
      <c r="J1215">
        <v>3.7339999999999998E-2</v>
      </c>
    </row>
    <row r="1216" spans="1:10" x14ac:dyDescent="0.2">
      <c r="A1216" t="s">
        <v>344</v>
      </c>
      <c r="B1216" t="s">
        <v>346</v>
      </c>
      <c r="C1216" t="s">
        <v>153</v>
      </c>
      <c r="D1216" t="s">
        <v>870</v>
      </c>
      <c r="E1216">
        <v>0.95848999999999995</v>
      </c>
      <c r="F1216">
        <v>0.92322000000000004</v>
      </c>
      <c r="G1216">
        <v>0.90734999999999999</v>
      </c>
      <c r="H1216">
        <v>3.9320000000000001E-2</v>
      </c>
      <c r="I1216">
        <v>0.90664</v>
      </c>
      <c r="J1216">
        <v>4.5289999999999997E-2</v>
      </c>
    </row>
    <row r="1217" spans="1:10" x14ac:dyDescent="0.2">
      <c r="A1217" t="s">
        <v>344</v>
      </c>
      <c r="B1217" t="s">
        <v>346</v>
      </c>
      <c r="C1217" t="s">
        <v>386</v>
      </c>
      <c r="D1217" t="s">
        <v>870</v>
      </c>
      <c r="E1217">
        <v>0.95879000000000003</v>
      </c>
      <c r="F1217">
        <v>0.87549999999999994</v>
      </c>
      <c r="G1217">
        <v>0.87433000000000005</v>
      </c>
      <c r="H1217">
        <v>1.9089999999999999E-2</v>
      </c>
      <c r="I1217">
        <v>0.90505999999999998</v>
      </c>
      <c r="J1217">
        <v>1.9970000000000002E-2</v>
      </c>
    </row>
    <row r="1218" spans="1:10" x14ac:dyDescent="0.2">
      <c r="A1218" t="s">
        <v>344</v>
      </c>
      <c r="B1218" t="s">
        <v>346</v>
      </c>
      <c r="C1218" t="s">
        <v>116</v>
      </c>
      <c r="D1218" t="s">
        <v>870</v>
      </c>
      <c r="E1218">
        <v>0.92784</v>
      </c>
      <c r="F1218">
        <v>0.83216999999999997</v>
      </c>
      <c r="G1218">
        <v>0.86958999999999997</v>
      </c>
      <c r="H1218">
        <v>4.1509999999999998E-2</v>
      </c>
      <c r="I1218">
        <v>0.89529000000000003</v>
      </c>
      <c r="J1218">
        <v>3.177E-2</v>
      </c>
    </row>
    <row r="1219" spans="1:10" x14ac:dyDescent="0.2">
      <c r="A1219" t="s">
        <v>344</v>
      </c>
      <c r="B1219" t="s">
        <v>346</v>
      </c>
      <c r="C1219" t="s">
        <v>119</v>
      </c>
      <c r="D1219" t="s">
        <v>870</v>
      </c>
      <c r="E1219">
        <v>0.93652999999999997</v>
      </c>
      <c r="F1219">
        <v>0.85157000000000005</v>
      </c>
      <c r="G1219">
        <v>0.86338999999999999</v>
      </c>
      <c r="H1219">
        <v>4.3439999999999999E-2</v>
      </c>
      <c r="I1219">
        <v>0.90381</v>
      </c>
      <c r="J1219">
        <v>2.945E-2</v>
      </c>
    </row>
    <row r="1220" spans="1:10" x14ac:dyDescent="0.2">
      <c r="A1220" t="s">
        <v>344</v>
      </c>
      <c r="B1220" t="s">
        <v>346</v>
      </c>
      <c r="C1220" t="s">
        <v>123</v>
      </c>
      <c r="D1220" t="s">
        <v>870</v>
      </c>
      <c r="E1220">
        <v>0.95652999999999999</v>
      </c>
      <c r="F1220">
        <v>0.93638999999999994</v>
      </c>
      <c r="G1220">
        <v>0.89520999999999995</v>
      </c>
      <c r="H1220">
        <v>3.8960000000000002E-2</v>
      </c>
      <c r="I1220">
        <v>0.95884000000000003</v>
      </c>
      <c r="J1220">
        <v>3.3939999999999998E-2</v>
      </c>
    </row>
    <row r="1221" spans="1:10" x14ac:dyDescent="0.2">
      <c r="A1221" t="s">
        <v>344</v>
      </c>
      <c r="B1221" t="s">
        <v>346</v>
      </c>
      <c r="C1221" t="s">
        <v>130</v>
      </c>
      <c r="D1221" t="s">
        <v>870</v>
      </c>
      <c r="E1221">
        <v>0.98409999999999997</v>
      </c>
      <c r="F1221">
        <v>0.97641</v>
      </c>
      <c r="G1221">
        <v>0.94691000000000003</v>
      </c>
      <c r="H1221">
        <v>3.8850000000000003E-2</v>
      </c>
      <c r="I1221">
        <v>0.94594</v>
      </c>
      <c r="J1221">
        <v>3.1570000000000001E-2</v>
      </c>
    </row>
    <row r="1222" spans="1:10" x14ac:dyDescent="0.2">
      <c r="A1222" t="s">
        <v>344</v>
      </c>
      <c r="B1222" t="s">
        <v>346</v>
      </c>
      <c r="C1222" t="s">
        <v>137</v>
      </c>
      <c r="D1222" t="s">
        <v>870</v>
      </c>
      <c r="E1222">
        <v>0.95787999999999995</v>
      </c>
      <c r="F1222">
        <v>0.84177999999999997</v>
      </c>
      <c r="G1222">
        <v>0.88046999999999997</v>
      </c>
      <c r="H1222">
        <v>4.8430000000000001E-2</v>
      </c>
      <c r="I1222">
        <v>0.874</v>
      </c>
      <c r="J1222">
        <v>5.4140000000000001E-2</v>
      </c>
    </row>
    <row r="1223" spans="1:10" x14ac:dyDescent="0.2">
      <c r="A1223" t="s">
        <v>344</v>
      </c>
      <c r="B1223" t="s">
        <v>346</v>
      </c>
      <c r="D1223" t="s">
        <v>870</v>
      </c>
      <c r="E1223">
        <v>0.95394999999999996</v>
      </c>
      <c r="F1223">
        <v>0.89334000000000002</v>
      </c>
      <c r="G1223">
        <v>0.89090999999999998</v>
      </c>
      <c r="H1223">
        <v>1.4420000000000001E-2</v>
      </c>
      <c r="I1223">
        <v>0.88185000000000002</v>
      </c>
      <c r="J1223">
        <v>2.0969999999999999E-2</v>
      </c>
    </row>
    <row r="1224" spans="1:10" x14ac:dyDescent="0.2">
      <c r="A1224" t="s">
        <v>344</v>
      </c>
      <c r="B1224" t="s">
        <v>346</v>
      </c>
      <c r="C1224" t="s">
        <v>109</v>
      </c>
      <c r="D1224" t="s">
        <v>870</v>
      </c>
      <c r="E1224">
        <v>0.94845000000000002</v>
      </c>
      <c r="F1224">
        <v>0.83957000000000004</v>
      </c>
      <c r="G1224">
        <v>0.84353</v>
      </c>
      <c r="H1224">
        <v>4.1610000000000001E-2</v>
      </c>
      <c r="I1224">
        <v>0.83453999999999995</v>
      </c>
      <c r="J1224">
        <v>5.7889999999999997E-2</v>
      </c>
    </row>
    <row r="1225" spans="1:10" x14ac:dyDescent="0.2">
      <c r="A1225" t="s">
        <v>344</v>
      </c>
      <c r="B1225" t="s">
        <v>346</v>
      </c>
      <c r="C1225" t="s">
        <v>110</v>
      </c>
      <c r="D1225" t="s">
        <v>870</v>
      </c>
      <c r="E1225">
        <v>0.94955999999999996</v>
      </c>
      <c r="F1225">
        <v>0.88971999999999996</v>
      </c>
      <c r="G1225">
        <v>0.86911000000000005</v>
      </c>
      <c r="H1225">
        <v>4.197E-2</v>
      </c>
      <c r="I1225">
        <v>0.84013000000000004</v>
      </c>
      <c r="J1225">
        <v>5.833E-2</v>
      </c>
    </row>
    <row r="1226" spans="1:10" x14ac:dyDescent="0.2">
      <c r="A1226" t="s">
        <v>344</v>
      </c>
      <c r="B1226" t="s">
        <v>346</v>
      </c>
      <c r="C1226" t="s">
        <v>115</v>
      </c>
      <c r="D1226" t="s">
        <v>870</v>
      </c>
      <c r="E1226">
        <v>0.96391000000000004</v>
      </c>
      <c r="F1226">
        <v>0.94320000000000004</v>
      </c>
      <c r="G1226">
        <v>0.88300999999999996</v>
      </c>
      <c r="H1226">
        <v>4.453E-2</v>
      </c>
      <c r="I1226">
        <v>0.91383999999999999</v>
      </c>
      <c r="J1226">
        <v>3.7339999999999998E-2</v>
      </c>
    </row>
    <row r="1227" spans="1:10" x14ac:dyDescent="0.2">
      <c r="A1227" t="s">
        <v>344</v>
      </c>
      <c r="B1227" t="s">
        <v>346</v>
      </c>
      <c r="C1227" t="s">
        <v>118</v>
      </c>
      <c r="D1227" t="s">
        <v>870</v>
      </c>
      <c r="E1227">
        <v>0.96525000000000005</v>
      </c>
      <c r="F1227">
        <v>0.90049000000000001</v>
      </c>
      <c r="G1227">
        <v>0.84443000000000001</v>
      </c>
      <c r="H1227">
        <v>5.135E-2</v>
      </c>
      <c r="I1227">
        <v>0.88853000000000004</v>
      </c>
      <c r="J1227">
        <v>4.1599999999999998E-2</v>
      </c>
    </row>
    <row r="1228" spans="1:10" x14ac:dyDescent="0.2">
      <c r="A1228" t="s">
        <v>344</v>
      </c>
      <c r="B1228" t="s">
        <v>346</v>
      </c>
      <c r="C1228" t="s">
        <v>128</v>
      </c>
      <c r="D1228" t="s">
        <v>870</v>
      </c>
      <c r="E1228">
        <v>0.93506999999999996</v>
      </c>
      <c r="F1228">
        <v>0.94318999999999997</v>
      </c>
      <c r="G1228">
        <v>0.91447000000000001</v>
      </c>
      <c r="H1228">
        <v>3.8280000000000002E-2</v>
      </c>
      <c r="I1228">
        <v>0.91854999999999998</v>
      </c>
      <c r="J1228">
        <v>3.8789999999999998E-2</v>
      </c>
    </row>
    <row r="1229" spans="1:10" x14ac:dyDescent="0.2">
      <c r="A1229" t="s">
        <v>344</v>
      </c>
      <c r="B1229" t="s">
        <v>346</v>
      </c>
      <c r="C1229" t="s">
        <v>143</v>
      </c>
      <c r="D1229" t="s">
        <v>870</v>
      </c>
      <c r="E1229">
        <v>0.97038999999999997</v>
      </c>
      <c r="F1229">
        <v>0.90754000000000001</v>
      </c>
      <c r="G1229">
        <v>0.86134999999999995</v>
      </c>
      <c r="H1229">
        <v>4.768E-2</v>
      </c>
      <c r="I1229">
        <v>0.95562000000000002</v>
      </c>
      <c r="J1229">
        <v>3.3829999999999999E-2</v>
      </c>
    </row>
    <row r="1230" spans="1:10" x14ac:dyDescent="0.2">
      <c r="A1230" t="s">
        <v>344</v>
      </c>
      <c r="B1230" t="s">
        <v>346</v>
      </c>
      <c r="C1230" t="s">
        <v>361</v>
      </c>
      <c r="D1230" t="s">
        <v>870</v>
      </c>
      <c r="E1230">
        <v>0.96948999999999996</v>
      </c>
      <c r="F1230">
        <v>0.86385000000000001</v>
      </c>
      <c r="G1230">
        <v>0.89237999999999995</v>
      </c>
      <c r="H1230">
        <v>4.5490000000000003E-2</v>
      </c>
      <c r="I1230">
        <v>0.88509000000000004</v>
      </c>
      <c r="J1230">
        <v>2.7900000000000001E-2</v>
      </c>
    </row>
    <row r="1231" spans="1:10" x14ac:dyDescent="0.2">
      <c r="A1231" t="s">
        <v>344</v>
      </c>
      <c r="B1231" t="s">
        <v>346</v>
      </c>
      <c r="C1231" t="s">
        <v>157</v>
      </c>
      <c r="D1231" t="s">
        <v>870</v>
      </c>
      <c r="E1231">
        <v>0.96945000000000003</v>
      </c>
      <c r="F1231">
        <v>0.94701000000000002</v>
      </c>
      <c r="G1231">
        <v>0.93425000000000002</v>
      </c>
      <c r="H1231">
        <v>3.372E-2</v>
      </c>
      <c r="I1231">
        <v>0.94147999999999998</v>
      </c>
      <c r="J1231">
        <v>2.8500000000000001E-2</v>
      </c>
    </row>
    <row r="1232" spans="1:10" x14ac:dyDescent="0.2">
      <c r="A1232" t="s">
        <v>344</v>
      </c>
      <c r="B1232" t="s">
        <v>346</v>
      </c>
      <c r="C1232" t="s">
        <v>158</v>
      </c>
      <c r="D1232" t="s">
        <v>870</v>
      </c>
      <c r="E1232">
        <v>0.97341</v>
      </c>
      <c r="F1232">
        <v>0.94037999999999999</v>
      </c>
      <c r="G1232">
        <v>0.89400999999999997</v>
      </c>
      <c r="H1232">
        <v>4.4940000000000001E-2</v>
      </c>
      <c r="I1232">
        <v>0.93769000000000002</v>
      </c>
      <c r="J1232">
        <v>3.5659999999999997E-2</v>
      </c>
    </row>
    <row r="1233" spans="1:10" x14ac:dyDescent="0.2">
      <c r="A1233" t="s">
        <v>344</v>
      </c>
      <c r="B1233" t="s">
        <v>346</v>
      </c>
      <c r="C1233" t="s">
        <v>117</v>
      </c>
      <c r="D1233" t="s">
        <v>870</v>
      </c>
      <c r="E1233">
        <v>0.98714000000000002</v>
      </c>
      <c r="F1233">
        <v>0.93032999999999999</v>
      </c>
      <c r="G1233">
        <v>0.90539999999999998</v>
      </c>
      <c r="H1233">
        <v>4.2259999999999999E-2</v>
      </c>
      <c r="I1233">
        <v>0.91049999999999998</v>
      </c>
      <c r="J1233">
        <v>4.07E-2</v>
      </c>
    </row>
    <row r="1234" spans="1:10" x14ac:dyDescent="0.2">
      <c r="A1234" t="s">
        <v>344</v>
      </c>
      <c r="B1234" t="s">
        <v>346</v>
      </c>
      <c r="C1234" t="s">
        <v>144</v>
      </c>
      <c r="D1234" t="s">
        <v>870</v>
      </c>
      <c r="E1234">
        <v>0.98407</v>
      </c>
      <c r="F1234">
        <v>0.92230999999999996</v>
      </c>
      <c r="G1234">
        <v>0.89781</v>
      </c>
      <c r="H1234">
        <v>4.7100000000000003E-2</v>
      </c>
      <c r="I1234">
        <v>0.94069000000000003</v>
      </c>
      <c r="J1234">
        <v>3.0450000000000001E-2</v>
      </c>
    </row>
    <row r="1235" spans="1:10" x14ac:dyDescent="0.2">
      <c r="A1235" t="s">
        <v>344</v>
      </c>
      <c r="B1235" t="s">
        <v>346</v>
      </c>
      <c r="C1235" t="s">
        <v>148</v>
      </c>
      <c r="D1235" t="s">
        <v>870</v>
      </c>
      <c r="E1235">
        <v>0.95025999999999999</v>
      </c>
      <c r="F1235">
        <v>0.91346000000000005</v>
      </c>
      <c r="G1235">
        <v>0.84887000000000001</v>
      </c>
      <c r="H1235">
        <v>4.6589999999999999E-2</v>
      </c>
      <c r="I1235">
        <v>0.92798000000000003</v>
      </c>
      <c r="J1235">
        <v>3.5619999999999999E-2</v>
      </c>
    </row>
    <row r="1236" spans="1:10" x14ac:dyDescent="0.2">
      <c r="A1236" t="s">
        <v>344</v>
      </c>
      <c r="B1236" t="s">
        <v>346</v>
      </c>
      <c r="C1236" t="s">
        <v>156</v>
      </c>
      <c r="D1236" t="s">
        <v>870</v>
      </c>
      <c r="E1236">
        <v>0.97062999999999999</v>
      </c>
      <c r="F1236">
        <v>0.93667999999999996</v>
      </c>
      <c r="G1236">
        <v>0.91335</v>
      </c>
      <c r="H1236">
        <v>4.3200000000000002E-2</v>
      </c>
      <c r="I1236">
        <v>0.90778999999999999</v>
      </c>
      <c r="J1236">
        <v>5.0860000000000002E-2</v>
      </c>
    </row>
    <row r="1237" spans="1:10" x14ac:dyDescent="0.2">
      <c r="A1237" t="s">
        <v>344</v>
      </c>
      <c r="B1237" t="s">
        <v>346</v>
      </c>
      <c r="C1237" t="s">
        <v>112</v>
      </c>
      <c r="D1237" t="s">
        <v>870</v>
      </c>
      <c r="E1237">
        <v>0.96294999999999997</v>
      </c>
      <c r="F1237">
        <v>0.90200000000000002</v>
      </c>
      <c r="G1237">
        <v>0.90349000000000002</v>
      </c>
      <c r="H1237">
        <v>4.1200000000000001E-2</v>
      </c>
      <c r="I1237">
        <v>0.87931999999999999</v>
      </c>
      <c r="J1237">
        <v>4.48E-2</v>
      </c>
    </row>
    <row r="1238" spans="1:10" x14ac:dyDescent="0.2">
      <c r="A1238" t="s">
        <v>344</v>
      </c>
      <c r="B1238" t="s">
        <v>346</v>
      </c>
      <c r="C1238" t="s">
        <v>122</v>
      </c>
      <c r="D1238" t="s">
        <v>870</v>
      </c>
      <c r="E1238">
        <v>0.95769000000000004</v>
      </c>
      <c r="F1238">
        <v>0.84770999999999996</v>
      </c>
      <c r="G1238">
        <v>0.86106000000000005</v>
      </c>
      <c r="H1238">
        <v>5.4390000000000001E-2</v>
      </c>
      <c r="I1238">
        <v>0.93401000000000001</v>
      </c>
      <c r="J1238">
        <v>3.6549999999999999E-2</v>
      </c>
    </row>
    <row r="1239" spans="1:10" x14ac:dyDescent="0.2">
      <c r="A1239" t="s">
        <v>344</v>
      </c>
      <c r="B1239" t="s">
        <v>346</v>
      </c>
      <c r="C1239" t="s">
        <v>125</v>
      </c>
      <c r="D1239" t="s">
        <v>870</v>
      </c>
      <c r="E1239">
        <v>0.97124999999999995</v>
      </c>
      <c r="F1239">
        <v>0.90281999999999996</v>
      </c>
      <c r="G1239">
        <v>0.88122</v>
      </c>
      <c r="H1239">
        <v>5.2389999999999999E-2</v>
      </c>
      <c r="I1239">
        <v>0.92606999999999995</v>
      </c>
      <c r="J1239">
        <v>3.4189999999999998E-2</v>
      </c>
    </row>
    <row r="1240" spans="1:10" x14ac:dyDescent="0.2">
      <c r="A1240" t="s">
        <v>344</v>
      </c>
      <c r="B1240" t="s">
        <v>346</v>
      </c>
      <c r="C1240" t="s">
        <v>127</v>
      </c>
      <c r="D1240" t="s">
        <v>870</v>
      </c>
      <c r="E1240">
        <v>0.95743</v>
      </c>
      <c r="F1240">
        <v>0.86914999999999998</v>
      </c>
      <c r="G1240">
        <v>0.84653999999999996</v>
      </c>
      <c r="H1240">
        <v>5.6230000000000002E-2</v>
      </c>
      <c r="I1240">
        <v>0.9647</v>
      </c>
      <c r="J1240">
        <v>2.1219999999999999E-2</v>
      </c>
    </row>
    <row r="1241" spans="1:10" x14ac:dyDescent="0.2">
      <c r="A1241" t="s">
        <v>344</v>
      </c>
      <c r="B1241" t="s">
        <v>346</v>
      </c>
      <c r="C1241" t="s">
        <v>129</v>
      </c>
      <c r="D1241" t="s">
        <v>870</v>
      </c>
      <c r="E1241">
        <v>0.94564000000000004</v>
      </c>
      <c r="F1241">
        <v>0.82445000000000002</v>
      </c>
      <c r="G1241">
        <v>0.86570000000000003</v>
      </c>
      <c r="H1241">
        <v>4.922E-2</v>
      </c>
      <c r="I1241">
        <v>0.90578000000000003</v>
      </c>
      <c r="J1241">
        <v>4.4990000000000002E-2</v>
      </c>
    </row>
    <row r="1242" spans="1:10" x14ac:dyDescent="0.2">
      <c r="A1242" t="s">
        <v>344</v>
      </c>
      <c r="B1242" t="s">
        <v>346</v>
      </c>
      <c r="C1242" t="s">
        <v>141</v>
      </c>
      <c r="D1242" t="s">
        <v>870</v>
      </c>
      <c r="E1242">
        <v>0.98326999999999998</v>
      </c>
      <c r="F1242">
        <v>0.88356000000000001</v>
      </c>
      <c r="G1242">
        <v>0.86748999999999998</v>
      </c>
      <c r="H1242">
        <v>4.9450000000000001E-2</v>
      </c>
      <c r="I1242">
        <v>0.88675999999999999</v>
      </c>
      <c r="J1242">
        <v>4.718E-2</v>
      </c>
    </row>
    <row r="1243" spans="1:10" x14ac:dyDescent="0.2">
      <c r="A1243" t="s">
        <v>344</v>
      </c>
      <c r="B1243" t="s">
        <v>346</v>
      </c>
      <c r="C1243" t="s">
        <v>145</v>
      </c>
      <c r="D1243" t="s">
        <v>870</v>
      </c>
      <c r="E1243">
        <v>0.90276000000000001</v>
      </c>
      <c r="F1243">
        <v>0.77046000000000003</v>
      </c>
      <c r="G1243">
        <v>0.86236999999999997</v>
      </c>
      <c r="H1243">
        <v>4.8989999999999999E-2</v>
      </c>
      <c r="I1243">
        <v>0.92593000000000003</v>
      </c>
      <c r="J1243">
        <v>4.6600000000000003E-2</v>
      </c>
    </row>
    <row r="1244" spans="1:10" x14ac:dyDescent="0.2">
      <c r="A1244" t="s">
        <v>344</v>
      </c>
      <c r="B1244" t="s">
        <v>346</v>
      </c>
      <c r="C1244" t="s">
        <v>159</v>
      </c>
      <c r="D1244" t="s">
        <v>870</v>
      </c>
      <c r="E1244">
        <v>0.93276000000000003</v>
      </c>
      <c r="F1244">
        <v>0.83843000000000001</v>
      </c>
      <c r="G1244">
        <v>0.85294000000000003</v>
      </c>
      <c r="H1244">
        <v>4.7780000000000003E-2</v>
      </c>
      <c r="I1244">
        <v>0.95276000000000005</v>
      </c>
      <c r="J1244">
        <v>2.196E-2</v>
      </c>
    </row>
    <row r="1245" spans="1:10" x14ac:dyDescent="0.2">
      <c r="A1245" t="s">
        <v>344</v>
      </c>
      <c r="B1245" t="s">
        <v>346</v>
      </c>
      <c r="C1245" t="s">
        <v>114</v>
      </c>
      <c r="D1245" t="s">
        <v>870</v>
      </c>
      <c r="E1245">
        <v>0.93408000000000002</v>
      </c>
      <c r="F1245">
        <v>0.85355999999999999</v>
      </c>
      <c r="G1245">
        <v>0.87990000000000002</v>
      </c>
      <c r="H1245">
        <v>4.7050000000000002E-2</v>
      </c>
      <c r="I1245">
        <v>0.90835999999999995</v>
      </c>
      <c r="J1245">
        <v>3.5819999999999998E-2</v>
      </c>
    </row>
    <row r="1246" spans="1:10" x14ac:dyDescent="0.2">
      <c r="A1246" t="s">
        <v>344</v>
      </c>
      <c r="B1246" t="s">
        <v>346</v>
      </c>
      <c r="C1246" t="s">
        <v>121</v>
      </c>
      <c r="D1246" t="s">
        <v>870</v>
      </c>
      <c r="E1246">
        <v>0.93266000000000004</v>
      </c>
      <c r="F1246">
        <v>0.87678999999999996</v>
      </c>
      <c r="G1246">
        <v>0.89714000000000005</v>
      </c>
      <c r="H1246">
        <v>4.8390000000000002E-2</v>
      </c>
      <c r="I1246">
        <v>0.93832000000000004</v>
      </c>
      <c r="J1246">
        <v>3.4810000000000001E-2</v>
      </c>
    </row>
    <row r="1247" spans="1:10" x14ac:dyDescent="0.2">
      <c r="A1247" t="s">
        <v>344</v>
      </c>
      <c r="B1247" t="s">
        <v>346</v>
      </c>
      <c r="C1247" t="s">
        <v>80</v>
      </c>
      <c r="D1247" t="s">
        <v>870</v>
      </c>
      <c r="E1247">
        <v>0.97892000000000001</v>
      </c>
      <c r="F1247">
        <v>0.94201000000000001</v>
      </c>
      <c r="G1247">
        <v>0.88012000000000001</v>
      </c>
      <c r="H1247">
        <v>4.5539999999999997E-2</v>
      </c>
      <c r="I1247">
        <v>0.90198</v>
      </c>
      <c r="J1247">
        <v>4.2700000000000002E-2</v>
      </c>
    </row>
    <row r="1248" spans="1:10" x14ac:dyDescent="0.2">
      <c r="A1248" t="s">
        <v>344</v>
      </c>
      <c r="B1248" t="s">
        <v>346</v>
      </c>
      <c r="C1248" t="s">
        <v>124</v>
      </c>
      <c r="D1248" t="s">
        <v>870</v>
      </c>
      <c r="E1248">
        <v>0.98216000000000003</v>
      </c>
      <c r="F1248">
        <v>0.96023000000000003</v>
      </c>
      <c r="G1248">
        <v>0.89429000000000003</v>
      </c>
      <c r="H1248">
        <v>4.1950000000000001E-2</v>
      </c>
      <c r="I1248">
        <v>0.86138999999999999</v>
      </c>
      <c r="J1248">
        <v>4.172E-2</v>
      </c>
    </row>
    <row r="1249" spans="1:10" x14ac:dyDescent="0.2">
      <c r="A1249" t="s">
        <v>344</v>
      </c>
      <c r="B1249" t="s">
        <v>346</v>
      </c>
      <c r="C1249" t="s">
        <v>133</v>
      </c>
      <c r="D1249" t="s">
        <v>870</v>
      </c>
      <c r="E1249">
        <v>0.95431999999999995</v>
      </c>
      <c r="F1249">
        <v>0.90078999999999998</v>
      </c>
      <c r="G1249">
        <v>0.87268000000000001</v>
      </c>
      <c r="H1249">
        <v>5.3670000000000002E-2</v>
      </c>
      <c r="I1249">
        <v>0.97004999999999997</v>
      </c>
      <c r="J1249">
        <v>2.8049999999999999E-2</v>
      </c>
    </row>
    <row r="1250" spans="1:10" x14ac:dyDescent="0.2">
      <c r="A1250" t="s">
        <v>344</v>
      </c>
      <c r="B1250" t="s">
        <v>346</v>
      </c>
      <c r="C1250" t="s">
        <v>135</v>
      </c>
      <c r="D1250" t="s">
        <v>870</v>
      </c>
      <c r="E1250">
        <v>0.95348999999999995</v>
      </c>
      <c r="F1250">
        <v>0.84541999999999995</v>
      </c>
      <c r="G1250">
        <v>0.85036999999999996</v>
      </c>
      <c r="H1250">
        <v>5.2519999999999997E-2</v>
      </c>
      <c r="I1250">
        <v>0.87290000000000001</v>
      </c>
      <c r="J1250">
        <v>4.7620000000000003E-2</v>
      </c>
    </row>
    <row r="1251" spans="1:10" x14ac:dyDescent="0.2">
      <c r="A1251" t="s">
        <v>344</v>
      </c>
      <c r="B1251" t="s">
        <v>346</v>
      </c>
      <c r="C1251" t="s">
        <v>139</v>
      </c>
      <c r="D1251" t="s">
        <v>870</v>
      </c>
      <c r="E1251">
        <v>0.96269000000000005</v>
      </c>
      <c r="F1251">
        <v>0.89783999999999997</v>
      </c>
      <c r="G1251">
        <v>0.86092000000000002</v>
      </c>
      <c r="H1251">
        <v>4.5159999999999999E-2</v>
      </c>
      <c r="I1251">
        <v>0.86724999999999997</v>
      </c>
      <c r="J1251">
        <v>4.1739999999999999E-2</v>
      </c>
    </row>
    <row r="1252" spans="1:10" x14ac:dyDescent="0.2">
      <c r="A1252" t="s">
        <v>344</v>
      </c>
      <c r="B1252" t="s">
        <v>346</v>
      </c>
      <c r="C1252" t="s">
        <v>149</v>
      </c>
      <c r="D1252" t="s">
        <v>870</v>
      </c>
      <c r="E1252">
        <v>0.97753999999999996</v>
      </c>
      <c r="F1252">
        <v>0.92542000000000002</v>
      </c>
      <c r="G1252">
        <v>0.92627000000000004</v>
      </c>
      <c r="H1252">
        <v>3.635E-2</v>
      </c>
      <c r="I1252">
        <v>0.96238000000000001</v>
      </c>
      <c r="J1252">
        <v>3.295E-2</v>
      </c>
    </row>
    <row r="1253" spans="1:10" x14ac:dyDescent="0.2">
      <c r="A1253" t="s">
        <v>344</v>
      </c>
      <c r="B1253" t="s">
        <v>346</v>
      </c>
      <c r="C1253" t="s">
        <v>360</v>
      </c>
      <c r="D1253" t="s">
        <v>870</v>
      </c>
      <c r="I1253">
        <v>0.88043000000000005</v>
      </c>
      <c r="J1253">
        <v>3.2099999999999997E-2</v>
      </c>
    </row>
    <row r="1254" spans="1:10" x14ac:dyDescent="0.2">
      <c r="A1254" t="s">
        <v>344</v>
      </c>
      <c r="B1254" t="s">
        <v>346</v>
      </c>
      <c r="C1254" t="s">
        <v>152</v>
      </c>
      <c r="D1254" t="s">
        <v>870</v>
      </c>
      <c r="E1254">
        <v>0.94660999999999995</v>
      </c>
      <c r="F1254">
        <v>0.85292999999999997</v>
      </c>
      <c r="G1254">
        <v>0.86548999999999998</v>
      </c>
      <c r="H1254">
        <v>4.403E-2</v>
      </c>
      <c r="I1254">
        <v>0.88785999999999998</v>
      </c>
      <c r="J1254">
        <v>5.91E-2</v>
      </c>
    </row>
    <row r="1255" spans="1:10" x14ac:dyDescent="0.2">
      <c r="A1255" t="s">
        <v>344</v>
      </c>
      <c r="B1255" t="s">
        <v>346</v>
      </c>
      <c r="C1255" t="s">
        <v>78</v>
      </c>
      <c r="D1255" t="s">
        <v>870</v>
      </c>
      <c r="E1255">
        <v>0.97521000000000002</v>
      </c>
      <c r="F1255">
        <v>0.90171000000000001</v>
      </c>
      <c r="G1255">
        <v>0.89100999999999997</v>
      </c>
      <c r="H1255">
        <v>4.2369999999999998E-2</v>
      </c>
      <c r="I1255">
        <v>0.86924000000000001</v>
      </c>
      <c r="J1255">
        <v>4.1189999999999997E-2</v>
      </c>
    </row>
    <row r="1256" spans="1:10" x14ac:dyDescent="0.2">
      <c r="A1256" t="s">
        <v>344</v>
      </c>
      <c r="B1256" t="s">
        <v>346</v>
      </c>
      <c r="C1256" t="s">
        <v>160</v>
      </c>
      <c r="D1256" t="s">
        <v>870</v>
      </c>
      <c r="E1256">
        <v>0.97487999999999997</v>
      </c>
      <c r="F1256">
        <v>0.95435000000000003</v>
      </c>
      <c r="G1256">
        <v>0.86836000000000002</v>
      </c>
      <c r="H1256">
        <v>5.151E-2</v>
      </c>
      <c r="I1256">
        <v>0.89724000000000004</v>
      </c>
      <c r="J1256">
        <v>4.138E-2</v>
      </c>
    </row>
    <row r="1257" spans="1:10" x14ac:dyDescent="0.2">
      <c r="A1257" t="s">
        <v>344</v>
      </c>
      <c r="B1257" t="s">
        <v>346</v>
      </c>
      <c r="C1257" t="s">
        <v>385</v>
      </c>
      <c r="D1257" t="s">
        <v>870</v>
      </c>
      <c r="E1257">
        <v>0.95262999999999998</v>
      </c>
      <c r="F1257">
        <v>0.88836000000000004</v>
      </c>
      <c r="G1257">
        <v>0.86463999999999996</v>
      </c>
      <c r="H1257">
        <v>2.044E-2</v>
      </c>
      <c r="I1257">
        <v>0.91525000000000001</v>
      </c>
      <c r="J1257">
        <v>1.7340000000000001E-2</v>
      </c>
    </row>
    <row r="1258" spans="1:10" x14ac:dyDescent="0.2">
      <c r="A1258" t="s">
        <v>344</v>
      </c>
      <c r="B1258" t="s">
        <v>346</v>
      </c>
      <c r="C1258" t="s">
        <v>387</v>
      </c>
      <c r="D1258" t="s">
        <v>870</v>
      </c>
      <c r="E1258">
        <v>0.94935000000000003</v>
      </c>
      <c r="F1258">
        <v>0.89198</v>
      </c>
      <c r="G1258">
        <v>0.88205999999999996</v>
      </c>
      <c r="H1258">
        <v>1.6310000000000002E-2</v>
      </c>
      <c r="I1258">
        <v>0.92722000000000004</v>
      </c>
      <c r="J1258">
        <v>1.5939999999999999E-2</v>
      </c>
    </row>
    <row r="1259" spans="1:10" x14ac:dyDescent="0.2">
      <c r="A1259" t="s">
        <v>344</v>
      </c>
      <c r="B1259" t="s">
        <v>346</v>
      </c>
      <c r="C1259" t="s">
        <v>388</v>
      </c>
      <c r="D1259" t="s">
        <v>870</v>
      </c>
      <c r="E1259">
        <v>0.96082000000000001</v>
      </c>
      <c r="F1259">
        <v>0.87788999999999995</v>
      </c>
      <c r="G1259">
        <v>0.87256</v>
      </c>
      <c r="H1259">
        <v>1.6840000000000001E-2</v>
      </c>
      <c r="I1259">
        <v>0.90724000000000005</v>
      </c>
      <c r="J1259">
        <v>1.8450000000000001E-2</v>
      </c>
    </row>
    <row r="1260" spans="1:10" x14ac:dyDescent="0.2">
      <c r="A1260" t="s">
        <v>344</v>
      </c>
      <c r="B1260" t="s">
        <v>347</v>
      </c>
      <c r="C1260" t="s">
        <v>130</v>
      </c>
      <c r="D1260" t="s">
        <v>870</v>
      </c>
      <c r="F1260">
        <v>0.84977999999999998</v>
      </c>
      <c r="G1260">
        <v>0.93293000000000004</v>
      </c>
      <c r="H1260">
        <v>4.0300000000000002E-2</v>
      </c>
      <c r="I1260">
        <v>0.96889999999999998</v>
      </c>
      <c r="J1260">
        <v>3.1699999999999999E-2</v>
      </c>
    </row>
    <row r="1261" spans="1:10" x14ac:dyDescent="0.2">
      <c r="A1261" t="s">
        <v>344</v>
      </c>
      <c r="B1261" t="s">
        <v>347</v>
      </c>
      <c r="C1261" t="s">
        <v>86</v>
      </c>
      <c r="D1261" t="s">
        <v>870</v>
      </c>
      <c r="F1261">
        <v>0.84253</v>
      </c>
      <c r="G1261">
        <v>0.92023999999999995</v>
      </c>
      <c r="H1261">
        <v>4.7239999999999997E-2</v>
      </c>
      <c r="I1261">
        <v>0.92442000000000002</v>
      </c>
      <c r="J1261">
        <v>4.6339999999999999E-2</v>
      </c>
    </row>
    <row r="1262" spans="1:10" x14ac:dyDescent="0.2">
      <c r="A1262" t="s">
        <v>344</v>
      </c>
      <c r="B1262" t="s">
        <v>347</v>
      </c>
      <c r="C1262" t="s">
        <v>338</v>
      </c>
      <c r="D1262" t="s">
        <v>870</v>
      </c>
      <c r="F1262">
        <v>0.89837999999999996</v>
      </c>
      <c r="G1262">
        <v>0.94979000000000002</v>
      </c>
      <c r="H1262">
        <v>2.0830000000000001E-2</v>
      </c>
      <c r="I1262">
        <v>0.94430000000000003</v>
      </c>
      <c r="J1262">
        <v>2.5020000000000001E-2</v>
      </c>
    </row>
    <row r="1263" spans="1:10" x14ac:dyDescent="0.2">
      <c r="A1263" t="s">
        <v>344</v>
      </c>
      <c r="B1263" t="s">
        <v>347</v>
      </c>
      <c r="C1263" t="s">
        <v>134</v>
      </c>
      <c r="D1263" t="s">
        <v>870</v>
      </c>
      <c r="F1263">
        <v>0.98348999999999998</v>
      </c>
      <c r="G1263">
        <v>0.98480000000000001</v>
      </c>
      <c r="H1263">
        <v>1.9740000000000001E-2</v>
      </c>
      <c r="I1263">
        <v>0.95094999999999996</v>
      </c>
      <c r="J1263">
        <v>4.2099999999999999E-2</v>
      </c>
    </row>
    <row r="1264" spans="1:10" x14ac:dyDescent="0.2">
      <c r="A1264" t="s">
        <v>345</v>
      </c>
      <c r="B1264" t="s">
        <v>338</v>
      </c>
      <c r="C1264" t="s">
        <v>112</v>
      </c>
      <c r="D1264" t="s">
        <v>888</v>
      </c>
      <c r="E1264">
        <v>1920</v>
      </c>
      <c r="F1264">
        <v>1941</v>
      </c>
      <c r="G1264">
        <v>-21</v>
      </c>
    </row>
    <row r="1265" spans="1:7" x14ac:dyDescent="0.2">
      <c r="A1265" t="s">
        <v>345</v>
      </c>
      <c r="B1265" t="s">
        <v>338</v>
      </c>
      <c r="C1265" t="s">
        <v>131</v>
      </c>
      <c r="D1265" t="s">
        <v>888</v>
      </c>
      <c r="E1265">
        <v>1669</v>
      </c>
      <c r="F1265">
        <v>1677</v>
      </c>
      <c r="G1265">
        <v>-8</v>
      </c>
    </row>
    <row r="1266" spans="1:7" x14ac:dyDescent="0.2">
      <c r="A1266" t="s">
        <v>345</v>
      </c>
      <c r="B1266" t="s">
        <v>338</v>
      </c>
      <c r="C1266" t="s">
        <v>146</v>
      </c>
      <c r="D1266" t="s">
        <v>888</v>
      </c>
      <c r="E1266">
        <v>1743</v>
      </c>
      <c r="F1266">
        <v>2334</v>
      </c>
      <c r="G1266">
        <v>-591</v>
      </c>
    </row>
    <row r="1267" spans="1:7" x14ac:dyDescent="0.2">
      <c r="A1267" t="s">
        <v>345</v>
      </c>
      <c r="B1267" t="s">
        <v>338</v>
      </c>
      <c r="C1267" t="s">
        <v>338</v>
      </c>
      <c r="D1267" t="s">
        <v>888</v>
      </c>
      <c r="E1267">
        <v>5332</v>
      </c>
      <c r="F1267">
        <v>5952</v>
      </c>
      <c r="G1267">
        <v>-620</v>
      </c>
    </row>
    <row r="1268" spans="1:7" x14ac:dyDescent="0.2">
      <c r="A1268" t="s">
        <v>345</v>
      </c>
      <c r="B1268" t="s">
        <v>339</v>
      </c>
      <c r="C1268" t="s">
        <v>112</v>
      </c>
      <c r="D1268" t="s">
        <v>888</v>
      </c>
      <c r="E1268">
        <v>28715</v>
      </c>
      <c r="F1268">
        <v>29792</v>
      </c>
      <c r="G1268">
        <v>-1077</v>
      </c>
    </row>
    <row r="1269" spans="1:7" x14ac:dyDescent="0.2">
      <c r="A1269" t="s">
        <v>345</v>
      </c>
      <c r="B1269" t="s">
        <v>339</v>
      </c>
      <c r="C1269" t="s">
        <v>131</v>
      </c>
      <c r="D1269" t="s">
        <v>888</v>
      </c>
      <c r="E1269">
        <v>45227</v>
      </c>
      <c r="F1269">
        <v>47465</v>
      </c>
      <c r="G1269">
        <v>-2238</v>
      </c>
    </row>
    <row r="1270" spans="1:7" x14ac:dyDescent="0.2">
      <c r="A1270" t="s">
        <v>345</v>
      </c>
      <c r="B1270" t="s">
        <v>339</v>
      </c>
      <c r="C1270" t="s">
        <v>146</v>
      </c>
      <c r="D1270" t="s">
        <v>888</v>
      </c>
      <c r="E1270">
        <v>83116</v>
      </c>
      <c r="F1270">
        <v>84128</v>
      </c>
      <c r="G1270">
        <v>-1012</v>
      </c>
    </row>
    <row r="1271" spans="1:7" x14ac:dyDescent="0.2">
      <c r="A1271" t="s">
        <v>345</v>
      </c>
      <c r="B1271" t="s">
        <v>339</v>
      </c>
      <c r="C1271" t="s">
        <v>338</v>
      </c>
      <c r="D1271" t="s">
        <v>888</v>
      </c>
      <c r="E1271">
        <v>157059</v>
      </c>
      <c r="F1271">
        <v>161385</v>
      </c>
      <c r="G1271">
        <v>-4326</v>
      </c>
    </row>
    <row r="1272" spans="1:7" x14ac:dyDescent="0.2">
      <c r="A1272" t="s">
        <v>345</v>
      </c>
      <c r="B1272" t="s">
        <v>339</v>
      </c>
      <c r="C1272" t="s">
        <v>118</v>
      </c>
      <c r="D1272" t="s">
        <v>888</v>
      </c>
      <c r="E1272">
        <v>1</v>
      </c>
    </row>
    <row r="1273" spans="1:7" x14ac:dyDescent="0.2">
      <c r="A1273" t="s">
        <v>338</v>
      </c>
      <c r="B1273" t="s">
        <v>648</v>
      </c>
      <c r="C1273" t="s">
        <v>384</v>
      </c>
      <c r="D1273" t="s">
        <v>384</v>
      </c>
      <c r="E1273">
        <v>9639</v>
      </c>
      <c r="F1273">
        <v>459</v>
      </c>
      <c r="G1273">
        <v>46.93</v>
      </c>
    </row>
    <row r="1274" spans="1:7" x14ac:dyDescent="0.2">
      <c r="A1274" t="s">
        <v>338</v>
      </c>
      <c r="B1274" t="s">
        <v>648</v>
      </c>
      <c r="C1274" t="s">
        <v>649</v>
      </c>
      <c r="D1274" t="s">
        <v>384</v>
      </c>
      <c r="E1274">
        <v>72460</v>
      </c>
      <c r="F1274">
        <v>14856</v>
      </c>
      <c r="G1274">
        <v>111.39</v>
      </c>
    </row>
    <row r="1275" spans="1:7" x14ac:dyDescent="0.2">
      <c r="A1275" t="s">
        <v>338</v>
      </c>
      <c r="B1275" t="s">
        <v>648</v>
      </c>
      <c r="C1275" t="s">
        <v>109</v>
      </c>
      <c r="D1275" t="s">
        <v>384</v>
      </c>
      <c r="E1275">
        <v>211</v>
      </c>
      <c r="F1275">
        <v>63</v>
      </c>
      <c r="G1275">
        <v>234.16</v>
      </c>
    </row>
    <row r="1276" spans="1:7" x14ac:dyDescent="0.2">
      <c r="A1276" t="s">
        <v>338</v>
      </c>
      <c r="B1276" t="s">
        <v>648</v>
      </c>
      <c r="C1276" t="s">
        <v>110</v>
      </c>
      <c r="D1276" t="s">
        <v>384</v>
      </c>
      <c r="E1276">
        <v>905</v>
      </c>
      <c r="F1276">
        <v>196</v>
      </c>
      <c r="G1276">
        <v>156.21</v>
      </c>
    </row>
    <row r="1277" spans="1:7" x14ac:dyDescent="0.2">
      <c r="A1277" t="s">
        <v>338</v>
      </c>
      <c r="B1277" t="s">
        <v>648</v>
      </c>
      <c r="C1277" t="s">
        <v>111</v>
      </c>
      <c r="D1277" t="s">
        <v>384</v>
      </c>
      <c r="E1277">
        <v>426</v>
      </c>
      <c r="F1277">
        <v>124</v>
      </c>
      <c r="G1277">
        <v>129.5</v>
      </c>
    </row>
    <row r="1278" spans="1:7" x14ac:dyDescent="0.2">
      <c r="A1278" t="s">
        <v>338</v>
      </c>
      <c r="B1278" t="s">
        <v>648</v>
      </c>
      <c r="C1278" t="s">
        <v>112</v>
      </c>
      <c r="D1278" t="s">
        <v>384</v>
      </c>
      <c r="E1278">
        <v>362</v>
      </c>
      <c r="F1278">
        <v>97</v>
      </c>
      <c r="G1278">
        <v>117.37</v>
      </c>
    </row>
    <row r="1279" spans="1:7" x14ac:dyDescent="0.2">
      <c r="A1279" t="s">
        <v>338</v>
      </c>
      <c r="B1279" t="s">
        <v>648</v>
      </c>
      <c r="C1279" t="s">
        <v>113</v>
      </c>
      <c r="D1279" t="s">
        <v>384</v>
      </c>
      <c r="E1279">
        <v>112</v>
      </c>
      <c r="F1279">
        <v>29</v>
      </c>
      <c r="G1279">
        <v>140.01</v>
      </c>
    </row>
    <row r="1280" spans="1:7" x14ac:dyDescent="0.2">
      <c r="A1280" t="s">
        <v>338</v>
      </c>
      <c r="B1280" t="s">
        <v>648</v>
      </c>
      <c r="C1280" t="s">
        <v>114</v>
      </c>
      <c r="D1280" t="s">
        <v>384</v>
      </c>
      <c r="E1280">
        <v>195</v>
      </c>
      <c r="F1280">
        <v>34</v>
      </c>
      <c r="G1280">
        <v>85.46</v>
      </c>
    </row>
    <row r="1281" spans="1:7" x14ac:dyDescent="0.2">
      <c r="A1281" t="s">
        <v>338</v>
      </c>
      <c r="B1281" t="s">
        <v>648</v>
      </c>
      <c r="C1281" t="s">
        <v>86</v>
      </c>
      <c r="D1281" t="s">
        <v>384</v>
      </c>
      <c r="E1281">
        <v>5963</v>
      </c>
      <c r="F1281">
        <v>1040</v>
      </c>
      <c r="G1281">
        <v>92.28</v>
      </c>
    </row>
    <row r="1282" spans="1:7" x14ac:dyDescent="0.2">
      <c r="A1282" t="s">
        <v>338</v>
      </c>
      <c r="B1282" t="s">
        <v>648</v>
      </c>
      <c r="C1282" t="s">
        <v>115</v>
      </c>
      <c r="D1282" t="s">
        <v>384</v>
      </c>
      <c r="E1282">
        <v>709</v>
      </c>
      <c r="F1282">
        <v>205</v>
      </c>
      <c r="G1282">
        <v>128.41999999999999</v>
      </c>
    </row>
    <row r="1283" spans="1:7" x14ac:dyDescent="0.2">
      <c r="A1283" t="s">
        <v>338</v>
      </c>
      <c r="B1283" t="s">
        <v>648</v>
      </c>
      <c r="C1283" t="s">
        <v>116</v>
      </c>
      <c r="D1283" t="s">
        <v>384</v>
      </c>
      <c r="E1283">
        <v>431</v>
      </c>
      <c r="F1283">
        <v>163</v>
      </c>
      <c r="G1283">
        <v>239.55</v>
      </c>
    </row>
    <row r="1284" spans="1:7" x14ac:dyDescent="0.2">
      <c r="A1284" t="s">
        <v>338</v>
      </c>
      <c r="B1284" t="s">
        <v>648</v>
      </c>
      <c r="C1284" t="s">
        <v>89</v>
      </c>
      <c r="D1284" t="s">
        <v>384</v>
      </c>
      <c r="E1284">
        <v>1366</v>
      </c>
      <c r="F1284">
        <v>245</v>
      </c>
      <c r="G1284">
        <v>104.51</v>
      </c>
    </row>
    <row r="1285" spans="1:7" x14ac:dyDescent="0.2">
      <c r="A1285" t="s">
        <v>338</v>
      </c>
      <c r="B1285" t="s">
        <v>648</v>
      </c>
      <c r="C1285" t="s">
        <v>117</v>
      </c>
      <c r="D1285" t="s">
        <v>384</v>
      </c>
      <c r="E1285">
        <v>311</v>
      </c>
      <c r="F1285">
        <v>45</v>
      </c>
      <c r="G1285">
        <v>110.32</v>
      </c>
    </row>
    <row r="1286" spans="1:7" x14ac:dyDescent="0.2">
      <c r="A1286" t="s">
        <v>338</v>
      </c>
      <c r="B1286" t="s">
        <v>648</v>
      </c>
      <c r="C1286" t="s">
        <v>118</v>
      </c>
      <c r="D1286" t="s">
        <v>384</v>
      </c>
      <c r="E1286">
        <v>1615</v>
      </c>
      <c r="F1286">
        <v>327</v>
      </c>
      <c r="G1286">
        <v>107.17</v>
      </c>
    </row>
    <row r="1287" spans="1:7" x14ac:dyDescent="0.2">
      <c r="A1287" t="s">
        <v>338</v>
      </c>
      <c r="B1287" t="s">
        <v>648</v>
      </c>
      <c r="C1287" t="s">
        <v>119</v>
      </c>
      <c r="D1287" t="s">
        <v>384</v>
      </c>
      <c r="E1287">
        <v>1510</v>
      </c>
      <c r="F1287">
        <v>390</v>
      </c>
      <c r="G1287">
        <v>120.2</v>
      </c>
    </row>
    <row r="1288" spans="1:7" x14ac:dyDescent="0.2">
      <c r="A1288" t="s">
        <v>338</v>
      </c>
      <c r="B1288" t="s">
        <v>648</v>
      </c>
      <c r="C1288" t="s">
        <v>120</v>
      </c>
      <c r="D1288" t="s">
        <v>384</v>
      </c>
      <c r="E1288">
        <v>2106</v>
      </c>
      <c r="F1288">
        <v>477</v>
      </c>
      <c r="G1288">
        <v>115.42</v>
      </c>
    </row>
    <row r="1289" spans="1:7" x14ac:dyDescent="0.2">
      <c r="A1289" t="s">
        <v>338</v>
      </c>
      <c r="B1289" t="s">
        <v>648</v>
      </c>
      <c r="C1289" t="s">
        <v>121</v>
      </c>
      <c r="D1289" t="s">
        <v>384</v>
      </c>
      <c r="E1289">
        <v>2340</v>
      </c>
      <c r="F1289">
        <v>483</v>
      </c>
      <c r="G1289">
        <v>108.57</v>
      </c>
    </row>
    <row r="1290" spans="1:7" x14ac:dyDescent="0.2">
      <c r="A1290" t="s">
        <v>338</v>
      </c>
      <c r="B1290" t="s">
        <v>648</v>
      </c>
      <c r="C1290" t="s">
        <v>80</v>
      </c>
      <c r="D1290" t="s">
        <v>384</v>
      </c>
      <c r="E1290">
        <v>1844</v>
      </c>
      <c r="F1290">
        <v>484</v>
      </c>
      <c r="G1290">
        <v>149.44</v>
      </c>
    </row>
    <row r="1291" spans="1:7" x14ac:dyDescent="0.2">
      <c r="A1291" t="s">
        <v>338</v>
      </c>
      <c r="B1291" t="s">
        <v>648</v>
      </c>
      <c r="C1291" t="s">
        <v>122</v>
      </c>
      <c r="D1291" t="s">
        <v>384</v>
      </c>
      <c r="E1291">
        <v>467</v>
      </c>
      <c r="F1291">
        <v>93</v>
      </c>
      <c r="G1291">
        <v>120.5</v>
      </c>
    </row>
    <row r="1292" spans="1:7" x14ac:dyDescent="0.2">
      <c r="A1292" t="s">
        <v>338</v>
      </c>
      <c r="B1292" t="s">
        <v>648</v>
      </c>
      <c r="C1292" t="s">
        <v>123</v>
      </c>
      <c r="D1292" t="s">
        <v>384</v>
      </c>
      <c r="E1292">
        <v>1055</v>
      </c>
      <c r="F1292">
        <v>245</v>
      </c>
      <c r="G1292">
        <v>218.25</v>
      </c>
    </row>
    <row r="1293" spans="1:7" x14ac:dyDescent="0.2">
      <c r="A1293" t="s">
        <v>338</v>
      </c>
      <c r="B1293" t="s">
        <v>648</v>
      </c>
      <c r="C1293" t="s">
        <v>124</v>
      </c>
      <c r="D1293" t="s">
        <v>384</v>
      </c>
      <c r="E1293">
        <v>603</v>
      </c>
      <c r="F1293">
        <v>93</v>
      </c>
      <c r="G1293">
        <v>76.67</v>
      </c>
    </row>
    <row r="1294" spans="1:7" x14ac:dyDescent="0.2">
      <c r="A1294" t="s">
        <v>338</v>
      </c>
      <c r="B1294" t="s">
        <v>648</v>
      </c>
      <c r="C1294" t="s">
        <v>125</v>
      </c>
      <c r="D1294" t="s">
        <v>384</v>
      </c>
      <c r="E1294">
        <v>1238</v>
      </c>
      <c r="F1294">
        <v>218</v>
      </c>
      <c r="G1294">
        <v>92.13</v>
      </c>
    </row>
    <row r="1295" spans="1:7" x14ac:dyDescent="0.2">
      <c r="A1295" t="s">
        <v>338</v>
      </c>
      <c r="B1295" t="s">
        <v>648</v>
      </c>
      <c r="C1295" t="s">
        <v>126</v>
      </c>
      <c r="D1295" t="s">
        <v>384</v>
      </c>
      <c r="E1295">
        <v>3170</v>
      </c>
      <c r="F1295">
        <v>1041</v>
      </c>
      <c r="G1295">
        <v>182.72</v>
      </c>
    </row>
    <row r="1296" spans="1:7" x14ac:dyDescent="0.2">
      <c r="A1296" t="s">
        <v>338</v>
      </c>
      <c r="B1296" t="s">
        <v>648</v>
      </c>
      <c r="C1296" t="s">
        <v>127</v>
      </c>
      <c r="D1296" t="s">
        <v>384</v>
      </c>
      <c r="E1296">
        <v>1836</v>
      </c>
      <c r="F1296">
        <v>708</v>
      </c>
      <c r="G1296">
        <v>220.07</v>
      </c>
    </row>
    <row r="1297" spans="1:7" x14ac:dyDescent="0.2">
      <c r="A1297" t="s">
        <v>338</v>
      </c>
      <c r="B1297" t="s">
        <v>648</v>
      </c>
      <c r="C1297" t="s">
        <v>128</v>
      </c>
      <c r="D1297" t="s">
        <v>384</v>
      </c>
      <c r="E1297">
        <v>540</v>
      </c>
      <c r="F1297">
        <v>142</v>
      </c>
      <c r="G1297">
        <v>146.57</v>
      </c>
    </row>
    <row r="1298" spans="1:7" x14ac:dyDescent="0.2">
      <c r="A1298" t="s">
        <v>338</v>
      </c>
      <c r="B1298" t="s">
        <v>648</v>
      </c>
      <c r="C1298" t="s">
        <v>129</v>
      </c>
      <c r="D1298" t="s">
        <v>384</v>
      </c>
      <c r="E1298">
        <v>1423</v>
      </c>
      <c r="F1298">
        <v>334</v>
      </c>
      <c r="G1298">
        <v>162.12</v>
      </c>
    </row>
    <row r="1299" spans="1:7" x14ac:dyDescent="0.2">
      <c r="A1299" t="s">
        <v>338</v>
      </c>
      <c r="B1299" t="s">
        <v>648</v>
      </c>
      <c r="C1299" t="s">
        <v>130</v>
      </c>
      <c r="D1299" t="s">
        <v>384</v>
      </c>
      <c r="E1299">
        <v>5487</v>
      </c>
      <c r="F1299">
        <v>739</v>
      </c>
      <c r="G1299">
        <v>88.76</v>
      </c>
    </row>
    <row r="1300" spans="1:7" x14ac:dyDescent="0.2">
      <c r="A1300" t="s">
        <v>338</v>
      </c>
      <c r="B1300" t="s">
        <v>648</v>
      </c>
      <c r="C1300" t="s">
        <v>131</v>
      </c>
      <c r="D1300" t="s">
        <v>384</v>
      </c>
      <c r="E1300">
        <v>859</v>
      </c>
      <c r="F1300">
        <v>153</v>
      </c>
      <c r="G1300">
        <v>85.18</v>
      </c>
    </row>
    <row r="1301" spans="1:7" x14ac:dyDescent="0.2">
      <c r="A1301" t="s">
        <v>338</v>
      </c>
      <c r="B1301" t="s">
        <v>648</v>
      </c>
      <c r="C1301" t="s">
        <v>132</v>
      </c>
      <c r="D1301" t="s">
        <v>384</v>
      </c>
      <c r="E1301">
        <v>146</v>
      </c>
      <c r="F1301">
        <v>29</v>
      </c>
      <c r="G1301">
        <v>83.34</v>
      </c>
    </row>
    <row r="1302" spans="1:7" x14ac:dyDescent="0.2">
      <c r="A1302" t="s">
        <v>338</v>
      </c>
      <c r="B1302" t="s">
        <v>648</v>
      </c>
      <c r="C1302" t="s">
        <v>133</v>
      </c>
      <c r="D1302" t="s">
        <v>384</v>
      </c>
      <c r="E1302">
        <v>1426</v>
      </c>
      <c r="F1302">
        <v>417</v>
      </c>
      <c r="G1302">
        <v>115.36</v>
      </c>
    </row>
    <row r="1303" spans="1:7" x14ac:dyDescent="0.2">
      <c r="A1303" t="s">
        <v>338</v>
      </c>
      <c r="B1303" t="s">
        <v>648</v>
      </c>
      <c r="C1303" t="s">
        <v>134</v>
      </c>
      <c r="D1303" t="s">
        <v>384</v>
      </c>
      <c r="E1303">
        <v>5281</v>
      </c>
      <c r="F1303">
        <v>1174</v>
      </c>
      <c r="G1303">
        <v>101.89</v>
      </c>
    </row>
    <row r="1304" spans="1:7" x14ac:dyDescent="0.2">
      <c r="A1304" t="s">
        <v>338</v>
      </c>
      <c r="B1304" t="s">
        <v>648</v>
      </c>
      <c r="C1304" t="s">
        <v>135</v>
      </c>
      <c r="D1304" t="s">
        <v>384</v>
      </c>
      <c r="E1304">
        <v>426</v>
      </c>
      <c r="F1304">
        <v>95</v>
      </c>
      <c r="G1304">
        <v>109.93</v>
      </c>
    </row>
    <row r="1305" spans="1:7" x14ac:dyDescent="0.2">
      <c r="A1305" t="s">
        <v>338</v>
      </c>
      <c r="B1305" t="s">
        <v>648</v>
      </c>
      <c r="C1305" t="s">
        <v>136</v>
      </c>
      <c r="D1305" t="s">
        <v>384</v>
      </c>
      <c r="E1305">
        <v>329</v>
      </c>
      <c r="F1305">
        <v>80</v>
      </c>
      <c r="G1305">
        <v>88.04</v>
      </c>
    </row>
    <row r="1306" spans="1:7" x14ac:dyDescent="0.2">
      <c r="A1306" t="s">
        <v>338</v>
      </c>
      <c r="B1306" t="s">
        <v>648</v>
      </c>
      <c r="C1306" t="s">
        <v>137</v>
      </c>
      <c r="D1306" t="s">
        <v>384</v>
      </c>
      <c r="E1306">
        <v>3400</v>
      </c>
      <c r="F1306">
        <v>967</v>
      </c>
      <c r="G1306">
        <v>152.09</v>
      </c>
    </row>
    <row r="1307" spans="1:7" x14ac:dyDescent="0.2">
      <c r="A1307" t="s">
        <v>338</v>
      </c>
      <c r="B1307" t="s">
        <v>648</v>
      </c>
      <c r="C1307" t="s">
        <v>138</v>
      </c>
      <c r="D1307" t="s">
        <v>384</v>
      </c>
      <c r="E1307">
        <v>593</v>
      </c>
      <c r="F1307">
        <v>156</v>
      </c>
      <c r="G1307">
        <v>114.88</v>
      </c>
    </row>
    <row r="1308" spans="1:7" x14ac:dyDescent="0.2">
      <c r="A1308" t="s">
        <v>338</v>
      </c>
      <c r="B1308" t="s">
        <v>648</v>
      </c>
      <c r="C1308" t="s">
        <v>139</v>
      </c>
      <c r="D1308" t="s">
        <v>384</v>
      </c>
      <c r="E1308">
        <v>620</v>
      </c>
      <c r="F1308">
        <v>136</v>
      </c>
      <c r="G1308">
        <v>121.26</v>
      </c>
    </row>
    <row r="1309" spans="1:7" x14ac:dyDescent="0.2">
      <c r="A1309" t="s">
        <v>338</v>
      </c>
      <c r="B1309" t="s">
        <v>648</v>
      </c>
      <c r="C1309" t="s">
        <v>140</v>
      </c>
      <c r="D1309" t="s">
        <v>384</v>
      </c>
      <c r="E1309">
        <v>452</v>
      </c>
      <c r="F1309">
        <v>106</v>
      </c>
      <c r="G1309">
        <v>110.54</v>
      </c>
    </row>
    <row r="1310" spans="1:7" x14ac:dyDescent="0.2">
      <c r="A1310" t="s">
        <v>338</v>
      </c>
      <c r="B1310" t="s">
        <v>648</v>
      </c>
      <c r="C1310" t="s">
        <v>141</v>
      </c>
      <c r="D1310" t="s">
        <v>384</v>
      </c>
      <c r="E1310">
        <v>1185</v>
      </c>
      <c r="F1310">
        <v>267</v>
      </c>
      <c r="G1310">
        <v>105.53</v>
      </c>
    </row>
    <row r="1311" spans="1:7" x14ac:dyDescent="0.2">
      <c r="A1311" t="s">
        <v>338</v>
      </c>
      <c r="B1311" t="s">
        <v>648</v>
      </c>
      <c r="C1311" t="s">
        <v>142</v>
      </c>
      <c r="D1311" t="s">
        <v>384</v>
      </c>
      <c r="E1311">
        <v>162</v>
      </c>
      <c r="F1311">
        <v>39</v>
      </c>
      <c r="G1311">
        <v>92.15</v>
      </c>
    </row>
    <row r="1312" spans="1:7" x14ac:dyDescent="0.2">
      <c r="A1312" t="s">
        <v>338</v>
      </c>
      <c r="B1312" t="s">
        <v>648</v>
      </c>
      <c r="C1312" t="s">
        <v>143</v>
      </c>
      <c r="D1312" t="s">
        <v>384</v>
      </c>
      <c r="E1312">
        <v>640</v>
      </c>
      <c r="F1312">
        <v>94</v>
      </c>
      <c r="G1312">
        <v>76.92</v>
      </c>
    </row>
    <row r="1313" spans="1:7" x14ac:dyDescent="0.2">
      <c r="A1313" t="s">
        <v>338</v>
      </c>
      <c r="B1313" t="s">
        <v>648</v>
      </c>
      <c r="C1313" t="s">
        <v>144</v>
      </c>
      <c r="D1313" t="s">
        <v>384</v>
      </c>
      <c r="E1313">
        <v>1678</v>
      </c>
      <c r="F1313">
        <v>328</v>
      </c>
      <c r="G1313">
        <v>88.11</v>
      </c>
    </row>
    <row r="1314" spans="1:7" x14ac:dyDescent="0.2">
      <c r="A1314" t="s">
        <v>338</v>
      </c>
      <c r="B1314" t="s">
        <v>648</v>
      </c>
      <c r="C1314" t="s">
        <v>145</v>
      </c>
      <c r="D1314" t="s">
        <v>384</v>
      </c>
      <c r="E1314">
        <v>939</v>
      </c>
      <c r="F1314">
        <v>186</v>
      </c>
      <c r="G1314">
        <v>106.76</v>
      </c>
    </row>
    <row r="1315" spans="1:7" x14ac:dyDescent="0.2">
      <c r="A1315" t="s">
        <v>338</v>
      </c>
      <c r="B1315" t="s">
        <v>648</v>
      </c>
      <c r="C1315" t="s">
        <v>146</v>
      </c>
      <c r="D1315" t="s">
        <v>384</v>
      </c>
      <c r="E1315">
        <v>2035</v>
      </c>
      <c r="F1315">
        <v>575</v>
      </c>
      <c r="G1315">
        <v>130.83000000000001</v>
      </c>
    </row>
    <row r="1316" spans="1:7" x14ac:dyDescent="0.2">
      <c r="A1316" t="s">
        <v>338</v>
      </c>
      <c r="B1316" t="s">
        <v>648</v>
      </c>
      <c r="C1316" t="s">
        <v>147</v>
      </c>
      <c r="D1316" t="s">
        <v>384</v>
      </c>
      <c r="E1316">
        <v>232</v>
      </c>
      <c r="F1316">
        <v>64</v>
      </c>
      <c r="G1316">
        <v>128.46</v>
      </c>
    </row>
    <row r="1317" spans="1:7" x14ac:dyDescent="0.2">
      <c r="A1317" t="s">
        <v>338</v>
      </c>
      <c r="B1317" t="s">
        <v>648</v>
      </c>
      <c r="C1317" t="s">
        <v>148</v>
      </c>
      <c r="D1317" t="s">
        <v>384</v>
      </c>
      <c r="E1317">
        <v>753</v>
      </c>
      <c r="F1317">
        <v>330</v>
      </c>
      <c r="G1317">
        <v>148.04</v>
      </c>
    </row>
    <row r="1318" spans="1:7" x14ac:dyDescent="0.2">
      <c r="A1318" t="s">
        <v>338</v>
      </c>
      <c r="B1318" t="s">
        <v>648</v>
      </c>
      <c r="C1318" t="s">
        <v>149</v>
      </c>
      <c r="D1318" t="s">
        <v>384</v>
      </c>
      <c r="E1318">
        <v>169</v>
      </c>
      <c r="F1318">
        <v>37</v>
      </c>
      <c r="G1318">
        <v>99</v>
      </c>
    </row>
    <row r="1319" spans="1:7" x14ac:dyDescent="0.2">
      <c r="A1319" t="s">
        <v>338</v>
      </c>
      <c r="B1319" t="s">
        <v>648</v>
      </c>
      <c r="C1319" t="s">
        <v>150</v>
      </c>
      <c r="D1319" t="s">
        <v>384</v>
      </c>
      <c r="E1319">
        <v>1577</v>
      </c>
      <c r="F1319">
        <v>292</v>
      </c>
      <c r="G1319">
        <v>93.56</v>
      </c>
    </row>
    <row r="1320" spans="1:7" x14ac:dyDescent="0.2">
      <c r="A1320" t="s">
        <v>338</v>
      </c>
      <c r="B1320" t="s">
        <v>648</v>
      </c>
      <c r="C1320" t="s">
        <v>360</v>
      </c>
      <c r="D1320" t="s">
        <v>384</v>
      </c>
      <c r="E1320">
        <v>68</v>
      </c>
      <c r="F1320">
        <v>37</v>
      </c>
      <c r="G1320">
        <v>173.93</v>
      </c>
    </row>
    <row r="1321" spans="1:7" x14ac:dyDescent="0.2">
      <c r="A1321" t="s">
        <v>338</v>
      </c>
      <c r="B1321" t="s">
        <v>648</v>
      </c>
      <c r="C1321" t="s">
        <v>151</v>
      </c>
      <c r="D1321" t="s">
        <v>384</v>
      </c>
      <c r="E1321">
        <v>105</v>
      </c>
      <c r="F1321">
        <v>27</v>
      </c>
      <c r="G1321">
        <v>141.02000000000001</v>
      </c>
    </row>
    <row r="1322" spans="1:7" x14ac:dyDescent="0.2">
      <c r="A1322" t="s">
        <v>338</v>
      </c>
      <c r="B1322" t="s">
        <v>648</v>
      </c>
      <c r="C1322" t="s">
        <v>871</v>
      </c>
      <c r="D1322" t="s">
        <v>384</v>
      </c>
      <c r="E1322">
        <v>2</v>
      </c>
      <c r="F1322">
        <v>2</v>
      </c>
      <c r="G1322">
        <v>176.5</v>
      </c>
    </row>
    <row r="1323" spans="1:7" x14ac:dyDescent="0.2">
      <c r="A1323" t="s">
        <v>338</v>
      </c>
      <c r="B1323" t="s">
        <v>648</v>
      </c>
      <c r="C1323" t="s">
        <v>152</v>
      </c>
      <c r="D1323" t="s">
        <v>384</v>
      </c>
      <c r="E1323">
        <v>1620</v>
      </c>
      <c r="F1323">
        <v>341</v>
      </c>
      <c r="G1323">
        <v>113.16</v>
      </c>
    </row>
    <row r="1324" spans="1:7" x14ac:dyDescent="0.2">
      <c r="A1324" t="s">
        <v>338</v>
      </c>
      <c r="B1324" t="s">
        <v>648</v>
      </c>
      <c r="C1324" t="s">
        <v>153</v>
      </c>
      <c r="D1324" t="s">
        <v>384</v>
      </c>
      <c r="E1324">
        <v>276</v>
      </c>
      <c r="F1324">
        <v>83</v>
      </c>
      <c r="G1324">
        <v>119.68</v>
      </c>
    </row>
    <row r="1325" spans="1:7" x14ac:dyDescent="0.2">
      <c r="A1325" t="s">
        <v>338</v>
      </c>
      <c r="B1325" t="s">
        <v>648</v>
      </c>
      <c r="C1325" t="s">
        <v>78</v>
      </c>
      <c r="D1325" t="s">
        <v>384</v>
      </c>
      <c r="E1325">
        <v>45</v>
      </c>
      <c r="F1325">
        <v>18</v>
      </c>
      <c r="G1325">
        <v>176.29</v>
      </c>
    </row>
    <row r="1326" spans="1:7" x14ac:dyDescent="0.2">
      <c r="A1326" t="s">
        <v>338</v>
      </c>
      <c r="B1326" t="s">
        <v>648</v>
      </c>
      <c r="C1326" t="s">
        <v>154</v>
      </c>
      <c r="D1326" t="s">
        <v>384</v>
      </c>
      <c r="E1326">
        <v>544</v>
      </c>
      <c r="F1326">
        <v>129</v>
      </c>
      <c r="G1326">
        <v>155.43</v>
      </c>
    </row>
    <row r="1327" spans="1:7" x14ac:dyDescent="0.2">
      <c r="A1327" t="s">
        <v>338</v>
      </c>
      <c r="B1327" t="s">
        <v>648</v>
      </c>
      <c r="C1327" t="s">
        <v>155</v>
      </c>
      <c r="D1327" t="s">
        <v>384</v>
      </c>
      <c r="E1327">
        <v>150</v>
      </c>
      <c r="F1327">
        <v>30</v>
      </c>
      <c r="G1327">
        <v>103.36</v>
      </c>
    </row>
    <row r="1328" spans="1:7" x14ac:dyDescent="0.2">
      <c r="A1328" t="s">
        <v>338</v>
      </c>
      <c r="B1328" t="s">
        <v>648</v>
      </c>
      <c r="C1328" t="s">
        <v>156</v>
      </c>
      <c r="D1328" t="s">
        <v>384</v>
      </c>
      <c r="E1328">
        <v>189</v>
      </c>
      <c r="F1328">
        <v>28</v>
      </c>
      <c r="G1328">
        <v>86.53</v>
      </c>
    </row>
    <row r="1329" spans="1:7" x14ac:dyDescent="0.2">
      <c r="A1329" t="s">
        <v>338</v>
      </c>
      <c r="B1329" t="s">
        <v>648</v>
      </c>
      <c r="C1329" t="s">
        <v>361</v>
      </c>
      <c r="D1329" t="s">
        <v>384</v>
      </c>
      <c r="E1329">
        <v>140</v>
      </c>
      <c r="F1329">
        <v>20</v>
      </c>
      <c r="G1329">
        <v>100.18</v>
      </c>
    </row>
    <row r="1330" spans="1:7" x14ac:dyDescent="0.2">
      <c r="A1330" t="s">
        <v>338</v>
      </c>
      <c r="B1330" t="s">
        <v>648</v>
      </c>
      <c r="C1330" t="s">
        <v>157</v>
      </c>
      <c r="D1330" t="s">
        <v>384</v>
      </c>
      <c r="E1330">
        <v>234</v>
      </c>
      <c r="F1330">
        <v>69</v>
      </c>
      <c r="G1330">
        <v>105.31</v>
      </c>
    </row>
    <row r="1331" spans="1:7" x14ac:dyDescent="0.2">
      <c r="A1331" t="s">
        <v>338</v>
      </c>
      <c r="B1331" t="s">
        <v>648</v>
      </c>
      <c r="C1331" t="s">
        <v>158</v>
      </c>
      <c r="D1331" t="s">
        <v>384</v>
      </c>
      <c r="E1331">
        <v>169</v>
      </c>
      <c r="F1331">
        <v>36</v>
      </c>
      <c r="G1331">
        <v>87.9</v>
      </c>
    </row>
    <row r="1332" spans="1:7" x14ac:dyDescent="0.2">
      <c r="A1332" t="s">
        <v>338</v>
      </c>
      <c r="B1332" t="s">
        <v>648</v>
      </c>
      <c r="C1332" t="s">
        <v>159</v>
      </c>
      <c r="D1332" t="s">
        <v>384</v>
      </c>
      <c r="E1332">
        <v>55</v>
      </c>
      <c r="F1332">
        <v>18</v>
      </c>
      <c r="G1332">
        <v>124.96</v>
      </c>
    </row>
    <row r="1333" spans="1:7" x14ac:dyDescent="0.2">
      <c r="A1333" t="s">
        <v>338</v>
      </c>
      <c r="B1333" t="s">
        <v>648</v>
      </c>
      <c r="C1333" t="s">
        <v>160</v>
      </c>
      <c r="D1333" t="s">
        <v>384</v>
      </c>
      <c r="E1333">
        <v>97</v>
      </c>
      <c r="F1333">
        <v>19</v>
      </c>
      <c r="G1333">
        <v>116.14</v>
      </c>
    </row>
    <row r="1334" spans="1:7" x14ac:dyDescent="0.2">
      <c r="A1334" t="s">
        <v>338</v>
      </c>
      <c r="B1334" t="s">
        <v>650</v>
      </c>
      <c r="C1334" t="s">
        <v>384</v>
      </c>
      <c r="D1334" t="s">
        <v>384</v>
      </c>
      <c r="E1334">
        <v>1509</v>
      </c>
      <c r="F1334">
        <v>197</v>
      </c>
      <c r="G1334">
        <v>99.62</v>
      </c>
    </row>
    <row r="1335" spans="1:7" x14ac:dyDescent="0.2">
      <c r="A1335" t="s">
        <v>338</v>
      </c>
      <c r="B1335" t="s">
        <v>650</v>
      </c>
      <c r="C1335" t="s">
        <v>649</v>
      </c>
      <c r="D1335" t="s">
        <v>384</v>
      </c>
      <c r="E1335">
        <v>16040</v>
      </c>
      <c r="F1335">
        <v>3394</v>
      </c>
      <c r="G1335">
        <v>94.62</v>
      </c>
    </row>
    <row r="1336" spans="1:7" x14ac:dyDescent="0.2">
      <c r="A1336" t="s">
        <v>338</v>
      </c>
      <c r="B1336" t="s">
        <v>650</v>
      </c>
      <c r="C1336" t="s">
        <v>86</v>
      </c>
      <c r="D1336" t="s">
        <v>384</v>
      </c>
      <c r="E1336">
        <v>5008</v>
      </c>
      <c r="F1336">
        <v>1134</v>
      </c>
      <c r="G1336">
        <v>93.41</v>
      </c>
    </row>
    <row r="1337" spans="1:7" x14ac:dyDescent="0.2">
      <c r="A1337" t="s">
        <v>338</v>
      </c>
      <c r="B1337" t="s">
        <v>650</v>
      </c>
      <c r="C1337" t="s">
        <v>130</v>
      </c>
      <c r="D1337" t="s">
        <v>384</v>
      </c>
      <c r="E1337">
        <v>4954</v>
      </c>
      <c r="F1337">
        <v>968</v>
      </c>
      <c r="G1337">
        <v>87.88</v>
      </c>
    </row>
    <row r="1338" spans="1:7" x14ac:dyDescent="0.2">
      <c r="A1338" t="s">
        <v>338</v>
      </c>
      <c r="B1338" t="s">
        <v>650</v>
      </c>
      <c r="C1338" t="s">
        <v>134</v>
      </c>
      <c r="D1338" t="s">
        <v>384</v>
      </c>
      <c r="E1338">
        <v>4569</v>
      </c>
      <c r="F1338">
        <v>1095</v>
      </c>
      <c r="G1338">
        <v>101.62</v>
      </c>
    </row>
    <row r="1339" spans="1:7" x14ac:dyDescent="0.2">
      <c r="A1339" t="s">
        <v>338</v>
      </c>
      <c r="B1339" t="s">
        <v>648</v>
      </c>
      <c r="C1339" t="s">
        <v>359</v>
      </c>
      <c r="D1339" t="s">
        <v>384</v>
      </c>
      <c r="E1339">
        <v>9639</v>
      </c>
      <c r="F1339">
        <v>459</v>
      </c>
      <c r="G1339">
        <v>46.93</v>
      </c>
    </row>
    <row r="1340" spans="1:7" x14ac:dyDescent="0.2">
      <c r="A1340" t="s">
        <v>338</v>
      </c>
      <c r="B1340" t="s">
        <v>648</v>
      </c>
      <c r="C1340" t="s">
        <v>386</v>
      </c>
      <c r="D1340" t="s">
        <v>384</v>
      </c>
      <c r="E1340">
        <v>13826</v>
      </c>
      <c r="F1340">
        <v>3186</v>
      </c>
      <c r="G1340">
        <v>106.92</v>
      </c>
    </row>
    <row r="1341" spans="1:7" x14ac:dyDescent="0.2">
      <c r="A1341" t="s">
        <v>338</v>
      </c>
      <c r="B1341" t="s">
        <v>648</v>
      </c>
      <c r="C1341" t="s">
        <v>385</v>
      </c>
      <c r="D1341" t="s">
        <v>384</v>
      </c>
      <c r="E1341">
        <v>16745</v>
      </c>
      <c r="F1341">
        <v>4106</v>
      </c>
      <c r="G1341">
        <v>134.54</v>
      </c>
    </row>
    <row r="1342" spans="1:7" x14ac:dyDescent="0.2">
      <c r="A1342" t="s">
        <v>338</v>
      </c>
      <c r="B1342" t="s">
        <v>648</v>
      </c>
      <c r="C1342" t="s">
        <v>387</v>
      </c>
      <c r="D1342" t="s">
        <v>384</v>
      </c>
      <c r="E1342">
        <v>22582</v>
      </c>
      <c r="F1342">
        <v>4763</v>
      </c>
      <c r="G1342">
        <v>119.72</v>
      </c>
    </row>
    <row r="1343" spans="1:7" x14ac:dyDescent="0.2">
      <c r="A1343" t="s">
        <v>338</v>
      </c>
      <c r="B1343" t="s">
        <v>648</v>
      </c>
      <c r="C1343" t="s">
        <v>388</v>
      </c>
      <c r="D1343" t="s">
        <v>384</v>
      </c>
      <c r="E1343">
        <v>9668</v>
      </c>
      <c r="F1343">
        <v>2342</v>
      </c>
      <c r="G1343">
        <v>122.52</v>
      </c>
    </row>
    <row r="1344" spans="1:7" x14ac:dyDescent="0.2">
      <c r="A1344" t="s">
        <v>339</v>
      </c>
      <c r="B1344" t="s">
        <v>651</v>
      </c>
      <c r="C1344" t="s">
        <v>384</v>
      </c>
      <c r="D1344" t="s">
        <v>384</v>
      </c>
      <c r="E1344">
        <v>730</v>
      </c>
      <c r="F1344">
        <v>275</v>
      </c>
    </row>
    <row r="1345" spans="1:6" x14ac:dyDescent="0.2">
      <c r="A1345" t="s">
        <v>339</v>
      </c>
      <c r="B1345" t="s">
        <v>651</v>
      </c>
      <c r="C1345" t="s">
        <v>649</v>
      </c>
      <c r="D1345" t="s">
        <v>384</v>
      </c>
      <c r="E1345">
        <v>323829</v>
      </c>
      <c r="F1345">
        <v>79737</v>
      </c>
    </row>
    <row r="1346" spans="1:6" x14ac:dyDescent="0.2">
      <c r="A1346" t="s">
        <v>339</v>
      </c>
      <c r="B1346" t="s">
        <v>651</v>
      </c>
      <c r="C1346" t="s">
        <v>109</v>
      </c>
      <c r="D1346" t="s">
        <v>384</v>
      </c>
      <c r="E1346">
        <v>2057</v>
      </c>
      <c r="F1346">
        <v>668</v>
      </c>
    </row>
    <row r="1347" spans="1:6" x14ac:dyDescent="0.2">
      <c r="A1347" t="s">
        <v>339</v>
      </c>
      <c r="B1347" t="s">
        <v>651</v>
      </c>
      <c r="C1347" t="s">
        <v>110</v>
      </c>
      <c r="D1347" t="s">
        <v>384</v>
      </c>
      <c r="E1347">
        <v>2113</v>
      </c>
      <c r="F1347">
        <v>529</v>
      </c>
    </row>
    <row r="1348" spans="1:6" x14ac:dyDescent="0.2">
      <c r="A1348" t="s">
        <v>339</v>
      </c>
      <c r="B1348" t="s">
        <v>651</v>
      </c>
      <c r="C1348" t="s">
        <v>111</v>
      </c>
      <c r="D1348" t="s">
        <v>384</v>
      </c>
      <c r="E1348">
        <v>3718</v>
      </c>
      <c r="F1348">
        <v>1137</v>
      </c>
    </row>
    <row r="1349" spans="1:6" x14ac:dyDescent="0.2">
      <c r="A1349" t="s">
        <v>339</v>
      </c>
      <c r="B1349" t="s">
        <v>651</v>
      </c>
      <c r="C1349" t="s">
        <v>112</v>
      </c>
      <c r="D1349" t="s">
        <v>384</v>
      </c>
      <c r="E1349">
        <v>2592</v>
      </c>
      <c r="F1349">
        <v>680</v>
      </c>
    </row>
    <row r="1350" spans="1:6" x14ac:dyDescent="0.2">
      <c r="A1350" t="s">
        <v>339</v>
      </c>
      <c r="B1350" t="s">
        <v>651</v>
      </c>
      <c r="C1350" t="s">
        <v>113</v>
      </c>
      <c r="D1350" t="s">
        <v>384</v>
      </c>
      <c r="E1350">
        <v>859</v>
      </c>
      <c r="F1350">
        <v>183</v>
      </c>
    </row>
    <row r="1351" spans="1:6" x14ac:dyDescent="0.2">
      <c r="A1351" t="s">
        <v>339</v>
      </c>
      <c r="B1351" t="s">
        <v>651</v>
      </c>
      <c r="C1351" t="s">
        <v>114</v>
      </c>
      <c r="D1351" t="s">
        <v>384</v>
      </c>
      <c r="E1351">
        <v>2504</v>
      </c>
      <c r="F1351">
        <v>677</v>
      </c>
    </row>
    <row r="1352" spans="1:6" x14ac:dyDescent="0.2">
      <c r="A1352" t="s">
        <v>339</v>
      </c>
      <c r="B1352" t="s">
        <v>651</v>
      </c>
      <c r="C1352" t="s">
        <v>86</v>
      </c>
      <c r="D1352" t="s">
        <v>384</v>
      </c>
      <c r="E1352">
        <v>11020</v>
      </c>
      <c r="F1352">
        <v>3324</v>
      </c>
    </row>
    <row r="1353" spans="1:6" x14ac:dyDescent="0.2">
      <c r="A1353" t="s">
        <v>339</v>
      </c>
      <c r="B1353" t="s">
        <v>651</v>
      </c>
      <c r="C1353" t="s">
        <v>115</v>
      </c>
      <c r="D1353" t="s">
        <v>384</v>
      </c>
      <c r="E1353">
        <v>4662</v>
      </c>
      <c r="F1353">
        <v>1181</v>
      </c>
    </row>
    <row r="1354" spans="1:6" x14ac:dyDescent="0.2">
      <c r="A1354" t="s">
        <v>339</v>
      </c>
      <c r="B1354" t="s">
        <v>651</v>
      </c>
      <c r="C1354" t="s">
        <v>116</v>
      </c>
      <c r="D1354" t="s">
        <v>384</v>
      </c>
      <c r="E1354">
        <v>4647</v>
      </c>
      <c r="F1354">
        <v>1210</v>
      </c>
    </row>
    <row r="1355" spans="1:6" x14ac:dyDescent="0.2">
      <c r="A1355" t="s">
        <v>339</v>
      </c>
      <c r="B1355" t="s">
        <v>651</v>
      </c>
      <c r="C1355" t="s">
        <v>89</v>
      </c>
      <c r="D1355" t="s">
        <v>384</v>
      </c>
      <c r="E1355">
        <v>12230</v>
      </c>
      <c r="F1355">
        <v>2731</v>
      </c>
    </row>
    <row r="1356" spans="1:6" x14ac:dyDescent="0.2">
      <c r="A1356" t="s">
        <v>339</v>
      </c>
      <c r="B1356" t="s">
        <v>651</v>
      </c>
      <c r="C1356" t="s">
        <v>117</v>
      </c>
      <c r="D1356" t="s">
        <v>384</v>
      </c>
      <c r="E1356">
        <v>2492</v>
      </c>
      <c r="F1356">
        <v>562</v>
      </c>
    </row>
    <row r="1357" spans="1:6" x14ac:dyDescent="0.2">
      <c r="A1357" t="s">
        <v>339</v>
      </c>
      <c r="B1357" t="s">
        <v>651</v>
      </c>
      <c r="C1357" t="s">
        <v>118</v>
      </c>
      <c r="D1357" t="s">
        <v>384</v>
      </c>
      <c r="E1357">
        <v>16369</v>
      </c>
      <c r="F1357">
        <v>3755</v>
      </c>
    </row>
    <row r="1358" spans="1:6" x14ac:dyDescent="0.2">
      <c r="A1358" t="s">
        <v>339</v>
      </c>
      <c r="B1358" t="s">
        <v>651</v>
      </c>
      <c r="C1358" t="s">
        <v>119</v>
      </c>
      <c r="D1358" t="s">
        <v>384</v>
      </c>
      <c r="E1358">
        <v>17462</v>
      </c>
      <c r="F1358">
        <v>4499</v>
      </c>
    </row>
    <row r="1359" spans="1:6" x14ac:dyDescent="0.2">
      <c r="A1359" t="s">
        <v>339</v>
      </c>
      <c r="B1359" t="s">
        <v>651</v>
      </c>
      <c r="C1359" t="s">
        <v>120</v>
      </c>
      <c r="D1359" t="s">
        <v>384</v>
      </c>
      <c r="E1359">
        <v>14988</v>
      </c>
      <c r="F1359">
        <v>3838</v>
      </c>
    </row>
    <row r="1360" spans="1:6" x14ac:dyDescent="0.2">
      <c r="A1360" t="s">
        <v>339</v>
      </c>
      <c r="B1360" t="s">
        <v>651</v>
      </c>
      <c r="C1360" t="s">
        <v>121</v>
      </c>
      <c r="D1360" t="s">
        <v>384</v>
      </c>
      <c r="E1360">
        <v>8568</v>
      </c>
      <c r="F1360">
        <v>1905</v>
      </c>
    </row>
    <row r="1361" spans="1:6" x14ac:dyDescent="0.2">
      <c r="A1361" t="s">
        <v>339</v>
      </c>
      <c r="B1361" t="s">
        <v>651</v>
      </c>
      <c r="C1361" t="s">
        <v>80</v>
      </c>
      <c r="D1361" t="s">
        <v>384</v>
      </c>
      <c r="E1361">
        <v>8525</v>
      </c>
      <c r="F1361">
        <v>1755</v>
      </c>
    </row>
    <row r="1362" spans="1:6" x14ac:dyDescent="0.2">
      <c r="A1362" t="s">
        <v>339</v>
      </c>
      <c r="B1362" t="s">
        <v>651</v>
      </c>
      <c r="C1362" t="s">
        <v>122</v>
      </c>
      <c r="D1362" t="s">
        <v>384</v>
      </c>
      <c r="E1362">
        <v>4481</v>
      </c>
      <c r="F1362">
        <v>1186</v>
      </c>
    </row>
    <row r="1363" spans="1:6" x14ac:dyDescent="0.2">
      <c r="A1363" t="s">
        <v>339</v>
      </c>
      <c r="B1363" t="s">
        <v>651</v>
      </c>
      <c r="C1363" t="s">
        <v>123</v>
      </c>
      <c r="D1363" t="s">
        <v>384</v>
      </c>
      <c r="E1363">
        <v>6498</v>
      </c>
      <c r="F1363">
        <v>1427</v>
      </c>
    </row>
    <row r="1364" spans="1:6" x14ac:dyDescent="0.2">
      <c r="A1364" t="s">
        <v>339</v>
      </c>
      <c r="B1364" t="s">
        <v>651</v>
      </c>
      <c r="C1364" t="s">
        <v>124</v>
      </c>
      <c r="D1364" t="s">
        <v>384</v>
      </c>
      <c r="E1364">
        <v>4716</v>
      </c>
      <c r="F1364">
        <v>1452</v>
      </c>
    </row>
    <row r="1365" spans="1:6" x14ac:dyDescent="0.2">
      <c r="A1365" t="s">
        <v>339</v>
      </c>
      <c r="B1365" t="s">
        <v>651</v>
      </c>
      <c r="C1365" t="s">
        <v>125</v>
      </c>
      <c r="D1365" t="s">
        <v>384</v>
      </c>
      <c r="E1365">
        <v>11531</v>
      </c>
      <c r="F1365">
        <v>2444</v>
      </c>
    </row>
    <row r="1366" spans="1:6" x14ac:dyDescent="0.2">
      <c r="A1366" t="s">
        <v>339</v>
      </c>
      <c r="B1366" t="s">
        <v>651</v>
      </c>
      <c r="C1366" t="s">
        <v>126</v>
      </c>
      <c r="D1366" t="s">
        <v>384</v>
      </c>
      <c r="E1366">
        <v>5419</v>
      </c>
      <c r="F1366">
        <v>1244</v>
      </c>
    </row>
    <row r="1367" spans="1:6" x14ac:dyDescent="0.2">
      <c r="A1367" t="s">
        <v>339</v>
      </c>
      <c r="B1367" t="s">
        <v>651</v>
      </c>
      <c r="C1367" t="s">
        <v>127</v>
      </c>
      <c r="D1367" t="s">
        <v>384</v>
      </c>
      <c r="E1367">
        <v>4001</v>
      </c>
      <c r="F1367">
        <v>1111</v>
      </c>
    </row>
    <row r="1368" spans="1:6" x14ac:dyDescent="0.2">
      <c r="A1368" t="s">
        <v>339</v>
      </c>
      <c r="B1368" t="s">
        <v>651</v>
      </c>
      <c r="C1368" t="s">
        <v>128</v>
      </c>
      <c r="D1368" t="s">
        <v>384</v>
      </c>
      <c r="E1368">
        <v>5790</v>
      </c>
      <c r="F1368">
        <v>1589</v>
      </c>
    </row>
    <row r="1369" spans="1:6" x14ac:dyDescent="0.2">
      <c r="A1369" t="s">
        <v>339</v>
      </c>
      <c r="B1369" t="s">
        <v>651</v>
      </c>
      <c r="C1369" t="s">
        <v>129</v>
      </c>
      <c r="D1369" t="s">
        <v>384</v>
      </c>
      <c r="E1369">
        <v>6586</v>
      </c>
      <c r="F1369">
        <v>1606</v>
      </c>
    </row>
    <row r="1370" spans="1:6" x14ac:dyDescent="0.2">
      <c r="A1370" t="s">
        <v>339</v>
      </c>
      <c r="B1370" t="s">
        <v>651</v>
      </c>
      <c r="C1370" t="s">
        <v>130</v>
      </c>
      <c r="D1370" t="s">
        <v>384</v>
      </c>
      <c r="E1370">
        <v>12138</v>
      </c>
      <c r="F1370">
        <v>2469</v>
      </c>
    </row>
    <row r="1371" spans="1:6" x14ac:dyDescent="0.2">
      <c r="A1371" t="s">
        <v>339</v>
      </c>
      <c r="B1371" t="s">
        <v>651</v>
      </c>
      <c r="C1371" t="s">
        <v>131</v>
      </c>
      <c r="D1371" t="s">
        <v>384</v>
      </c>
      <c r="E1371">
        <v>4894</v>
      </c>
      <c r="F1371">
        <v>1292</v>
      </c>
    </row>
    <row r="1372" spans="1:6" x14ac:dyDescent="0.2">
      <c r="A1372" t="s">
        <v>339</v>
      </c>
      <c r="B1372" t="s">
        <v>651</v>
      </c>
      <c r="C1372" t="s">
        <v>132</v>
      </c>
      <c r="D1372" t="s">
        <v>384</v>
      </c>
      <c r="E1372">
        <v>873</v>
      </c>
      <c r="F1372">
        <v>344</v>
      </c>
    </row>
    <row r="1373" spans="1:6" x14ac:dyDescent="0.2">
      <c r="A1373" t="s">
        <v>339</v>
      </c>
      <c r="B1373" t="s">
        <v>651</v>
      </c>
      <c r="C1373" t="s">
        <v>133</v>
      </c>
      <c r="D1373" t="s">
        <v>384</v>
      </c>
      <c r="E1373">
        <v>3173</v>
      </c>
      <c r="F1373">
        <v>578</v>
      </c>
    </row>
    <row r="1374" spans="1:6" x14ac:dyDescent="0.2">
      <c r="A1374" t="s">
        <v>339</v>
      </c>
      <c r="B1374" t="s">
        <v>651</v>
      </c>
      <c r="C1374" t="s">
        <v>134</v>
      </c>
      <c r="D1374" t="s">
        <v>384</v>
      </c>
      <c r="E1374">
        <v>13090</v>
      </c>
      <c r="F1374">
        <v>3003</v>
      </c>
    </row>
    <row r="1375" spans="1:6" x14ac:dyDescent="0.2">
      <c r="A1375" t="s">
        <v>339</v>
      </c>
      <c r="B1375" t="s">
        <v>651</v>
      </c>
      <c r="C1375" t="s">
        <v>135</v>
      </c>
      <c r="D1375" t="s">
        <v>384</v>
      </c>
      <c r="E1375">
        <v>4745</v>
      </c>
      <c r="F1375">
        <v>1456</v>
      </c>
    </row>
    <row r="1376" spans="1:6" x14ac:dyDescent="0.2">
      <c r="A1376" t="s">
        <v>339</v>
      </c>
      <c r="B1376" t="s">
        <v>651</v>
      </c>
      <c r="C1376" t="s">
        <v>136</v>
      </c>
      <c r="D1376" t="s">
        <v>384</v>
      </c>
      <c r="E1376">
        <v>2668</v>
      </c>
      <c r="F1376">
        <v>802</v>
      </c>
    </row>
    <row r="1377" spans="1:6" x14ac:dyDescent="0.2">
      <c r="A1377" t="s">
        <v>339</v>
      </c>
      <c r="B1377" t="s">
        <v>651</v>
      </c>
      <c r="C1377" t="s">
        <v>137</v>
      </c>
      <c r="D1377" t="s">
        <v>384</v>
      </c>
      <c r="E1377">
        <v>3694</v>
      </c>
      <c r="F1377">
        <v>749</v>
      </c>
    </row>
    <row r="1378" spans="1:6" x14ac:dyDescent="0.2">
      <c r="A1378" t="s">
        <v>339</v>
      </c>
      <c r="B1378" t="s">
        <v>651</v>
      </c>
      <c r="C1378" t="s">
        <v>138</v>
      </c>
      <c r="D1378" t="s">
        <v>384</v>
      </c>
      <c r="E1378">
        <v>7921</v>
      </c>
      <c r="F1378">
        <v>2370</v>
      </c>
    </row>
    <row r="1379" spans="1:6" x14ac:dyDescent="0.2">
      <c r="A1379" t="s">
        <v>339</v>
      </c>
      <c r="B1379" t="s">
        <v>651</v>
      </c>
      <c r="C1379" t="s">
        <v>139</v>
      </c>
      <c r="D1379" t="s">
        <v>384</v>
      </c>
      <c r="E1379">
        <v>6965</v>
      </c>
      <c r="F1379">
        <v>2046</v>
      </c>
    </row>
    <row r="1380" spans="1:6" x14ac:dyDescent="0.2">
      <c r="A1380" t="s">
        <v>339</v>
      </c>
      <c r="B1380" t="s">
        <v>651</v>
      </c>
      <c r="C1380" t="s">
        <v>140</v>
      </c>
      <c r="D1380" t="s">
        <v>384</v>
      </c>
      <c r="E1380">
        <v>4909</v>
      </c>
      <c r="F1380">
        <v>1386</v>
      </c>
    </row>
    <row r="1381" spans="1:6" x14ac:dyDescent="0.2">
      <c r="A1381" t="s">
        <v>339</v>
      </c>
      <c r="B1381" t="s">
        <v>651</v>
      </c>
      <c r="C1381" t="s">
        <v>141</v>
      </c>
      <c r="D1381" t="s">
        <v>384</v>
      </c>
      <c r="E1381">
        <v>9513</v>
      </c>
      <c r="F1381">
        <v>2013</v>
      </c>
    </row>
    <row r="1382" spans="1:6" x14ac:dyDescent="0.2">
      <c r="A1382" t="s">
        <v>339</v>
      </c>
      <c r="B1382" t="s">
        <v>651</v>
      </c>
      <c r="C1382" t="s">
        <v>142</v>
      </c>
      <c r="D1382" t="s">
        <v>384</v>
      </c>
      <c r="E1382">
        <v>1666</v>
      </c>
      <c r="F1382">
        <v>425</v>
      </c>
    </row>
    <row r="1383" spans="1:6" x14ac:dyDescent="0.2">
      <c r="A1383" t="s">
        <v>339</v>
      </c>
      <c r="B1383" t="s">
        <v>651</v>
      </c>
      <c r="C1383" t="s">
        <v>143</v>
      </c>
      <c r="D1383" t="s">
        <v>384</v>
      </c>
      <c r="E1383">
        <v>5286</v>
      </c>
      <c r="F1383">
        <v>1064</v>
      </c>
    </row>
    <row r="1384" spans="1:6" x14ac:dyDescent="0.2">
      <c r="A1384" t="s">
        <v>339</v>
      </c>
      <c r="B1384" t="s">
        <v>651</v>
      </c>
      <c r="C1384" t="s">
        <v>144</v>
      </c>
      <c r="D1384" t="s">
        <v>384</v>
      </c>
      <c r="E1384">
        <v>19027</v>
      </c>
      <c r="F1384">
        <v>3567</v>
      </c>
    </row>
    <row r="1385" spans="1:6" x14ac:dyDescent="0.2">
      <c r="A1385" t="s">
        <v>339</v>
      </c>
      <c r="B1385" t="s">
        <v>651</v>
      </c>
      <c r="C1385" t="s">
        <v>145</v>
      </c>
      <c r="D1385" t="s">
        <v>384</v>
      </c>
      <c r="E1385">
        <v>3367</v>
      </c>
      <c r="F1385">
        <v>804</v>
      </c>
    </row>
    <row r="1386" spans="1:6" x14ac:dyDescent="0.2">
      <c r="A1386" t="s">
        <v>339</v>
      </c>
      <c r="B1386" t="s">
        <v>651</v>
      </c>
      <c r="C1386" t="s">
        <v>146</v>
      </c>
      <c r="D1386" t="s">
        <v>384</v>
      </c>
      <c r="E1386">
        <v>7714</v>
      </c>
      <c r="F1386">
        <v>1718</v>
      </c>
    </row>
    <row r="1387" spans="1:6" x14ac:dyDescent="0.2">
      <c r="A1387" t="s">
        <v>339</v>
      </c>
      <c r="B1387" t="s">
        <v>651</v>
      </c>
      <c r="C1387" t="s">
        <v>147</v>
      </c>
      <c r="D1387" t="s">
        <v>384</v>
      </c>
      <c r="E1387">
        <v>2970</v>
      </c>
      <c r="F1387">
        <v>1191</v>
      </c>
    </row>
    <row r="1388" spans="1:6" x14ac:dyDescent="0.2">
      <c r="A1388" t="s">
        <v>339</v>
      </c>
      <c r="B1388" t="s">
        <v>651</v>
      </c>
      <c r="C1388" t="s">
        <v>148</v>
      </c>
      <c r="D1388" t="s">
        <v>384</v>
      </c>
      <c r="E1388">
        <v>3866</v>
      </c>
      <c r="F1388">
        <v>1378</v>
      </c>
    </row>
    <row r="1389" spans="1:6" x14ac:dyDescent="0.2">
      <c r="A1389" t="s">
        <v>339</v>
      </c>
      <c r="B1389" t="s">
        <v>651</v>
      </c>
      <c r="C1389" t="s">
        <v>149</v>
      </c>
      <c r="D1389" t="s">
        <v>384</v>
      </c>
      <c r="E1389">
        <v>503</v>
      </c>
      <c r="F1389">
        <v>168</v>
      </c>
    </row>
    <row r="1390" spans="1:6" x14ac:dyDescent="0.2">
      <c r="A1390" t="s">
        <v>339</v>
      </c>
      <c r="B1390" t="s">
        <v>651</v>
      </c>
      <c r="C1390" t="s">
        <v>150</v>
      </c>
      <c r="D1390" t="s">
        <v>384</v>
      </c>
      <c r="E1390">
        <v>15260</v>
      </c>
      <c r="F1390">
        <v>3674</v>
      </c>
    </row>
    <row r="1391" spans="1:6" x14ac:dyDescent="0.2">
      <c r="A1391" t="s">
        <v>339</v>
      </c>
      <c r="B1391" t="s">
        <v>651</v>
      </c>
      <c r="C1391" t="s">
        <v>360</v>
      </c>
      <c r="D1391" t="s">
        <v>384</v>
      </c>
      <c r="E1391">
        <v>317</v>
      </c>
      <c r="F1391">
        <v>138</v>
      </c>
    </row>
    <row r="1392" spans="1:6" x14ac:dyDescent="0.2">
      <c r="A1392" t="s">
        <v>339</v>
      </c>
      <c r="B1392" t="s">
        <v>651</v>
      </c>
      <c r="C1392" t="s">
        <v>151</v>
      </c>
      <c r="D1392" t="s">
        <v>384</v>
      </c>
      <c r="E1392">
        <v>849</v>
      </c>
      <c r="F1392">
        <v>266</v>
      </c>
    </row>
    <row r="1393" spans="1:6" x14ac:dyDescent="0.2">
      <c r="A1393" t="s">
        <v>339</v>
      </c>
      <c r="B1393" t="s">
        <v>651</v>
      </c>
      <c r="C1393" t="s">
        <v>152</v>
      </c>
      <c r="D1393" t="s">
        <v>384</v>
      </c>
      <c r="E1393">
        <v>12094</v>
      </c>
      <c r="F1393">
        <v>2876</v>
      </c>
    </row>
    <row r="1394" spans="1:6" x14ac:dyDescent="0.2">
      <c r="A1394" t="s">
        <v>339</v>
      </c>
      <c r="B1394" t="s">
        <v>651</v>
      </c>
      <c r="C1394" t="s">
        <v>153</v>
      </c>
      <c r="D1394" t="s">
        <v>384</v>
      </c>
      <c r="E1394">
        <v>1249</v>
      </c>
      <c r="F1394">
        <v>316</v>
      </c>
    </row>
    <row r="1395" spans="1:6" x14ac:dyDescent="0.2">
      <c r="A1395" t="s">
        <v>339</v>
      </c>
      <c r="B1395" t="s">
        <v>651</v>
      </c>
      <c r="C1395" t="s">
        <v>78</v>
      </c>
      <c r="D1395" t="s">
        <v>384</v>
      </c>
      <c r="E1395">
        <v>315</v>
      </c>
      <c r="F1395">
        <v>119</v>
      </c>
    </row>
    <row r="1396" spans="1:6" x14ac:dyDescent="0.2">
      <c r="A1396" t="s">
        <v>339</v>
      </c>
      <c r="B1396" t="s">
        <v>651</v>
      </c>
      <c r="C1396" t="s">
        <v>154</v>
      </c>
      <c r="D1396" t="s">
        <v>384</v>
      </c>
      <c r="E1396">
        <v>1104</v>
      </c>
      <c r="F1396">
        <v>174</v>
      </c>
    </row>
    <row r="1397" spans="1:6" x14ac:dyDescent="0.2">
      <c r="A1397" t="s">
        <v>339</v>
      </c>
      <c r="B1397" t="s">
        <v>651</v>
      </c>
      <c r="C1397" t="s">
        <v>155</v>
      </c>
      <c r="D1397" t="s">
        <v>384</v>
      </c>
      <c r="E1397">
        <v>1222</v>
      </c>
      <c r="F1397">
        <v>304</v>
      </c>
    </row>
    <row r="1398" spans="1:6" x14ac:dyDescent="0.2">
      <c r="A1398" t="s">
        <v>339</v>
      </c>
      <c r="B1398" t="s">
        <v>651</v>
      </c>
      <c r="C1398" t="s">
        <v>156</v>
      </c>
      <c r="D1398" t="s">
        <v>384</v>
      </c>
      <c r="E1398">
        <v>1685</v>
      </c>
      <c r="F1398">
        <v>301</v>
      </c>
    </row>
    <row r="1399" spans="1:6" x14ac:dyDescent="0.2">
      <c r="A1399" t="s">
        <v>339</v>
      </c>
      <c r="B1399" t="s">
        <v>651</v>
      </c>
      <c r="C1399" t="s">
        <v>361</v>
      </c>
      <c r="D1399" t="s">
        <v>384</v>
      </c>
      <c r="E1399">
        <v>1030</v>
      </c>
      <c r="F1399">
        <v>209</v>
      </c>
    </row>
    <row r="1400" spans="1:6" x14ac:dyDescent="0.2">
      <c r="A1400" t="s">
        <v>339</v>
      </c>
      <c r="B1400" t="s">
        <v>651</v>
      </c>
      <c r="C1400" t="s">
        <v>157</v>
      </c>
      <c r="D1400" t="s">
        <v>384</v>
      </c>
      <c r="E1400">
        <v>1809</v>
      </c>
      <c r="F1400">
        <v>590</v>
      </c>
    </row>
    <row r="1401" spans="1:6" x14ac:dyDescent="0.2">
      <c r="A1401" t="s">
        <v>339</v>
      </c>
      <c r="B1401" t="s">
        <v>651</v>
      </c>
      <c r="C1401" t="s">
        <v>158</v>
      </c>
      <c r="D1401" t="s">
        <v>384</v>
      </c>
      <c r="E1401">
        <v>1815</v>
      </c>
      <c r="F1401">
        <v>449</v>
      </c>
    </row>
    <row r="1402" spans="1:6" x14ac:dyDescent="0.2">
      <c r="A1402" t="s">
        <v>339</v>
      </c>
      <c r="B1402" t="s">
        <v>651</v>
      </c>
      <c r="C1402" t="s">
        <v>159</v>
      </c>
      <c r="D1402" t="s">
        <v>384</v>
      </c>
      <c r="E1402">
        <v>637</v>
      </c>
      <c r="F1402">
        <v>247</v>
      </c>
    </row>
    <row r="1403" spans="1:6" x14ac:dyDescent="0.2">
      <c r="A1403" t="s">
        <v>339</v>
      </c>
      <c r="B1403" t="s">
        <v>651</v>
      </c>
      <c r="C1403" t="s">
        <v>160</v>
      </c>
      <c r="D1403" t="s">
        <v>384</v>
      </c>
      <c r="E1403">
        <v>903</v>
      </c>
      <c r="F1403">
        <v>283</v>
      </c>
    </row>
    <row r="1404" spans="1:6" x14ac:dyDescent="0.2">
      <c r="A1404" t="s">
        <v>339</v>
      </c>
      <c r="B1404" t="s">
        <v>652</v>
      </c>
      <c r="C1404" t="s">
        <v>384</v>
      </c>
      <c r="D1404" t="s">
        <v>384</v>
      </c>
      <c r="E1404">
        <v>109012</v>
      </c>
      <c r="F1404">
        <v>585</v>
      </c>
    </row>
    <row r="1405" spans="1:6" x14ac:dyDescent="0.2">
      <c r="A1405" t="s">
        <v>339</v>
      </c>
      <c r="B1405" t="s">
        <v>652</v>
      </c>
      <c r="C1405" t="s">
        <v>649</v>
      </c>
      <c r="D1405" t="s">
        <v>384</v>
      </c>
      <c r="E1405">
        <v>304801</v>
      </c>
      <c r="F1405">
        <v>55948</v>
      </c>
    </row>
    <row r="1406" spans="1:6" x14ac:dyDescent="0.2">
      <c r="A1406" t="s">
        <v>339</v>
      </c>
      <c r="B1406" t="s">
        <v>652</v>
      </c>
      <c r="C1406" t="s">
        <v>109</v>
      </c>
      <c r="D1406" t="s">
        <v>384</v>
      </c>
      <c r="E1406">
        <v>931</v>
      </c>
      <c r="F1406">
        <v>435</v>
      </c>
    </row>
    <row r="1407" spans="1:6" x14ac:dyDescent="0.2">
      <c r="A1407" t="s">
        <v>339</v>
      </c>
      <c r="B1407" t="s">
        <v>652</v>
      </c>
      <c r="C1407" t="s">
        <v>110</v>
      </c>
      <c r="D1407" t="s">
        <v>384</v>
      </c>
      <c r="E1407">
        <v>2891</v>
      </c>
      <c r="F1407">
        <v>733</v>
      </c>
    </row>
    <row r="1408" spans="1:6" x14ac:dyDescent="0.2">
      <c r="A1408" t="s">
        <v>339</v>
      </c>
      <c r="B1408" t="s">
        <v>652</v>
      </c>
      <c r="C1408" t="s">
        <v>111</v>
      </c>
      <c r="D1408" t="s">
        <v>384</v>
      </c>
      <c r="E1408">
        <v>1319</v>
      </c>
      <c r="F1408">
        <v>554</v>
      </c>
    </row>
    <row r="1409" spans="1:6" x14ac:dyDescent="0.2">
      <c r="A1409" t="s">
        <v>339</v>
      </c>
      <c r="B1409" t="s">
        <v>652</v>
      </c>
      <c r="C1409" t="s">
        <v>112</v>
      </c>
      <c r="D1409" t="s">
        <v>384</v>
      </c>
      <c r="E1409">
        <v>1291</v>
      </c>
      <c r="F1409">
        <v>616</v>
      </c>
    </row>
    <row r="1410" spans="1:6" x14ac:dyDescent="0.2">
      <c r="A1410" t="s">
        <v>339</v>
      </c>
      <c r="B1410" t="s">
        <v>652</v>
      </c>
      <c r="C1410" t="s">
        <v>113</v>
      </c>
      <c r="D1410" t="s">
        <v>384</v>
      </c>
      <c r="E1410">
        <v>1002</v>
      </c>
      <c r="F1410">
        <v>599</v>
      </c>
    </row>
    <row r="1411" spans="1:6" x14ac:dyDescent="0.2">
      <c r="A1411" t="s">
        <v>339</v>
      </c>
      <c r="B1411" t="s">
        <v>652</v>
      </c>
      <c r="C1411" t="s">
        <v>114</v>
      </c>
      <c r="D1411" t="s">
        <v>384</v>
      </c>
      <c r="E1411">
        <v>696</v>
      </c>
      <c r="F1411">
        <v>299</v>
      </c>
    </row>
    <row r="1412" spans="1:6" x14ac:dyDescent="0.2">
      <c r="A1412" t="s">
        <v>339</v>
      </c>
      <c r="B1412" t="s">
        <v>652</v>
      </c>
      <c r="C1412" t="s">
        <v>86</v>
      </c>
      <c r="D1412" t="s">
        <v>384</v>
      </c>
      <c r="E1412">
        <v>17473</v>
      </c>
      <c r="F1412">
        <v>3078</v>
      </c>
    </row>
    <row r="1413" spans="1:6" x14ac:dyDescent="0.2">
      <c r="A1413" t="s">
        <v>339</v>
      </c>
      <c r="B1413" t="s">
        <v>652</v>
      </c>
      <c r="C1413" t="s">
        <v>115</v>
      </c>
      <c r="D1413" t="s">
        <v>384</v>
      </c>
      <c r="E1413">
        <v>1582</v>
      </c>
      <c r="F1413">
        <v>568</v>
      </c>
    </row>
    <row r="1414" spans="1:6" x14ac:dyDescent="0.2">
      <c r="A1414" t="s">
        <v>339</v>
      </c>
      <c r="B1414" t="s">
        <v>652</v>
      </c>
      <c r="C1414" t="s">
        <v>116</v>
      </c>
      <c r="D1414" t="s">
        <v>384</v>
      </c>
      <c r="E1414">
        <v>1171</v>
      </c>
      <c r="F1414">
        <v>562</v>
      </c>
    </row>
    <row r="1415" spans="1:6" x14ac:dyDescent="0.2">
      <c r="A1415" t="s">
        <v>339</v>
      </c>
      <c r="B1415" t="s">
        <v>652</v>
      </c>
      <c r="C1415" t="s">
        <v>89</v>
      </c>
      <c r="D1415" t="s">
        <v>384</v>
      </c>
      <c r="E1415">
        <v>3628</v>
      </c>
      <c r="F1415">
        <v>1141</v>
      </c>
    </row>
    <row r="1416" spans="1:6" x14ac:dyDescent="0.2">
      <c r="A1416" t="s">
        <v>339</v>
      </c>
      <c r="B1416" t="s">
        <v>652</v>
      </c>
      <c r="C1416" t="s">
        <v>117</v>
      </c>
      <c r="D1416" t="s">
        <v>384</v>
      </c>
      <c r="E1416">
        <v>1233</v>
      </c>
      <c r="F1416">
        <v>585</v>
      </c>
    </row>
    <row r="1417" spans="1:6" x14ac:dyDescent="0.2">
      <c r="A1417" t="s">
        <v>339</v>
      </c>
      <c r="B1417" t="s">
        <v>652</v>
      </c>
      <c r="C1417" t="s">
        <v>118</v>
      </c>
      <c r="D1417" t="s">
        <v>384</v>
      </c>
      <c r="E1417">
        <v>4691</v>
      </c>
      <c r="F1417">
        <v>1771</v>
      </c>
    </row>
    <row r="1418" spans="1:6" x14ac:dyDescent="0.2">
      <c r="A1418" t="s">
        <v>339</v>
      </c>
      <c r="B1418" t="s">
        <v>652</v>
      </c>
      <c r="C1418" t="s">
        <v>119</v>
      </c>
      <c r="D1418" t="s">
        <v>384</v>
      </c>
      <c r="E1418">
        <v>5801</v>
      </c>
      <c r="F1418">
        <v>2286</v>
      </c>
    </row>
    <row r="1419" spans="1:6" x14ac:dyDescent="0.2">
      <c r="A1419" t="s">
        <v>339</v>
      </c>
      <c r="B1419" t="s">
        <v>652</v>
      </c>
      <c r="C1419" t="s">
        <v>120</v>
      </c>
      <c r="D1419" t="s">
        <v>384</v>
      </c>
      <c r="E1419">
        <v>8081</v>
      </c>
      <c r="F1419">
        <v>1716</v>
      </c>
    </row>
    <row r="1420" spans="1:6" x14ac:dyDescent="0.2">
      <c r="A1420" t="s">
        <v>339</v>
      </c>
      <c r="B1420" t="s">
        <v>652</v>
      </c>
      <c r="C1420" t="s">
        <v>121</v>
      </c>
      <c r="D1420" t="s">
        <v>384</v>
      </c>
      <c r="E1420">
        <v>5661</v>
      </c>
      <c r="F1420">
        <v>1293</v>
      </c>
    </row>
    <row r="1421" spans="1:6" x14ac:dyDescent="0.2">
      <c r="A1421" t="s">
        <v>339</v>
      </c>
      <c r="B1421" t="s">
        <v>652</v>
      </c>
      <c r="C1421" t="s">
        <v>80</v>
      </c>
      <c r="D1421" t="s">
        <v>384</v>
      </c>
      <c r="E1421">
        <v>7546</v>
      </c>
      <c r="F1421">
        <v>1507</v>
      </c>
    </row>
    <row r="1422" spans="1:6" x14ac:dyDescent="0.2">
      <c r="A1422" t="s">
        <v>339</v>
      </c>
      <c r="B1422" t="s">
        <v>652</v>
      </c>
      <c r="C1422" t="s">
        <v>122</v>
      </c>
      <c r="D1422" t="s">
        <v>384</v>
      </c>
      <c r="E1422">
        <v>1352</v>
      </c>
      <c r="F1422">
        <v>591</v>
      </c>
    </row>
    <row r="1423" spans="1:6" x14ac:dyDescent="0.2">
      <c r="A1423" t="s">
        <v>339</v>
      </c>
      <c r="B1423" t="s">
        <v>652</v>
      </c>
      <c r="C1423" t="s">
        <v>123</v>
      </c>
      <c r="D1423" t="s">
        <v>384</v>
      </c>
      <c r="E1423">
        <v>2281</v>
      </c>
      <c r="F1423">
        <v>815</v>
      </c>
    </row>
    <row r="1424" spans="1:6" x14ac:dyDescent="0.2">
      <c r="A1424" t="s">
        <v>339</v>
      </c>
      <c r="B1424" t="s">
        <v>652</v>
      </c>
      <c r="C1424" t="s">
        <v>124</v>
      </c>
      <c r="D1424" t="s">
        <v>384</v>
      </c>
      <c r="E1424">
        <v>1532</v>
      </c>
      <c r="F1424">
        <v>674</v>
      </c>
    </row>
    <row r="1425" spans="1:6" x14ac:dyDescent="0.2">
      <c r="A1425" t="s">
        <v>339</v>
      </c>
      <c r="B1425" t="s">
        <v>652</v>
      </c>
      <c r="C1425" t="s">
        <v>125</v>
      </c>
      <c r="D1425" t="s">
        <v>384</v>
      </c>
      <c r="E1425">
        <v>2970</v>
      </c>
      <c r="F1425">
        <v>947</v>
      </c>
    </row>
    <row r="1426" spans="1:6" x14ac:dyDescent="0.2">
      <c r="A1426" t="s">
        <v>339</v>
      </c>
      <c r="B1426" t="s">
        <v>652</v>
      </c>
      <c r="C1426" t="s">
        <v>126</v>
      </c>
      <c r="D1426" t="s">
        <v>384</v>
      </c>
      <c r="E1426">
        <v>4325</v>
      </c>
      <c r="F1426">
        <v>1675</v>
      </c>
    </row>
    <row r="1427" spans="1:6" x14ac:dyDescent="0.2">
      <c r="A1427" t="s">
        <v>339</v>
      </c>
      <c r="B1427" t="s">
        <v>652</v>
      </c>
      <c r="C1427" t="s">
        <v>127</v>
      </c>
      <c r="D1427" t="s">
        <v>384</v>
      </c>
      <c r="E1427">
        <v>3336</v>
      </c>
      <c r="F1427">
        <v>1492</v>
      </c>
    </row>
    <row r="1428" spans="1:6" x14ac:dyDescent="0.2">
      <c r="A1428" t="s">
        <v>339</v>
      </c>
      <c r="B1428" t="s">
        <v>652</v>
      </c>
      <c r="C1428" t="s">
        <v>128</v>
      </c>
      <c r="D1428" t="s">
        <v>384</v>
      </c>
      <c r="E1428">
        <v>1434</v>
      </c>
      <c r="F1428">
        <v>620</v>
      </c>
    </row>
    <row r="1429" spans="1:6" x14ac:dyDescent="0.2">
      <c r="A1429" t="s">
        <v>339</v>
      </c>
      <c r="B1429" t="s">
        <v>652</v>
      </c>
      <c r="C1429" t="s">
        <v>129</v>
      </c>
      <c r="D1429" t="s">
        <v>384</v>
      </c>
      <c r="E1429">
        <v>4427</v>
      </c>
      <c r="F1429">
        <v>1059</v>
      </c>
    </row>
    <row r="1430" spans="1:6" x14ac:dyDescent="0.2">
      <c r="A1430" t="s">
        <v>339</v>
      </c>
      <c r="B1430" t="s">
        <v>652</v>
      </c>
      <c r="C1430" t="s">
        <v>130</v>
      </c>
      <c r="D1430" t="s">
        <v>384</v>
      </c>
      <c r="E1430">
        <v>19593</v>
      </c>
      <c r="F1430">
        <v>3058</v>
      </c>
    </row>
    <row r="1431" spans="1:6" x14ac:dyDescent="0.2">
      <c r="A1431" t="s">
        <v>339</v>
      </c>
      <c r="B1431" t="s">
        <v>652</v>
      </c>
      <c r="C1431" t="s">
        <v>131</v>
      </c>
      <c r="D1431" t="s">
        <v>384</v>
      </c>
      <c r="E1431">
        <v>2533</v>
      </c>
      <c r="F1431">
        <v>1062</v>
      </c>
    </row>
    <row r="1432" spans="1:6" x14ac:dyDescent="0.2">
      <c r="A1432" t="s">
        <v>339</v>
      </c>
      <c r="B1432" t="s">
        <v>652</v>
      </c>
      <c r="C1432" t="s">
        <v>132</v>
      </c>
      <c r="D1432" t="s">
        <v>384</v>
      </c>
      <c r="E1432">
        <v>791</v>
      </c>
      <c r="F1432">
        <v>399</v>
      </c>
    </row>
    <row r="1433" spans="1:6" x14ac:dyDescent="0.2">
      <c r="A1433" t="s">
        <v>339</v>
      </c>
      <c r="B1433" t="s">
        <v>652</v>
      </c>
      <c r="C1433" t="s">
        <v>133</v>
      </c>
      <c r="D1433" t="s">
        <v>384</v>
      </c>
      <c r="E1433">
        <v>2602</v>
      </c>
      <c r="F1433">
        <v>1000</v>
      </c>
    </row>
    <row r="1434" spans="1:6" x14ac:dyDescent="0.2">
      <c r="A1434" t="s">
        <v>339</v>
      </c>
      <c r="B1434" t="s">
        <v>652</v>
      </c>
      <c r="C1434" t="s">
        <v>134</v>
      </c>
      <c r="D1434" t="s">
        <v>384</v>
      </c>
      <c r="E1434">
        <v>20122</v>
      </c>
      <c r="F1434">
        <v>3321</v>
      </c>
    </row>
    <row r="1435" spans="1:6" x14ac:dyDescent="0.2">
      <c r="A1435" t="s">
        <v>339</v>
      </c>
      <c r="B1435" t="s">
        <v>652</v>
      </c>
      <c r="C1435" t="s">
        <v>135</v>
      </c>
      <c r="D1435" t="s">
        <v>384</v>
      </c>
      <c r="E1435">
        <v>1781</v>
      </c>
      <c r="F1435">
        <v>798</v>
      </c>
    </row>
    <row r="1436" spans="1:6" x14ac:dyDescent="0.2">
      <c r="A1436" t="s">
        <v>339</v>
      </c>
      <c r="B1436" t="s">
        <v>652</v>
      </c>
      <c r="C1436" t="s">
        <v>136</v>
      </c>
      <c r="D1436" t="s">
        <v>384</v>
      </c>
      <c r="E1436">
        <v>1025</v>
      </c>
      <c r="F1436">
        <v>513</v>
      </c>
    </row>
    <row r="1437" spans="1:6" x14ac:dyDescent="0.2">
      <c r="A1437" t="s">
        <v>339</v>
      </c>
      <c r="B1437" t="s">
        <v>652</v>
      </c>
      <c r="C1437" t="s">
        <v>137</v>
      </c>
      <c r="D1437" t="s">
        <v>384</v>
      </c>
      <c r="E1437">
        <v>9473</v>
      </c>
      <c r="F1437">
        <v>2011</v>
      </c>
    </row>
    <row r="1438" spans="1:6" x14ac:dyDescent="0.2">
      <c r="A1438" t="s">
        <v>339</v>
      </c>
      <c r="B1438" t="s">
        <v>652</v>
      </c>
      <c r="C1438" t="s">
        <v>138</v>
      </c>
      <c r="D1438" t="s">
        <v>384</v>
      </c>
      <c r="E1438">
        <v>1804</v>
      </c>
      <c r="F1438">
        <v>773</v>
      </c>
    </row>
    <row r="1439" spans="1:6" x14ac:dyDescent="0.2">
      <c r="A1439" t="s">
        <v>339</v>
      </c>
      <c r="B1439" t="s">
        <v>652</v>
      </c>
      <c r="C1439" t="s">
        <v>139</v>
      </c>
      <c r="D1439" t="s">
        <v>384</v>
      </c>
      <c r="E1439">
        <v>2048</v>
      </c>
      <c r="F1439">
        <v>872</v>
      </c>
    </row>
    <row r="1440" spans="1:6" x14ac:dyDescent="0.2">
      <c r="A1440" t="s">
        <v>339</v>
      </c>
      <c r="B1440" t="s">
        <v>652</v>
      </c>
      <c r="C1440" t="s">
        <v>140</v>
      </c>
      <c r="D1440" t="s">
        <v>384</v>
      </c>
      <c r="E1440">
        <v>2155</v>
      </c>
      <c r="F1440">
        <v>917</v>
      </c>
    </row>
    <row r="1441" spans="1:6" x14ac:dyDescent="0.2">
      <c r="A1441" t="s">
        <v>339</v>
      </c>
      <c r="B1441" t="s">
        <v>652</v>
      </c>
      <c r="C1441" t="s">
        <v>141</v>
      </c>
      <c r="D1441" t="s">
        <v>384</v>
      </c>
      <c r="E1441">
        <v>3152</v>
      </c>
      <c r="F1441">
        <v>1222</v>
      </c>
    </row>
    <row r="1442" spans="1:6" x14ac:dyDescent="0.2">
      <c r="A1442" t="s">
        <v>339</v>
      </c>
      <c r="B1442" t="s">
        <v>652</v>
      </c>
      <c r="C1442" t="s">
        <v>142</v>
      </c>
      <c r="D1442" t="s">
        <v>384</v>
      </c>
      <c r="E1442">
        <v>786</v>
      </c>
      <c r="F1442">
        <v>423</v>
      </c>
    </row>
    <row r="1443" spans="1:6" x14ac:dyDescent="0.2">
      <c r="A1443" t="s">
        <v>339</v>
      </c>
      <c r="B1443" t="s">
        <v>652</v>
      </c>
      <c r="C1443" t="s">
        <v>143</v>
      </c>
      <c r="D1443" t="s">
        <v>384</v>
      </c>
      <c r="E1443">
        <v>1671</v>
      </c>
      <c r="F1443">
        <v>627</v>
      </c>
    </row>
    <row r="1444" spans="1:6" x14ac:dyDescent="0.2">
      <c r="A1444" t="s">
        <v>339</v>
      </c>
      <c r="B1444" t="s">
        <v>652</v>
      </c>
      <c r="C1444" t="s">
        <v>144</v>
      </c>
      <c r="D1444" t="s">
        <v>384</v>
      </c>
      <c r="E1444">
        <v>5663</v>
      </c>
      <c r="F1444">
        <v>2095</v>
      </c>
    </row>
    <row r="1445" spans="1:6" x14ac:dyDescent="0.2">
      <c r="A1445" t="s">
        <v>339</v>
      </c>
      <c r="B1445" t="s">
        <v>652</v>
      </c>
      <c r="C1445" t="s">
        <v>145</v>
      </c>
      <c r="D1445" t="s">
        <v>384</v>
      </c>
      <c r="E1445">
        <v>3380</v>
      </c>
      <c r="F1445">
        <v>872</v>
      </c>
    </row>
    <row r="1446" spans="1:6" x14ac:dyDescent="0.2">
      <c r="A1446" t="s">
        <v>339</v>
      </c>
      <c r="B1446" t="s">
        <v>652</v>
      </c>
      <c r="C1446" t="s">
        <v>146</v>
      </c>
      <c r="D1446" t="s">
        <v>384</v>
      </c>
      <c r="E1446">
        <v>7848</v>
      </c>
      <c r="F1446">
        <v>1643</v>
      </c>
    </row>
    <row r="1447" spans="1:6" x14ac:dyDescent="0.2">
      <c r="A1447" t="s">
        <v>339</v>
      </c>
      <c r="B1447" t="s">
        <v>652</v>
      </c>
      <c r="C1447" t="s">
        <v>147</v>
      </c>
      <c r="D1447" t="s">
        <v>384</v>
      </c>
      <c r="E1447">
        <v>945</v>
      </c>
      <c r="F1447">
        <v>468</v>
      </c>
    </row>
    <row r="1448" spans="1:6" x14ac:dyDescent="0.2">
      <c r="A1448" t="s">
        <v>339</v>
      </c>
      <c r="B1448" t="s">
        <v>652</v>
      </c>
      <c r="C1448" t="s">
        <v>148</v>
      </c>
      <c r="D1448" t="s">
        <v>384</v>
      </c>
      <c r="E1448">
        <v>1814</v>
      </c>
      <c r="F1448">
        <v>929</v>
      </c>
    </row>
    <row r="1449" spans="1:6" x14ac:dyDescent="0.2">
      <c r="A1449" t="s">
        <v>339</v>
      </c>
      <c r="B1449" t="s">
        <v>652</v>
      </c>
      <c r="C1449" t="s">
        <v>149</v>
      </c>
      <c r="D1449" t="s">
        <v>384</v>
      </c>
      <c r="E1449">
        <v>401</v>
      </c>
      <c r="F1449">
        <v>78</v>
      </c>
    </row>
    <row r="1450" spans="1:6" x14ac:dyDescent="0.2">
      <c r="A1450" t="s">
        <v>339</v>
      </c>
      <c r="B1450" t="s">
        <v>652</v>
      </c>
      <c r="C1450" t="s">
        <v>150</v>
      </c>
      <c r="D1450" t="s">
        <v>384</v>
      </c>
      <c r="E1450">
        <v>3917</v>
      </c>
      <c r="F1450">
        <v>1242</v>
      </c>
    </row>
    <row r="1451" spans="1:6" x14ac:dyDescent="0.2">
      <c r="A1451" t="s">
        <v>339</v>
      </c>
      <c r="B1451" t="s">
        <v>652</v>
      </c>
      <c r="C1451" t="s">
        <v>360</v>
      </c>
      <c r="D1451" t="s">
        <v>384</v>
      </c>
      <c r="E1451">
        <v>77</v>
      </c>
      <c r="F1451">
        <v>38</v>
      </c>
    </row>
    <row r="1452" spans="1:6" x14ac:dyDescent="0.2">
      <c r="A1452" t="s">
        <v>339</v>
      </c>
      <c r="B1452" t="s">
        <v>652</v>
      </c>
      <c r="C1452" t="s">
        <v>151</v>
      </c>
      <c r="D1452" t="s">
        <v>384</v>
      </c>
      <c r="E1452">
        <v>530</v>
      </c>
      <c r="F1452">
        <v>292</v>
      </c>
    </row>
    <row r="1453" spans="1:6" x14ac:dyDescent="0.2">
      <c r="A1453" t="s">
        <v>339</v>
      </c>
      <c r="B1453" t="s">
        <v>652</v>
      </c>
      <c r="C1453" t="s">
        <v>871</v>
      </c>
      <c r="D1453" t="s">
        <v>384</v>
      </c>
      <c r="E1453">
        <v>3</v>
      </c>
      <c r="F1453">
        <v>2</v>
      </c>
    </row>
    <row r="1454" spans="1:6" x14ac:dyDescent="0.2">
      <c r="A1454" t="s">
        <v>339</v>
      </c>
      <c r="B1454" t="s">
        <v>652</v>
      </c>
      <c r="C1454" t="s">
        <v>152</v>
      </c>
      <c r="D1454" t="s">
        <v>384</v>
      </c>
      <c r="E1454">
        <v>6885</v>
      </c>
      <c r="F1454">
        <v>1570</v>
      </c>
    </row>
    <row r="1455" spans="1:6" x14ac:dyDescent="0.2">
      <c r="A1455" t="s">
        <v>339</v>
      </c>
      <c r="B1455" t="s">
        <v>652</v>
      </c>
      <c r="C1455" t="s">
        <v>153</v>
      </c>
      <c r="D1455" t="s">
        <v>384</v>
      </c>
      <c r="E1455">
        <v>1355</v>
      </c>
      <c r="F1455">
        <v>680</v>
      </c>
    </row>
    <row r="1456" spans="1:6" x14ac:dyDescent="0.2">
      <c r="A1456" t="s">
        <v>339</v>
      </c>
      <c r="B1456" t="s">
        <v>652</v>
      </c>
      <c r="C1456" t="s">
        <v>78</v>
      </c>
      <c r="D1456" t="s">
        <v>384</v>
      </c>
      <c r="E1456">
        <v>345</v>
      </c>
      <c r="F1456">
        <v>216</v>
      </c>
    </row>
    <row r="1457" spans="1:6" x14ac:dyDescent="0.2">
      <c r="A1457" t="s">
        <v>339</v>
      </c>
      <c r="B1457" t="s">
        <v>652</v>
      </c>
      <c r="C1457" t="s">
        <v>154</v>
      </c>
      <c r="D1457" t="s">
        <v>384</v>
      </c>
      <c r="E1457">
        <v>2322</v>
      </c>
      <c r="F1457">
        <v>537</v>
      </c>
    </row>
    <row r="1458" spans="1:6" x14ac:dyDescent="0.2">
      <c r="A1458" t="s">
        <v>339</v>
      </c>
      <c r="B1458" t="s">
        <v>652</v>
      </c>
      <c r="C1458" t="s">
        <v>155</v>
      </c>
      <c r="D1458" t="s">
        <v>384</v>
      </c>
      <c r="E1458">
        <v>543</v>
      </c>
      <c r="F1458">
        <v>293</v>
      </c>
    </row>
    <row r="1459" spans="1:6" x14ac:dyDescent="0.2">
      <c r="A1459" t="s">
        <v>339</v>
      </c>
      <c r="B1459" t="s">
        <v>652</v>
      </c>
      <c r="C1459" t="s">
        <v>156</v>
      </c>
      <c r="D1459" t="s">
        <v>384</v>
      </c>
      <c r="E1459">
        <v>713</v>
      </c>
      <c r="F1459">
        <v>322</v>
      </c>
    </row>
    <row r="1460" spans="1:6" x14ac:dyDescent="0.2">
      <c r="A1460" t="s">
        <v>339</v>
      </c>
      <c r="B1460" t="s">
        <v>652</v>
      </c>
      <c r="C1460" t="s">
        <v>361</v>
      </c>
      <c r="D1460" t="s">
        <v>384</v>
      </c>
      <c r="E1460">
        <v>503</v>
      </c>
      <c r="F1460">
        <v>274</v>
      </c>
    </row>
    <row r="1461" spans="1:6" x14ac:dyDescent="0.2">
      <c r="A1461" t="s">
        <v>339</v>
      </c>
      <c r="B1461" t="s">
        <v>652</v>
      </c>
      <c r="C1461" t="s">
        <v>157</v>
      </c>
      <c r="D1461" t="s">
        <v>384</v>
      </c>
      <c r="E1461">
        <v>819</v>
      </c>
      <c r="F1461">
        <v>384</v>
      </c>
    </row>
    <row r="1462" spans="1:6" x14ac:dyDescent="0.2">
      <c r="A1462" t="s">
        <v>339</v>
      </c>
      <c r="B1462" t="s">
        <v>652</v>
      </c>
      <c r="C1462" t="s">
        <v>158</v>
      </c>
      <c r="D1462" t="s">
        <v>384</v>
      </c>
      <c r="E1462">
        <v>835</v>
      </c>
      <c r="F1462">
        <v>400</v>
      </c>
    </row>
    <row r="1463" spans="1:6" x14ac:dyDescent="0.2">
      <c r="A1463" t="s">
        <v>339</v>
      </c>
      <c r="B1463" t="s">
        <v>652</v>
      </c>
      <c r="C1463" t="s">
        <v>159</v>
      </c>
      <c r="D1463" t="s">
        <v>384</v>
      </c>
      <c r="E1463">
        <v>255</v>
      </c>
      <c r="F1463">
        <v>142</v>
      </c>
    </row>
    <row r="1464" spans="1:6" x14ac:dyDescent="0.2">
      <c r="A1464" t="s">
        <v>339</v>
      </c>
      <c r="B1464" t="s">
        <v>652</v>
      </c>
      <c r="C1464" t="s">
        <v>160</v>
      </c>
      <c r="D1464" t="s">
        <v>384</v>
      </c>
      <c r="E1464">
        <v>446</v>
      </c>
      <c r="F1464">
        <v>274</v>
      </c>
    </row>
    <row r="1465" spans="1:6" x14ac:dyDescent="0.2">
      <c r="A1465" t="s">
        <v>339</v>
      </c>
      <c r="B1465" t="s">
        <v>653</v>
      </c>
      <c r="C1465" t="s">
        <v>384</v>
      </c>
      <c r="D1465" t="s">
        <v>384</v>
      </c>
      <c r="E1465">
        <v>8884</v>
      </c>
      <c r="F1465">
        <v>5363</v>
      </c>
    </row>
    <row r="1466" spans="1:6" x14ac:dyDescent="0.2">
      <c r="A1466" t="s">
        <v>339</v>
      </c>
      <c r="B1466" t="s">
        <v>653</v>
      </c>
      <c r="C1466" t="s">
        <v>649</v>
      </c>
      <c r="D1466" t="s">
        <v>384</v>
      </c>
      <c r="E1466">
        <v>24667</v>
      </c>
      <c r="F1466">
        <v>13401</v>
      </c>
    </row>
    <row r="1467" spans="1:6" x14ac:dyDescent="0.2">
      <c r="A1467" t="s">
        <v>339</v>
      </c>
      <c r="B1467" t="s">
        <v>653</v>
      </c>
      <c r="C1467" t="s">
        <v>109</v>
      </c>
      <c r="D1467" t="s">
        <v>384</v>
      </c>
      <c r="E1467">
        <v>30</v>
      </c>
      <c r="F1467">
        <v>7</v>
      </c>
    </row>
    <row r="1468" spans="1:6" x14ac:dyDescent="0.2">
      <c r="A1468" t="s">
        <v>339</v>
      </c>
      <c r="B1468" t="s">
        <v>653</v>
      </c>
      <c r="C1468" t="s">
        <v>110</v>
      </c>
      <c r="D1468" t="s">
        <v>384</v>
      </c>
      <c r="E1468">
        <v>220</v>
      </c>
      <c r="F1468">
        <v>215</v>
      </c>
    </row>
    <row r="1469" spans="1:6" x14ac:dyDescent="0.2">
      <c r="A1469" t="s">
        <v>339</v>
      </c>
      <c r="B1469" t="s">
        <v>653</v>
      </c>
      <c r="C1469" t="s">
        <v>111</v>
      </c>
      <c r="D1469" t="s">
        <v>384</v>
      </c>
      <c r="E1469">
        <v>4</v>
      </c>
      <c r="F1469">
        <v>4</v>
      </c>
    </row>
    <row r="1470" spans="1:6" x14ac:dyDescent="0.2">
      <c r="A1470" t="s">
        <v>339</v>
      </c>
      <c r="B1470" t="s">
        <v>653</v>
      </c>
      <c r="C1470" t="s">
        <v>112</v>
      </c>
      <c r="D1470" t="s">
        <v>384</v>
      </c>
      <c r="E1470">
        <v>8</v>
      </c>
      <c r="F1470">
        <v>3</v>
      </c>
    </row>
    <row r="1471" spans="1:6" x14ac:dyDescent="0.2">
      <c r="A1471" t="s">
        <v>339</v>
      </c>
      <c r="B1471" t="s">
        <v>653</v>
      </c>
      <c r="C1471" t="s">
        <v>113</v>
      </c>
      <c r="D1471" t="s">
        <v>384</v>
      </c>
      <c r="E1471">
        <v>21</v>
      </c>
      <c r="F1471">
        <v>8</v>
      </c>
    </row>
    <row r="1472" spans="1:6" x14ac:dyDescent="0.2">
      <c r="A1472" t="s">
        <v>339</v>
      </c>
      <c r="B1472" t="s">
        <v>653</v>
      </c>
      <c r="C1472" t="s">
        <v>114</v>
      </c>
      <c r="D1472" t="s">
        <v>384</v>
      </c>
      <c r="E1472">
        <v>16</v>
      </c>
      <c r="F1472">
        <v>12</v>
      </c>
    </row>
    <row r="1473" spans="1:6" x14ac:dyDescent="0.2">
      <c r="A1473" t="s">
        <v>339</v>
      </c>
      <c r="B1473" t="s">
        <v>653</v>
      </c>
      <c r="C1473" t="s">
        <v>86</v>
      </c>
      <c r="D1473" t="s">
        <v>384</v>
      </c>
      <c r="E1473">
        <v>58</v>
      </c>
      <c r="F1473">
        <v>41</v>
      </c>
    </row>
    <row r="1474" spans="1:6" x14ac:dyDescent="0.2">
      <c r="A1474" t="s">
        <v>339</v>
      </c>
      <c r="B1474" t="s">
        <v>653</v>
      </c>
      <c r="C1474" t="s">
        <v>115</v>
      </c>
      <c r="D1474" t="s">
        <v>384</v>
      </c>
      <c r="E1474">
        <v>41</v>
      </c>
      <c r="F1474">
        <v>22</v>
      </c>
    </row>
    <row r="1475" spans="1:6" x14ac:dyDescent="0.2">
      <c r="A1475" t="s">
        <v>339</v>
      </c>
      <c r="B1475" t="s">
        <v>653</v>
      </c>
      <c r="C1475" t="s">
        <v>116</v>
      </c>
      <c r="D1475" t="s">
        <v>384</v>
      </c>
      <c r="E1475">
        <v>110</v>
      </c>
      <c r="F1475">
        <v>42</v>
      </c>
    </row>
    <row r="1476" spans="1:6" x14ac:dyDescent="0.2">
      <c r="A1476" t="s">
        <v>339</v>
      </c>
      <c r="B1476" t="s">
        <v>653</v>
      </c>
      <c r="C1476" t="s">
        <v>89</v>
      </c>
      <c r="D1476" t="s">
        <v>384</v>
      </c>
      <c r="E1476">
        <v>22</v>
      </c>
      <c r="F1476">
        <v>8</v>
      </c>
    </row>
    <row r="1477" spans="1:6" x14ac:dyDescent="0.2">
      <c r="A1477" t="s">
        <v>339</v>
      </c>
      <c r="B1477" t="s">
        <v>653</v>
      </c>
      <c r="C1477" t="s">
        <v>117</v>
      </c>
      <c r="D1477" t="s">
        <v>384</v>
      </c>
      <c r="E1477">
        <v>14</v>
      </c>
      <c r="F1477">
        <v>12</v>
      </c>
    </row>
    <row r="1478" spans="1:6" x14ac:dyDescent="0.2">
      <c r="A1478" t="s">
        <v>339</v>
      </c>
      <c r="B1478" t="s">
        <v>653</v>
      </c>
      <c r="C1478" t="s">
        <v>118</v>
      </c>
      <c r="D1478" t="s">
        <v>384</v>
      </c>
      <c r="E1478">
        <v>848</v>
      </c>
      <c r="F1478">
        <v>379</v>
      </c>
    </row>
    <row r="1479" spans="1:6" x14ac:dyDescent="0.2">
      <c r="A1479" t="s">
        <v>339</v>
      </c>
      <c r="B1479" t="s">
        <v>653</v>
      </c>
      <c r="C1479" t="s">
        <v>119</v>
      </c>
      <c r="D1479" t="s">
        <v>384</v>
      </c>
      <c r="E1479">
        <v>1552</v>
      </c>
      <c r="F1479">
        <v>387</v>
      </c>
    </row>
    <row r="1480" spans="1:6" x14ac:dyDescent="0.2">
      <c r="A1480" t="s">
        <v>339</v>
      </c>
      <c r="B1480" t="s">
        <v>653</v>
      </c>
      <c r="C1480" t="s">
        <v>120</v>
      </c>
      <c r="D1480" t="s">
        <v>384</v>
      </c>
      <c r="E1480">
        <v>819</v>
      </c>
      <c r="F1480">
        <v>339</v>
      </c>
    </row>
    <row r="1481" spans="1:6" x14ac:dyDescent="0.2">
      <c r="A1481" t="s">
        <v>339</v>
      </c>
      <c r="B1481" t="s">
        <v>653</v>
      </c>
      <c r="C1481" t="s">
        <v>121</v>
      </c>
      <c r="D1481" t="s">
        <v>384</v>
      </c>
      <c r="E1481">
        <v>916</v>
      </c>
      <c r="F1481">
        <v>617</v>
      </c>
    </row>
    <row r="1482" spans="1:6" x14ac:dyDescent="0.2">
      <c r="A1482" t="s">
        <v>339</v>
      </c>
      <c r="B1482" t="s">
        <v>653</v>
      </c>
      <c r="C1482" t="s">
        <v>80</v>
      </c>
      <c r="D1482" t="s">
        <v>384</v>
      </c>
      <c r="E1482">
        <v>651</v>
      </c>
      <c r="F1482">
        <v>236</v>
      </c>
    </row>
    <row r="1483" spans="1:6" x14ac:dyDescent="0.2">
      <c r="A1483" t="s">
        <v>339</v>
      </c>
      <c r="B1483" t="s">
        <v>653</v>
      </c>
      <c r="C1483" t="s">
        <v>122</v>
      </c>
      <c r="D1483" t="s">
        <v>384</v>
      </c>
      <c r="E1483">
        <v>39</v>
      </c>
      <c r="F1483">
        <v>12</v>
      </c>
    </row>
    <row r="1484" spans="1:6" x14ac:dyDescent="0.2">
      <c r="A1484" t="s">
        <v>339</v>
      </c>
      <c r="B1484" t="s">
        <v>653</v>
      </c>
      <c r="C1484" t="s">
        <v>123</v>
      </c>
      <c r="D1484" t="s">
        <v>384</v>
      </c>
      <c r="E1484">
        <v>738</v>
      </c>
      <c r="F1484">
        <v>590</v>
      </c>
    </row>
    <row r="1485" spans="1:6" x14ac:dyDescent="0.2">
      <c r="A1485" t="s">
        <v>339</v>
      </c>
      <c r="B1485" t="s">
        <v>653</v>
      </c>
      <c r="C1485" t="s">
        <v>124</v>
      </c>
      <c r="D1485" t="s">
        <v>384</v>
      </c>
      <c r="E1485">
        <v>267</v>
      </c>
      <c r="F1485">
        <v>247</v>
      </c>
    </row>
    <row r="1486" spans="1:6" x14ac:dyDescent="0.2">
      <c r="A1486" t="s">
        <v>339</v>
      </c>
      <c r="B1486" t="s">
        <v>653</v>
      </c>
      <c r="C1486" t="s">
        <v>125</v>
      </c>
      <c r="D1486" t="s">
        <v>384</v>
      </c>
      <c r="E1486">
        <v>117</v>
      </c>
      <c r="F1486">
        <v>99</v>
      </c>
    </row>
    <row r="1487" spans="1:6" x14ac:dyDescent="0.2">
      <c r="A1487" t="s">
        <v>339</v>
      </c>
      <c r="B1487" t="s">
        <v>653</v>
      </c>
      <c r="C1487" t="s">
        <v>126</v>
      </c>
      <c r="D1487" t="s">
        <v>384</v>
      </c>
      <c r="E1487">
        <v>245</v>
      </c>
      <c r="F1487">
        <v>230</v>
      </c>
    </row>
    <row r="1488" spans="1:6" x14ac:dyDescent="0.2">
      <c r="A1488" t="s">
        <v>339</v>
      </c>
      <c r="B1488" t="s">
        <v>653</v>
      </c>
      <c r="C1488" t="s">
        <v>127</v>
      </c>
      <c r="D1488" t="s">
        <v>384</v>
      </c>
      <c r="E1488">
        <v>1295</v>
      </c>
      <c r="F1488">
        <v>1193</v>
      </c>
    </row>
    <row r="1489" spans="1:6" x14ac:dyDescent="0.2">
      <c r="A1489" t="s">
        <v>339</v>
      </c>
      <c r="B1489" t="s">
        <v>653</v>
      </c>
      <c r="C1489" t="s">
        <v>128</v>
      </c>
      <c r="D1489" t="s">
        <v>384</v>
      </c>
      <c r="E1489">
        <v>20</v>
      </c>
      <c r="F1489">
        <v>15</v>
      </c>
    </row>
    <row r="1490" spans="1:6" x14ac:dyDescent="0.2">
      <c r="A1490" t="s">
        <v>339</v>
      </c>
      <c r="B1490" t="s">
        <v>653</v>
      </c>
      <c r="C1490" t="s">
        <v>129</v>
      </c>
      <c r="D1490" t="s">
        <v>384</v>
      </c>
      <c r="E1490">
        <v>71</v>
      </c>
      <c r="F1490">
        <v>54</v>
      </c>
    </row>
    <row r="1491" spans="1:6" x14ac:dyDescent="0.2">
      <c r="A1491" t="s">
        <v>339</v>
      </c>
      <c r="B1491" t="s">
        <v>653</v>
      </c>
      <c r="C1491" t="s">
        <v>130</v>
      </c>
      <c r="D1491" t="s">
        <v>384</v>
      </c>
      <c r="E1491">
        <v>38</v>
      </c>
      <c r="F1491">
        <v>14</v>
      </c>
    </row>
    <row r="1492" spans="1:6" x14ac:dyDescent="0.2">
      <c r="A1492" t="s">
        <v>339</v>
      </c>
      <c r="B1492" t="s">
        <v>653</v>
      </c>
      <c r="C1492" t="s">
        <v>131</v>
      </c>
      <c r="D1492" t="s">
        <v>384</v>
      </c>
      <c r="E1492">
        <v>278</v>
      </c>
      <c r="F1492">
        <v>260</v>
      </c>
    </row>
    <row r="1493" spans="1:6" x14ac:dyDescent="0.2">
      <c r="A1493" t="s">
        <v>339</v>
      </c>
      <c r="B1493" t="s">
        <v>653</v>
      </c>
      <c r="C1493" t="s">
        <v>132</v>
      </c>
      <c r="D1493" t="s">
        <v>384</v>
      </c>
      <c r="E1493">
        <v>8</v>
      </c>
      <c r="F1493">
        <v>7</v>
      </c>
    </row>
    <row r="1494" spans="1:6" x14ac:dyDescent="0.2">
      <c r="A1494" t="s">
        <v>339</v>
      </c>
      <c r="B1494" t="s">
        <v>653</v>
      </c>
      <c r="C1494" t="s">
        <v>133</v>
      </c>
      <c r="D1494" t="s">
        <v>384</v>
      </c>
      <c r="E1494">
        <v>215</v>
      </c>
      <c r="F1494">
        <v>195</v>
      </c>
    </row>
    <row r="1495" spans="1:6" x14ac:dyDescent="0.2">
      <c r="A1495" t="s">
        <v>339</v>
      </c>
      <c r="B1495" t="s">
        <v>653</v>
      </c>
      <c r="C1495" t="s">
        <v>134</v>
      </c>
      <c r="D1495" t="s">
        <v>384</v>
      </c>
      <c r="E1495">
        <v>686</v>
      </c>
      <c r="F1495">
        <v>199</v>
      </c>
    </row>
    <row r="1496" spans="1:6" x14ac:dyDescent="0.2">
      <c r="A1496" t="s">
        <v>339</v>
      </c>
      <c r="B1496" t="s">
        <v>653</v>
      </c>
      <c r="C1496" t="s">
        <v>135</v>
      </c>
      <c r="D1496" t="s">
        <v>384</v>
      </c>
      <c r="E1496">
        <v>830</v>
      </c>
      <c r="F1496">
        <v>501</v>
      </c>
    </row>
    <row r="1497" spans="1:6" x14ac:dyDescent="0.2">
      <c r="A1497" t="s">
        <v>339</v>
      </c>
      <c r="B1497" t="s">
        <v>653</v>
      </c>
      <c r="C1497" t="s">
        <v>136</v>
      </c>
      <c r="D1497" t="s">
        <v>384</v>
      </c>
      <c r="E1497">
        <v>3</v>
      </c>
      <c r="F1497">
        <v>1</v>
      </c>
    </row>
    <row r="1498" spans="1:6" x14ac:dyDescent="0.2">
      <c r="A1498" t="s">
        <v>339</v>
      </c>
      <c r="B1498" t="s">
        <v>653</v>
      </c>
      <c r="C1498" t="s">
        <v>137</v>
      </c>
      <c r="D1498" t="s">
        <v>384</v>
      </c>
      <c r="E1498">
        <v>240</v>
      </c>
      <c r="F1498">
        <v>227</v>
      </c>
    </row>
    <row r="1499" spans="1:6" x14ac:dyDescent="0.2">
      <c r="A1499" t="s">
        <v>339</v>
      </c>
      <c r="B1499" t="s">
        <v>653</v>
      </c>
      <c r="C1499" t="s">
        <v>138</v>
      </c>
      <c r="D1499" t="s">
        <v>384</v>
      </c>
      <c r="E1499">
        <v>235</v>
      </c>
      <c r="F1499">
        <v>30</v>
      </c>
    </row>
    <row r="1500" spans="1:6" x14ac:dyDescent="0.2">
      <c r="A1500" t="s">
        <v>339</v>
      </c>
      <c r="B1500" t="s">
        <v>653</v>
      </c>
      <c r="C1500" t="s">
        <v>139</v>
      </c>
      <c r="D1500" t="s">
        <v>384</v>
      </c>
      <c r="E1500">
        <v>57</v>
      </c>
      <c r="F1500">
        <v>24</v>
      </c>
    </row>
    <row r="1501" spans="1:6" x14ac:dyDescent="0.2">
      <c r="A1501" t="s">
        <v>339</v>
      </c>
      <c r="B1501" t="s">
        <v>653</v>
      </c>
      <c r="C1501" t="s">
        <v>140</v>
      </c>
      <c r="D1501" t="s">
        <v>384</v>
      </c>
      <c r="E1501">
        <v>548</v>
      </c>
      <c r="F1501">
        <v>129</v>
      </c>
    </row>
    <row r="1502" spans="1:6" x14ac:dyDescent="0.2">
      <c r="A1502" t="s">
        <v>339</v>
      </c>
      <c r="B1502" t="s">
        <v>653</v>
      </c>
      <c r="C1502" t="s">
        <v>141</v>
      </c>
      <c r="D1502" t="s">
        <v>384</v>
      </c>
      <c r="E1502">
        <v>2088</v>
      </c>
      <c r="F1502">
        <v>765</v>
      </c>
    </row>
    <row r="1503" spans="1:6" x14ac:dyDescent="0.2">
      <c r="A1503" t="s">
        <v>339</v>
      </c>
      <c r="B1503" t="s">
        <v>653</v>
      </c>
      <c r="C1503" t="s">
        <v>142</v>
      </c>
      <c r="D1503" t="s">
        <v>384</v>
      </c>
      <c r="E1503">
        <v>4</v>
      </c>
      <c r="F1503">
        <v>2</v>
      </c>
    </row>
    <row r="1504" spans="1:6" x14ac:dyDescent="0.2">
      <c r="A1504" t="s">
        <v>339</v>
      </c>
      <c r="B1504" t="s">
        <v>653</v>
      </c>
      <c r="C1504" t="s">
        <v>143</v>
      </c>
      <c r="D1504" t="s">
        <v>384</v>
      </c>
      <c r="E1504">
        <v>15</v>
      </c>
      <c r="F1504">
        <v>4</v>
      </c>
    </row>
    <row r="1505" spans="1:6" x14ac:dyDescent="0.2">
      <c r="A1505" t="s">
        <v>339</v>
      </c>
      <c r="B1505" t="s">
        <v>653</v>
      </c>
      <c r="C1505" t="s">
        <v>144</v>
      </c>
      <c r="D1505" t="s">
        <v>384</v>
      </c>
      <c r="E1505">
        <v>944</v>
      </c>
      <c r="F1505">
        <v>299</v>
      </c>
    </row>
    <row r="1506" spans="1:6" x14ac:dyDescent="0.2">
      <c r="A1506" t="s">
        <v>339</v>
      </c>
      <c r="B1506" t="s">
        <v>653</v>
      </c>
      <c r="C1506" t="s">
        <v>145</v>
      </c>
      <c r="D1506" t="s">
        <v>384</v>
      </c>
      <c r="E1506">
        <v>5</v>
      </c>
      <c r="F1506">
        <v>1</v>
      </c>
    </row>
    <row r="1507" spans="1:6" x14ac:dyDescent="0.2">
      <c r="A1507" t="s">
        <v>339</v>
      </c>
      <c r="B1507" t="s">
        <v>653</v>
      </c>
      <c r="C1507" t="s">
        <v>146</v>
      </c>
      <c r="D1507" t="s">
        <v>384</v>
      </c>
      <c r="E1507">
        <v>17</v>
      </c>
      <c r="F1507">
        <v>9</v>
      </c>
    </row>
    <row r="1508" spans="1:6" x14ac:dyDescent="0.2">
      <c r="A1508" t="s">
        <v>339</v>
      </c>
      <c r="B1508" t="s">
        <v>653</v>
      </c>
      <c r="C1508" t="s">
        <v>147</v>
      </c>
      <c r="D1508" t="s">
        <v>384</v>
      </c>
      <c r="E1508">
        <v>18</v>
      </c>
      <c r="F1508">
        <v>12</v>
      </c>
    </row>
    <row r="1509" spans="1:6" x14ac:dyDescent="0.2">
      <c r="A1509" t="s">
        <v>339</v>
      </c>
      <c r="B1509" t="s">
        <v>653</v>
      </c>
      <c r="C1509" t="s">
        <v>148</v>
      </c>
      <c r="D1509" t="s">
        <v>384</v>
      </c>
      <c r="E1509">
        <v>219</v>
      </c>
      <c r="F1509">
        <v>170</v>
      </c>
    </row>
    <row r="1510" spans="1:6" x14ac:dyDescent="0.2">
      <c r="A1510" t="s">
        <v>339</v>
      </c>
      <c r="B1510" t="s">
        <v>653</v>
      </c>
      <c r="C1510" t="s">
        <v>149</v>
      </c>
      <c r="D1510" t="s">
        <v>384</v>
      </c>
      <c r="E1510">
        <v>399</v>
      </c>
      <c r="F1510">
        <v>3</v>
      </c>
    </row>
    <row r="1511" spans="1:6" x14ac:dyDescent="0.2">
      <c r="A1511" t="s">
        <v>339</v>
      </c>
      <c r="B1511" t="s">
        <v>653</v>
      </c>
      <c r="C1511" t="s">
        <v>150</v>
      </c>
      <c r="D1511" t="s">
        <v>384</v>
      </c>
      <c r="E1511">
        <v>215</v>
      </c>
      <c r="F1511">
        <v>152</v>
      </c>
    </row>
    <row r="1512" spans="1:6" x14ac:dyDescent="0.2">
      <c r="A1512" t="s">
        <v>339</v>
      </c>
      <c r="B1512" t="s">
        <v>653</v>
      </c>
      <c r="C1512" t="s">
        <v>360</v>
      </c>
      <c r="D1512" t="s">
        <v>384</v>
      </c>
      <c r="E1512">
        <v>40</v>
      </c>
      <c r="F1512">
        <v>36</v>
      </c>
    </row>
    <row r="1513" spans="1:6" x14ac:dyDescent="0.2">
      <c r="A1513" t="s">
        <v>339</v>
      </c>
      <c r="B1513" t="s">
        <v>653</v>
      </c>
      <c r="C1513" t="s">
        <v>151</v>
      </c>
      <c r="D1513" t="s">
        <v>384</v>
      </c>
      <c r="E1513">
        <v>21</v>
      </c>
    </row>
    <row r="1514" spans="1:6" x14ac:dyDescent="0.2">
      <c r="A1514" t="s">
        <v>339</v>
      </c>
      <c r="B1514" t="s">
        <v>653</v>
      </c>
      <c r="C1514" t="s">
        <v>152</v>
      </c>
      <c r="D1514" t="s">
        <v>384</v>
      </c>
      <c r="E1514">
        <v>479</v>
      </c>
      <c r="F1514">
        <v>206</v>
      </c>
    </row>
    <row r="1515" spans="1:6" x14ac:dyDescent="0.2">
      <c r="A1515" t="s">
        <v>339</v>
      </c>
      <c r="B1515" t="s">
        <v>653</v>
      </c>
      <c r="C1515" t="s">
        <v>153</v>
      </c>
      <c r="D1515" t="s">
        <v>384</v>
      </c>
      <c r="E1515">
        <v>3</v>
      </c>
      <c r="F1515">
        <v>2</v>
      </c>
    </row>
    <row r="1516" spans="1:6" x14ac:dyDescent="0.2">
      <c r="A1516" t="s">
        <v>339</v>
      </c>
      <c r="B1516" t="s">
        <v>653</v>
      </c>
      <c r="C1516" t="s">
        <v>78</v>
      </c>
      <c r="D1516" t="s">
        <v>384</v>
      </c>
      <c r="E1516">
        <v>9</v>
      </c>
      <c r="F1516">
        <v>2</v>
      </c>
    </row>
    <row r="1517" spans="1:6" x14ac:dyDescent="0.2">
      <c r="A1517" t="s">
        <v>339</v>
      </c>
      <c r="B1517" t="s">
        <v>653</v>
      </c>
      <c r="C1517" t="s">
        <v>154</v>
      </c>
      <c r="D1517" t="s">
        <v>384</v>
      </c>
      <c r="E1517">
        <v>9</v>
      </c>
      <c r="F1517">
        <v>1</v>
      </c>
    </row>
    <row r="1518" spans="1:6" x14ac:dyDescent="0.2">
      <c r="A1518" t="s">
        <v>339</v>
      </c>
      <c r="B1518" t="s">
        <v>653</v>
      </c>
      <c r="C1518" t="s">
        <v>155</v>
      </c>
      <c r="D1518" t="s">
        <v>384</v>
      </c>
      <c r="E1518">
        <v>6</v>
      </c>
      <c r="F1518">
        <v>4</v>
      </c>
    </row>
    <row r="1519" spans="1:6" x14ac:dyDescent="0.2">
      <c r="A1519" t="s">
        <v>339</v>
      </c>
      <c r="B1519" t="s">
        <v>653</v>
      </c>
      <c r="C1519" t="s">
        <v>156</v>
      </c>
      <c r="D1519" t="s">
        <v>384</v>
      </c>
      <c r="E1519">
        <v>2</v>
      </c>
    </row>
    <row r="1520" spans="1:6" x14ac:dyDescent="0.2">
      <c r="A1520" t="s">
        <v>339</v>
      </c>
      <c r="B1520" t="s">
        <v>653</v>
      </c>
      <c r="C1520" t="s">
        <v>361</v>
      </c>
      <c r="D1520" t="s">
        <v>384</v>
      </c>
      <c r="E1520">
        <v>13</v>
      </c>
    </row>
    <row r="1521" spans="1:6" x14ac:dyDescent="0.2">
      <c r="A1521" t="s">
        <v>339</v>
      </c>
      <c r="B1521" t="s">
        <v>653</v>
      </c>
      <c r="C1521" t="s">
        <v>157</v>
      </c>
      <c r="D1521" t="s">
        <v>384</v>
      </c>
      <c r="E1521">
        <v>5</v>
      </c>
      <c r="F1521">
        <v>1</v>
      </c>
    </row>
    <row r="1522" spans="1:6" x14ac:dyDescent="0.2">
      <c r="A1522" t="s">
        <v>339</v>
      </c>
      <c r="B1522" t="s">
        <v>653</v>
      </c>
      <c r="C1522" t="s">
        <v>158</v>
      </c>
      <c r="D1522" t="s">
        <v>384</v>
      </c>
      <c r="E1522">
        <v>11</v>
      </c>
      <c r="F1522">
        <v>10</v>
      </c>
    </row>
    <row r="1523" spans="1:6" x14ac:dyDescent="0.2">
      <c r="A1523" t="s">
        <v>339</v>
      </c>
      <c r="B1523" t="s">
        <v>653</v>
      </c>
      <c r="C1523" t="s">
        <v>160</v>
      </c>
      <c r="D1523" t="s">
        <v>384</v>
      </c>
      <c r="E1523">
        <v>1</v>
      </c>
    </row>
    <row r="1524" spans="1:6" x14ac:dyDescent="0.2">
      <c r="A1524" t="s">
        <v>339</v>
      </c>
      <c r="B1524" t="s">
        <v>654</v>
      </c>
      <c r="C1524" t="s">
        <v>384</v>
      </c>
      <c r="D1524" t="s">
        <v>384</v>
      </c>
      <c r="E1524">
        <v>426</v>
      </c>
      <c r="F1524">
        <v>274</v>
      </c>
    </row>
    <row r="1525" spans="1:6" x14ac:dyDescent="0.2">
      <c r="A1525" t="s">
        <v>339</v>
      </c>
      <c r="B1525" t="s">
        <v>654</v>
      </c>
      <c r="C1525" t="s">
        <v>649</v>
      </c>
      <c r="D1525" t="s">
        <v>384</v>
      </c>
      <c r="E1525">
        <v>59152</v>
      </c>
      <c r="F1525">
        <v>24667</v>
      </c>
    </row>
    <row r="1526" spans="1:6" x14ac:dyDescent="0.2">
      <c r="A1526" t="s">
        <v>339</v>
      </c>
      <c r="B1526" t="s">
        <v>654</v>
      </c>
      <c r="C1526" t="s">
        <v>109</v>
      </c>
      <c r="D1526" t="s">
        <v>384</v>
      </c>
      <c r="E1526">
        <v>148</v>
      </c>
      <c r="F1526">
        <v>107</v>
      </c>
    </row>
    <row r="1527" spans="1:6" x14ac:dyDescent="0.2">
      <c r="A1527" t="s">
        <v>339</v>
      </c>
      <c r="B1527" t="s">
        <v>654</v>
      </c>
      <c r="C1527" t="s">
        <v>110</v>
      </c>
      <c r="D1527" t="s">
        <v>384</v>
      </c>
      <c r="E1527">
        <v>375</v>
      </c>
      <c r="F1527">
        <v>227</v>
      </c>
    </row>
    <row r="1528" spans="1:6" x14ac:dyDescent="0.2">
      <c r="A1528" t="s">
        <v>339</v>
      </c>
      <c r="B1528" t="s">
        <v>654</v>
      </c>
      <c r="C1528" t="s">
        <v>111</v>
      </c>
      <c r="D1528" t="s">
        <v>384</v>
      </c>
      <c r="E1528">
        <v>385</v>
      </c>
      <c r="F1528">
        <v>211</v>
      </c>
    </row>
    <row r="1529" spans="1:6" x14ac:dyDescent="0.2">
      <c r="A1529" t="s">
        <v>339</v>
      </c>
      <c r="B1529" t="s">
        <v>654</v>
      </c>
      <c r="C1529" t="s">
        <v>112</v>
      </c>
      <c r="D1529" t="s">
        <v>384</v>
      </c>
      <c r="E1529">
        <v>269</v>
      </c>
      <c r="F1529">
        <v>137</v>
      </c>
    </row>
    <row r="1530" spans="1:6" x14ac:dyDescent="0.2">
      <c r="A1530" t="s">
        <v>339</v>
      </c>
      <c r="B1530" t="s">
        <v>654</v>
      </c>
      <c r="C1530" t="s">
        <v>113</v>
      </c>
      <c r="D1530" t="s">
        <v>384</v>
      </c>
      <c r="E1530">
        <v>185</v>
      </c>
      <c r="F1530">
        <v>124</v>
      </c>
    </row>
    <row r="1531" spans="1:6" x14ac:dyDescent="0.2">
      <c r="A1531" t="s">
        <v>339</v>
      </c>
      <c r="B1531" t="s">
        <v>654</v>
      </c>
      <c r="C1531" t="s">
        <v>114</v>
      </c>
      <c r="D1531" t="s">
        <v>384</v>
      </c>
      <c r="E1531">
        <v>167</v>
      </c>
      <c r="F1531">
        <v>137</v>
      </c>
    </row>
    <row r="1532" spans="1:6" x14ac:dyDescent="0.2">
      <c r="A1532" t="s">
        <v>339</v>
      </c>
      <c r="B1532" t="s">
        <v>654</v>
      </c>
      <c r="C1532" t="s">
        <v>86</v>
      </c>
      <c r="D1532" t="s">
        <v>384</v>
      </c>
      <c r="E1532">
        <v>1638</v>
      </c>
      <c r="F1532">
        <v>930</v>
      </c>
    </row>
    <row r="1533" spans="1:6" x14ac:dyDescent="0.2">
      <c r="A1533" t="s">
        <v>339</v>
      </c>
      <c r="B1533" t="s">
        <v>654</v>
      </c>
      <c r="C1533" t="s">
        <v>115</v>
      </c>
      <c r="D1533" t="s">
        <v>384</v>
      </c>
      <c r="E1533">
        <v>360</v>
      </c>
      <c r="F1533">
        <v>175</v>
      </c>
    </row>
    <row r="1534" spans="1:6" x14ac:dyDescent="0.2">
      <c r="A1534" t="s">
        <v>339</v>
      </c>
      <c r="B1534" t="s">
        <v>654</v>
      </c>
      <c r="C1534" t="s">
        <v>116</v>
      </c>
      <c r="D1534" t="s">
        <v>384</v>
      </c>
      <c r="E1534">
        <v>731</v>
      </c>
      <c r="F1534">
        <v>357</v>
      </c>
    </row>
    <row r="1535" spans="1:6" x14ac:dyDescent="0.2">
      <c r="A1535" t="s">
        <v>339</v>
      </c>
      <c r="B1535" t="s">
        <v>654</v>
      </c>
      <c r="C1535" t="s">
        <v>89</v>
      </c>
      <c r="D1535" t="s">
        <v>384</v>
      </c>
      <c r="E1535">
        <v>1373</v>
      </c>
      <c r="F1535">
        <v>778</v>
      </c>
    </row>
    <row r="1536" spans="1:6" x14ac:dyDescent="0.2">
      <c r="A1536" t="s">
        <v>339</v>
      </c>
      <c r="B1536" t="s">
        <v>654</v>
      </c>
      <c r="C1536" t="s">
        <v>117</v>
      </c>
      <c r="D1536" t="s">
        <v>384</v>
      </c>
      <c r="E1536">
        <v>566</v>
      </c>
      <c r="F1536">
        <v>363</v>
      </c>
    </row>
    <row r="1537" spans="1:6" x14ac:dyDescent="0.2">
      <c r="A1537" t="s">
        <v>339</v>
      </c>
      <c r="B1537" t="s">
        <v>654</v>
      </c>
      <c r="C1537" t="s">
        <v>118</v>
      </c>
      <c r="D1537" t="s">
        <v>384</v>
      </c>
      <c r="E1537">
        <v>1468</v>
      </c>
      <c r="F1537">
        <v>636</v>
      </c>
    </row>
    <row r="1538" spans="1:6" x14ac:dyDescent="0.2">
      <c r="A1538" t="s">
        <v>339</v>
      </c>
      <c r="B1538" t="s">
        <v>654</v>
      </c>
      <c r="C1538" t="s">
        <v>119</v>
      </c>
      <c r="D1538" t="s">
        <v>384</v>
      </c>
      <c r="E1538">
        <v>2481</v>
      </c>
      <c r="F1538">
        <v>1400</v>
      </c>
    </row>
    <row r="1539" spans="1:6" x14ac:dyDescent="0.2">
      <c r="A1539" t="s">
        <v>339</v>
      </c>
      <c r="B1539" t="s">
        <v>654</v>
      </c>
      <c r="C1539" t="s">
        <v>120</v>
      </c>
      <c r="D1539" t="s">
        <v>384</v>
      </c>
      <c r="E1539">
        <v>1834</v>
      </c>
      <c r="F1539">
        <v>1141</v>
      </c>
    </row>
    <row r="1540" spans="1:6" x14ac:dyDescent="0.2">
      <c r="A1540" t="s">
        <v>339</v>
      </c>
      <c r="B1540" t="s">
        <v>654</v>
      </c>
      <c r="C1540" t="s">
        <v>121</v>
      </c>
      <c r="D1540" t="s">
        <v>384</v>
      </c>
      <c r="E1540">
        <v>1232</v>
      </c>
      <c r="F1540">
        <v>541</v>
      </c>
    </row>
    <row r="1541" spans="1:6" x14ac:dyDescent="0.2">
      <c r="A1541" t="s">
        <v>339</v>
      </c>
      <c r="B1541" t="s">
        <v>654</v>
      </c>
      <c r="C1541" t="s">
        <v>80</v>
      </c>
      <c r="D1541" t="s">
        <v>384</v>
      </c>
      <c r="E1541">
        <v>823</v>
      </c>
      <c r="F1541">
        <v>525</v>
      </c>
    </row>
    <row r="1542" spans="1:6" x14ac:dyDescent="0.2">
      <c r="A1542" t="s">
        <v>339</v>
      </c>
      <c r="B1542" t="s">
        <v>654</v>
      </c>
      <c r="C1542" t="s">
        <v>122</v>
      </c>
      <c r="D1542" t="s">
        <v>384</v>
      </c>
      <c r="E1542">
        <v>478</v>
      </c>
      <c r="F1542">
        <v>304</v>
      </c>
    </row>
    <row r="1543" spans="1:6" x14ac:dyDescent="0.2">
      <c r="A1543" t="s">
        <v>339</v>
      </c>
      <c r="B1543" t="s">
        <v>654</v>
      </c>
      <c r="C1543" t="s">
        <v>123</v>
      </c>
      <c r="D1543" t="s">
        <v>384</v>
      </c>
      <c r="E1543">
        <v>886</v>
      </c>
      <c r="F1543">
        <v>361</v>
      </c>
    </row>
    <row r="1544" spans="1:6" x14ac:dyDescent="0.2">
      <c r="A1544" t="s">
        <v>339</v>
      </c>
      <c r="B1544" t="s">
        <v>654</v>
      </c>
      <c r="C1544" t="s">
        <v>124</v>
      </c>
      <c r="D1544" t="s">
        <v>384</v>
      </c>
      <c r="E1544">
        <v>453</v>
      </c>
      <c r="F1544">
        <v>194</v>
      </c>
    </row>
    <row r="1545" spans="1:6" x14ac:dyDescent="0.2">
      <c r="A1545" t="s">
        <v>339</v>
      </c>
      <c r="B1545" t="s">
        <v>654</v>
      </c>
      <c r="C1545" t="s">
        <v>125</v>
      </c>
      <c r="D1545" t="s">
        <v>384</v>
      </c>
      <c r="E1545">
        <v>902</v>
      </c>
      <c r="F1545">
        <v>544</v>
      </c>
    </row>
    <row r="1546" spans="1:6" x14ac:dyDescent="0.2">
      <c r="A1546" t="s">
        <v>339</v>
      </c>
      <c r="B1546" t="s">
        <v>654</v>
      </c>
      <c r="C1546" t="s">
        <v>126</v>
      </c>
      <c r="D1546" t="s">
        <v>384</v>
      </c>
      <c r="E1546">
        <v>983</v>
      </c>
      <c r="F1546">
        <v>325</v>
      </c>
    </row>
    <row r="1547" spans="1:6" x14ac:dyDescent="0.2">
      <c r="A1547" t="s">
        <v>339</v>
      </c>
      <c r="B1547" t="s">
        <v>654</v>
      </c>
      <c r="C1547" t="s">
        <v>127</v>
      </c>
      <c r="D1547" t="s">
        <v>384</v>
      </c>
      <c r="E1547">
        <v>572</v>
      </c>
      <c r="F1547">
        <v>388</v>
      </c>
    </row>
    <row r="1548" spans="1:6" x14ac:dyDescent="0.2">
      <c r="A1548" t="s">
        <v>339</v>
      </c>
      <c r="B1548" t="s">
        <v>654</v>
      </c>
      <c r="C1548" t="s">
        <v>128</v>
      </c>
      <c r="D1548" t="s">
        <v>384</v>
      </c>
      <c r="E1548">
        <v>484</v>
      </c>
      <c r="F1548">
        <v>213</v>
      </c>
    </row>
    <row r="1549" spans="1:6" x14ac:dyDescent="0.2">
      <c r="A1549" t="s">
        <v>339</v>
      </c>
      <c r="B1549" t="s">
        <v>654</v>
      </c>
      <c r="C1549" t="s">
        <v>129</v>
      </c>
      <c r="D1549" t="s">
        <v>384</v>
      </c>
      <c r="E1549">
        <v>645</v>
      </c>
      <c r="F1549">
        <v>327</v>
      </c>
    </row>
    <row r="1550" spans="1:6" x14ac:dyDescent="0.2">
      <c r="A1550" t="s">
        <v>339</v>
      </c>
      <c r="B1550" t="s">
        <v>654</v>
      </c>
      <c r="C1550" t="s">
        <v>130</v>
      </c>
      <c r="D1550" t="s">
        <v>384</v>
      </c>
      <c r="E1550">
        <v>1224</v>
      </c>
      <c r="F1550">
        <v>681</v>
      </c>
    </row>
    <row r="1551" spans="1:6" x14ac:dyDescent="0.2">
      <c r="A1551" t="s">
        <v>339</v>
      </c>
      <c r="B1551" t="s">
        <v>654</v>
      </c>
      <c r="C1551" t="s">
        <v>131</v>
      </c>
      <c r="D1551" t="s">
        <v>384</v>
      </c>
      <c r="E1551">
        <v>617</v>
      </c>
      <c r="F1551">
        <v>381</v>
      </c>
    </row>
    <row r="1552" spans="1:6" x14ac:dyDescent="0.2">
      <c r="A1552" t="s">
        <v>339</v>
      </c>
      <c r="B1552" t="s">
        <v>654</v>
      </c>
      <c r="C1552" t="s">
        <v>132</v>
      </c>
      <c r="D1552" t="s">
        <v>384</v>
      </c>
      <c r="E1552">
        <v>343</v>
      </c>
      <c r="F1552">
        <v>202</v>
      </c>
    </row>
    <row r="1553" spans="1:6" x14ac:dyDescent="0.2">
      <c r="A1553" t="s">
        <v>339</v>
      </c>
      <c r="B1553" t="s">
        <v>654</v>
      </c>
      <c r="C1553" t="s">
        <v>133</v>
      </c>
      <c r="D1553" t="s">
        <v>384</v>
      </c>
      <c r="E1553">
        <v>473</v>
      </c>
      <c r="F1553">
        <v>298</v>
      </c>
    </row>
    <row r="1554" spans="1:6" x14ac:dyDescent="0.2">
      <c r="A1554" t="s">
        <v>339</v>
      </c>
      <c r="B1554" t="s">
        <v>654</v>
      </c>
      <c r="C1554" t="s">
        <v>134</v>
      </c>
      <c r="D1554" t="s">
        <v>384</v>
      </c>
      <c r="E1554">
        <v>3997</v>
      </c>
      <c r="F1554">
        <v>2555</v>
      </c>
    </row>
    <row r="1555" spans="1:6" x14ac:dyDescent="0.2">
      <c r="A1555" t="s">
        <v>339</v>
      </c>
      <c r="B1555" t="s">
        <v>654</v>
      </c>
      <c r="C1555" t="s">
        <v>135</v>
      </c>
      <c r="D1555" t="s">
        <v>384</v>
      </c>
      <c r="E1555">
        <v>531</v>
      </c>
      <c r="F1555">
        <v>283</v>
      </c>
    </row>
    <row r="1556" spans="1:6" x14ac:dyDescent="0.2">
      <c r="A1556" t="s">
        <v>339</v>
      </c>
      <c r="B1556" t="s">
        <v>654</v>
      </c>
      <c r="C1556" t="s">
        <v>136</v>
      </c>
      <c r="D1556" t="s">
        <v>384</v>
      </c>
      <c r="E1556">
        <v>243</v>
      </c>
      <c r="F1556">
        <v>140</v>
      </c>
    </row>
    <row r="1557" spans="1:6" x14ac:dyDescent="0.2">
      <c r="A1557" t="s">
        <v>339</v>
      </c>
      <c r="B1557" t="s">
        <v>654</v>
      </c>
      <c r="C1557" t="s">
        <v>137</v>
      </c>
      <c r="D1557" t="s">
        <v>384</v>
      </c>
      <c r="E1557">
        <v>488</v>
      </c>
      <c r="F1557">
        <v>360</v>
      </c>
    </row>
    <row r="1558" spans="1:6" x14ac:dyDescent="0.2">
      <c r="A1558" t="s">
        <v>339</v>
      </c>
      <c r="B1558" t="s">
        <v>654</v>
      </c>
      <c r="C1558" t="s">
        <v>138</v>
      </c>
      <c r="D1558" t="s">
        <v>384</v>
      </c>
      <c r="E1558">
        <v>738</v>
      </c>
      <c r="F1558">
        <v>521</v>
      </c>
    </row>
    <row r="1559" spans="1:6" x14ac:dyDescent="0.2">
      <c r="A1559" t="s">
        <v>339</v>
      </c>
      <c r="B1559" t="s">
        <v>654</v>
      </c>
      <c r="C1559" t="s">
        <v>139</v>
      </c>
      <c r="D1559" t="s">
        <v>384</v>
      </c>
      <c r="E1559">
        <v>941</v>
      </c>
      <c r="F1559">
        <v>529</v>
      </c>
    </row>
    <row r="1560" spans="1:6" x14ac:dyDescent="0.2">
      <c r="A1560" t="s">
        <v>339</v>
      </c>
      <c r="B1560" t="s">
        <v>654</v>
      </c>
      <c r="C1560" t="s">
        <v>140</v>
      </c>
      <c r="D1560" t="s">
        <v>384</v>
      </c>
      <c r="E1560">
        <v>802</v>
      </c>
      <c r="F1560">
        <v>540</v>
      </c>
    </row>
    <row r="1561" spans="1:6" x14ac:dyDescent="0.2">
      <c r="A1561" t="s">
        <v>339</v>
      </c>
      <c r="B1561" t="s">
        <v>654</v>
      </c>
      <c r="C1561" t="s">
        <v>141</v>
      </c>
      <c r="D1561" t="s">
        <v>384</v>
      </c>
      <c r="E1561">
        <v>1201</v>
      </c>
      <c r="F1561">
        <v>626</v>
      </c>
    </row>
    <row r="1562" spans="1:6" x14ac:dyDescent="0.2">
      <c r="A1562" t="s">
        <v>339</v>
      </c>
      <c r="B1562" t="s">
        <v>654</v>
      </c>
      <c r="C1562" t="s">
        <v>142</v>
      </c>
      <c r="D1562" t="s">
        <v>384</v>
      </c>
      <c r="E1562">
        <v>160</v>
      </c>
      <c r="F1562">
        <v>98</v>
      </c>
    </row>
    <row r="1563" spans="1:6" x14ac:dyDescent="0.2">
      <c r="A1563" t="s">
        <v>339</v>
      </c>
      <c r="B1563" t="s">
        <v>654</v>
      </c>
      <c r="C1563" t="s">
        <v>143</v>
      </c>
      <c r="D1563" t="s">
        <v>384</v>
      </c>
      <c r="E1563">
        <v>665</v>
      </c>
      <c r="F1563">
        <v>317</v>
      </c>
    </row>
    <row r="1564" spans="1:6" x14ac:dyDescent="0.2">
      <c r="A1564" t="s">
        <v>339</v>
      </c>
      <c r="B1564" t="s">
        <v>654</v>
      </c>
      <c r="C1564" t="s">
        <v>144</v>
      </c>
      <c r="D1564" t="s">
        <v>384</v>
      </c>
      <c r="E1564">
        <v>1703</v>
      </c>
      <c r="F1564">
        <v>981</v>
      </c>
    </row>
    <row r="1565" spans="1:6" x14ac:dyDescent="0.2">
      <c r="A1565" t="s">
        <v>339</v>
      </c>
      <c r="B1565" t="s">
        <v>654</v>
      </c>
      <c r="C1565" t="s">
        <v>145</v>
      </c>
      <c r="D1565" t="s">
        <v>384</v>
      </c>
      <c r="E1565">
        <v>417</v>
      </c>
      <c r="F1565">
        <v>239</v>
      </c>
    </row>
    <row r="1566" spans="1:6" x14ac:dyDescent="0.2">
      <c r="A1566" t="s">
        <v>339</v>
      </c>
      <c r="B1566" t="s">
        <v>654</v>
      </c>
      <c r="C1566" t="s">
        <v>146</v>
      </c>
      <c r="D1566" t="s">
        <v>384</v>
      </c>
      <c r="E1566">
        <v>1101</v>
      </c>
      <c r="F1566">
        <v>704</v>
      </c>
    </row>
    <row r="1567" spans="1:6" x14ac:dyDescent="0.2">
      <c r="A1567" t="s">
        <v>339</v>
      </c>
      <c r="B1567" t="s">
        <v>654</v>
      </c>
      <c r="C1567" t="s">
        <v>147</v>
      </c>
      <c r="D1567" t="s">
        <v>384</v>
      </c>
      <c r="E1567">
        <v>241</v>
      </c>
      <c r="F1567">
        <v>177</v>
      </c>
    </row>
    <row r="1568" spans="1:6" x14ac:dyDescent="0.2">
      <c r="A1568" t="s">
        <v>339</v>
      </c>
      <c r="B1568" t="s">
        <v>654</v>
      </c>
      <c r="C1568" t="s">
        <v>148</v>
      </c>
      <c r="D1568" t="s">
        <v>384</v>
      </c>
      <c r="E1568">
        <v>379</v>
      </c>
      <c r="F1568">
        <v>282</v>
      </c>
    </row>
    <row r="1569" spans="1:6" x14ac:dyDescent="0.2">
      <c r="A1569" t="s">
        <v>339</v>
      </c>
      <c r="B1569" t="s">
        <v>654</v>
      </c>
      <c r="C1569" t="s">
        <v>149</v>
      </c>
      <c r="D1569" t="s">
        <v>384</v>
      </c>
      <c r="E1569">
        <v>154</v>
      </c>
      <c r="F1569">
        <v>63</v>
      </c>
    </row>
    <row r="1570" spans="1:6" x14ac:dyDescent="0.2">
      <c r="A1570" t="s">
        <v>339</v>
      </c>
      <c r="B1570" t="s">
        <v>654</v>
      </c>
      <c r="C1570" t="s">
        <v>150</v>
      </c>
      <c r="D1570" t="s">
        <v>384</v>
      </c>
      <c r="E1570">
        <v>1178</v>
      </c>
      <c r="F1570">
        <v>700</v>
      </c>
    </row>
    <row r="1571" spans="1:6" x14ac:dyDescent="0.2">
      <c r="A1571" t="s">
        <v>339</v>
      </c>
      <c r="B1571" t="s">
        <v>654</v>
      </c>
      <c r="C1571" t="s">
        <v>360</v>
      </c>
      <c r="D1571" t="s">
        <v>384</v>
      </c>
      <c r="E1571">
        <v>8</v>
      </c>
      <c r="F1571">
        <v>6</v>
      </c>
    </row>
    <row r="1572" spans="1:6" x14ac:dyDescent="0.2">
      <c r="A1572" t="s">
        <v>339</v>
      </c>
      <c r="B1572" t="s">
        <v>654</v>
      </c>
      <c r="C1572" t="s">
        <v>151</v>
      </c>
      <c r="D1572" t="s">
        <v>384</v>
      </c>
      <c r="E1572">
        <v>79</v>
      </c>
      <c r="F1572">
        <v>38</v>
      </c>
    </row>
    <row r="1573" spans="1:6" x14ac:dyDescent="0.2">
      <c r="A1573" t="s">
        <v>339</v>
      </c>
      <c r="B1573" t="s">
        <v>654</v>
      </c>
      <c r="C1573" t="s">
        <v>871</v>
      </c>
      <c r="D1573" t="s">
        <v>384</v>
      </c>
      <c r="E1573">
        <v>19061</v>
      </c>
      <c r="F1573">
        <v>1615</v>
      </c>
    </row>
    <row r="1574" spans="1:6" x14ac:dyDescent="0.2">
      <c r="A1574" t="s">
        <v>339</v>
      </c>
      <c r="B1574" t="s">
        <v>654</v>
      </c>
      <c r="C1574" t="s">
        <v>152</v>
      </c>
      <c r="D1574" t="s">
        <v>384</v>
      </c>
      <c r="E1574">
        <v>1187</v>
      </c>
      <c r="F1574">
        <v>816</v>
      </c>
    </row>
    <row r="1575" spans="1:6" x14ac:dyDescent="0.2">
      <c r="A1575" t="s">
        <v>339</v>
      </c>
      <c r="B1575" t="s">
        <v>654</v>
      </c>
      <c r="C1575" t="s">
        <v>153</v>
      </c>
      <c r="D1575" t="s">
        <v>384</v>
      </c>
      <c r="E1575">
        <v>231</v>
      </c>
      <c r="F1575">
        <v>124</v>
      </c>
    </row>
    <row r="1576" spans="1:6" x14ac:dyDescent="0.2">
      <c r="A1576" t="s">
        <v>339</v>
      </c>
      <c r="B1576" t="s">
        <v>654</v>
      </c>
      <c r="C1576" t="s">
        <v>78</v>
      </c>
      <c r="D1576" t="s">
        <v>384</v>
      </c>
      <c r="E1576">
        <v>71</v>
      </c>
      <c r="F1576">
        <v>43</v>
      </c>
    </row>
    <row r="1577" spans="1:6" x14ac:dyDescent="0.2">
      <c r="A1577" t="s">
        <v>339</v>
      </c>
      <c r="B1577" t="s">
        <v>654</v>
      </c>
      <c r="C1577" t="s">
        <v>154</v>
      </c>
      <c r="D1577" t="s">
        <v>384</v>
      </c>
      <c r="E1577">
        <v>192</v>
      </c>
      <c r="F1577">
        <v>117</v>
      </c>
    </row>
    <row r="1578" spans="1:6" x14ac:dyDescent="0.2">
      <c r="A1578" t="s">
        <v>339</v>
      </c>
      <c r="B1578" t="s">
        <v>654</v>
      </c>
      <c r="C1578" t="s">
        <v>155</v>
      </c>
      <c r="D1578" t="s">
        <v>384</v>
      </c>
      <c r="E1578">
        <v>114</v>
      </c>
      <c r="F1578">
        <v>92</v>
      </c>
    </row>
    <row r="1579" spans="1:6" x14ac:dyDescent="0.2">
      <c r="A1579" t="s">
        <v>339</v>
      </c>
      <c r="B1579" t="s">
        <v>654</v>
      </c>
      <c r="C1579" t="s">
        <v>156</v>
      </c>
      <c r="D1579" t="s">
        <v>384</v>
      </c>
      <c r="E1579">
        <v>133</v>
      </c>
      <c r="F1579">
        <v>93</v>
      </c>
    </row>
    <row r="1580" spans="1:6" x14ac:dyDescent="0.2">
      <c r="A1580" t="s">
        <v>339</v>
      </c>
      <c r="B1580" t="s">
        <v>654</v>
      </c>
      <c r="C1580" t="s">
        <v>361</v>
      </c>
      <c r="D1580" t="s">
        <v>384</v>
      </c>
      <c r="E1580">
        <v>108</v>
      </c>
      <c r="F1580">
        <v>55</v>
      </c>
    </row>
    <row r="1581" spans="1:6" x14ac:dyDescent="0.2">
      <c r="A1581" t="s">
        <v>339</v>
      </c>
      <c r="B1581" t="s">
        <v>654</v>
      </c>
      <c r="C1581" t="s">
        <v>157</v>
      </c>
      <c r="D1581" t="s">
        <v>384</v>
      </c>
      <c r="E1581">
        <v>230</v>
      </c>
      <c r="F1581">
        <v>117</v>
      </c>
    </row>
    <row r="1582" spans="1:6" x14ac:dyDescent="0.2">
      <c r="A1582" t="s">
        <v>339</v>
      </c>
      <c r="B1582" t="s">
        <v>654</v>
      </c>
      <c r="C1582" t="s">
        <v>158</v>
      </c>
      <c r="D1582" t="s">
        <v>384</v>
      </c>
      <c r="E1582">
        <v>163</v>
      </c>
      <c r="F1582">
        <v>77</v>
      </c>
    </row>
    <row r="1583" spans="1:6" x14ac:dyDescent="0.2">
      <c r="A1583" t="s">
        <v>339</v>
      </c>
      <c r="B1583" t="s">
        <v>654</v>
      </c>
      <c r="C1583" t="s">
        <v>159</v>
      </c>
      <c r="D1583" t="s">
        <v>384</v>
      </c>
      <c r="E1583">
        <v>39</v>
      </c>
      <c r="F1583">
        <v>34</v>
      </c>
    </row>
    <row r="1584" spans="1:6" x14ac:dyDescent="0.2">
      <c r="A1584" t="s">
        <v>339</v>
      </c>
      <c r="B1584" t="s">
        <v>654</v>
      </c>
      <c r="C1584" t="s">
        <v>160</v>
      </c>
      <c r="D1584" t="s">
        <v>384</v>
      </c>
      <c r="E1584">
        <v>76</v>
      </c>
      <c r="F1584">
        <v>44</v>
      </c>
    </row>
    <row r="1585" spans="1:6" x14ac:dyDescent="0.2">
      <c r="A1585" t="s">
        <v>339</v>
      </c>
      <c r="B1585" t="s">
        <v>655</v>
      </c>
      <c r="C1585" t="s">
        <v>384</v>
      </c>
      <c r="D1585" t="s">
        <v>384</v>
      </c>
      <c r="E1585">
        <v>387</v>
      </c>
      <c r="F1585">
        <v>17</v>
      </c>
    </row>
    <row r="1586" spans="1:6" x14ac:dyDescent="0.2">
      <c r="A1586" t="s">
        <v>339</v>
      </c>
      <c r="B1586" t="s">
        <v>655</v>
      </c>
      <c r="C1586" t="s">
        <v>649</v>
      </c>
      <c r="D1586" t="s">
        <v>384</v>
      </c>
      <c r="E1586">
        <v>18739</v>
      </c>
      <c r="F1586">
        <v>2278</v>
      </c>
    </row>
    <row r="1587" spans="1:6" x14ac:dyDescent="0.2">
      <c r="A1587" t="s">
        <v>339</v>
      </c>
      <c r="B1587" t="s">
        <v>655</v>
      </c>
      <c r="C1587" t="s">
        <v>111</v>
      </c>
      <c r="D1587" t="s">
        <v>384</v>
      </c>
      <c r="E1587">
        <v>2</v>
      </c>
    </row>
    <row r="1588" spans="1:6" x14ac:dyDescent="0.2">
      <c r="A1588" t="s">
        <v>339</v>
      </c>
      <c r="B1588" t="s">
        <v>655</v>
      </c>
      <c r="C1588" t="s">
        <v>86</v>
      </c>
      <c r="D1588" t="s">
        <v>384</v>
      </c>
      <c r="E1588">
        <v>7357</v>
      </c>
      <c r="F1588">
        <v>1075</v>
      </c>
    </row>
    <row r="1589" spans="1:6" x14ac:dyDescent="0.2">
      <c r="A1589" t="s">
        <v>339</v>
      </c>
      <c r="B1589" t="s">
        <v>655</v>
      </c>
      <c r="C1589" t="s">
        <v>119</v>
      </c>
      <c r="D1589" t="s">
        <v>384</v>
      </c>
      <c r="E1589">
        <v>202</v>
      </c>
      <c r="F1589">
        <v>59</v>
      </c>
    </row>
    <row r="1590" spans="1:6" x14ac:dyDescent="0.2">
      <c r="A1590" t="s">
        <v>339</v>
      </c>
      <c r="B1590" t="s">
        <v>655</v>
      </c>
      <c r="C1590" t="s">
        <v>120</v>
      </c>
      <c r="D1590" t="s">
        <v>384</v>
      </c>
      <c r="E1590">
        <v>1</v>
      </c>
      <c r="F1590">
        <v>1</v>
      </c>
    </row>
    <row r="1591" spans="1:6" x14ac:dyDescent="0.2">
      <c r="A1591" t="s">
        <v>339</v>
      </c>
      <c r="B1591" t="s">
        <v>655</v>
      </c>
      <c r="C1591" t="s">
        <v>122</v>
      </c>
      <c r="D1591" t="s">
        <v>384</v>
      </c>
      <c r="E1591">
        <v>1</v>
      </c>
      <c r="F1591">
        <v>1</v>
      </c>
    </row>
    <row r="1592" spans="1:6" x14ac:dyDescent="0.2">
      <c r="A1592" t="s">
        <v>339</v>
      </c>
      <c r="B1592" t="s">
        <v>655</v>
      </c>
      <c r="C1592" t="s">
        <v>123</v>
      </c>
      <c r="D1592" t="s">
        <v>384</v>
      </c>
      <c r="E1592">
        <v>2</v>
      </c>
      <c r="F1592">
        <v>2</v>
      </c>
    </row>
    <row r="1593" spans="1:6" x14ac:dyDescent="0.2">
      <c r="A1593" t="s">
        <v>339</v>
      </c>
      <c r="B1593" t="s">
        <v>655</v>
      </c>
      <c r="C1593" t="s">
        <v>124</v>
      </c>
      <c r="D1593" t="s">
        <v>384</v>
      </c>
      <c r="E1593">
        <v>1</v>
      </c>
      <c r="F1593">
        <v>1</v>
      </c>
    </row>
    <row r="1594" spans="1:6" x14ac:dyDescent="0.2">
      <c r="A1594" t="s">
        <v>339</v>
      </c>
      <c r="B1594" t="s">
        <v>655</v>
      </c>
      <c r="C1594" t="s">
        <v>125</v>
      </c>
      <c r="D1594" t="s">
        <v>384</v>
      </c>
      <c r="E1594">
        <v>1</v>
      </c>
    </row>
    <row r="1595" spans="1:6" x14ac:dyDescent="0.2">
      <c r="A1595" t="s">
        <v>339</v>
      </c>
      <c r="B1595" t="s">
        <v>655</v>
      </c>
      <c r="C1595" t="s">
        <v>127</v>
      </c>
      <c r="D1595" t="s">
        <v>384</v>
      </c>
      <c r="E1595">
        <v>2</v>
      </c>
      <c r="F1595">
        <v>1</v>
      </c>
    </row>
    <row r="1596" spans="1:6" x14ac:dyDescent="0.2">
      <c r="A1596" t="s">
        <v>339</v>
      </c>
      <c r="B1596" t="s">
        <v>655</v>
      </c>
      <c r="C1596" t="s">
        <v>129</v>
      </c>
      <c r="D1596" t="s">
        <v>384</v>
      </c>
      <c r="E1596">
        <v>4</v>
      </c>
      <c r="F1596">
        <v>2</v>
      </c>
    </row>
    <row r="1597" spans="1:6" x14ac:dyDescent="0.2">
      <c r="A1597" t="s">
        <v>339</v>
      </c>
      <c r="B1597" t="s">
        <v>655</v>
      </c>
      <c r="C1597" t="s">
        <v>130</v>
      </c>
      <c r="D1597" t="s">
        <v>384</v>
      </c>
      <c r="E1597">
        <v>4527</v>
      </c>
      <c r="F1597">
        <v>356</v>
      </c>
    </row>
    <row r="1598" spans="1:6" x14ac:dyDescent="0.2">
      <c r="A1598" t="s">
        <v>339</v>
      </c>
      <c r="B1598" t="s">
        <v>655</v>
      </c>
      <c r="C1598" t="s">
        <v>131</v>
      </c>
      <c r="D1598" t="s">
        <v>384</v>
      </c>
      <c r="E1598">
        <v>5</v>
      </c>
      <c r="F1598">
        <v>3</v>
      </c>
    </row>
    <row r="1599" spans="1:6" x14ac:dyDescent="0.2">
      <c r="A1599" t="s">
        <v>339</v>
      </c>
      <c r="B1599" t="s">
        <v>655</v>
      </c>
      <c r="C1599" t="s">
        <v>133</v>
      </c>
      <c r="D1599" t="s">
        <v>384</v>
      </c>
      <c r="E1599">
        <v>3</v>
      </c>
    </row>
    <row r="1600" spans="1:6" x14ac:dyDescent="0.2">
      <c r="A1600" t="s">
        <v>339</v>
      </c>
      <c r="B1600" t="s">
        <v>655</v>
      </c>
      <c r="C1600" t="s">
        <v>134</v>
      </c>
      <c r="D1600" t="s">
        <v>384</v>
      </c>
      <c r="E1600">
        <v>6158</v>
      </c>
      <c r="F1600">
        <v>726</v>
      </c>
    </row>
    <row r="1601" spans="1:6" x14ac:dyDescent="0.2">
      <c r="A1601" t="s">
        <v>339</v>
      </c>
      <c r="B1601" t="s">
        <v>655</v>
      </c>
      <c r="C1601" t="s">
        <v>137</v>
      </c>
      <c r="D1601" t="s">
        <v>384</v>
      </c>
      <c r="E1601">
        <v>1</v>
      </c>
    </row>
    <row r="1602" spans="1:6" x14ac:dyDescent="0.2">
      <c r="A1602" t="s">
        <v>339</v>
      </c>
      <c r="B1602" t="s">
        <v>655</v>
      </c>
      <c r="C1602" t="s">
        <v>140</v>
      </c>
      <c r="D1602" t="s">
        <v>384</v>
      </c>
      <c r="E1602">
        <v>1</v>
      </c>
      <c r="F1602">
        <v>1</v>
      </c>
    </row>
    <row r="1603" spans="1:6" x14ac:dyDescent="0.2">
      <c r="A1603" t="s">
        <v>339</v>
      </c>
      <c r="B1603" t="s">
        <v>655</v>
      </c>
      <c r="C1603" t="s">
        <v>141</v>
      </c>
      <c r="D1603" t="s">
        <v>384</v>
      </c>
      <c r="E1603">
        <v>6</v>
      </c>
    </row>
    <row r="1604" spans="1:6" x14ac:dyDescent="0.2">
      <c r="A1604" t="s">
        <v>339</v>
      </c>
      <c r="B1604" t="s">
        <v>655</v>
      </c>
      <c r="C1604" t="s">
        <v>142</v>
      </c>
      <c r="D1604" t="s">
        <v>384</v>
      </c>
      <c r="E1604">
        <v>1</v>
      </c>
    </row>
    <row r="1605" spans="1:6" x14ac:dyDescent="0.2">
      <c r="A1605" t="s">
        <v>339</v>
      </c>
      <c r="B1605" t="s">
        <v>655</v>
      </c>
      <c r="C1605" t="s">
        <v>143</v>
      </c>
      <c r="D1605" t="s">
        <v>384</v>
      </c>
      <c r="E1605">
        <v>2</v>
      </c>
      <c r="F1605">
        <v>2</v>
      </c>
    </row>
    <row r="1606" spans="1:6" x14ac:dyDescent="0.2">
      <c r="A1606" t="s">
        <v>339</v>
      </c>
      <c r="B1606" t="s">
        <v>655</v>
      </c>
      <c r="C1606" t="s">
        <v>144</v>
      </c>
      <c r="D1606" t="s">
        <v>384</v>
      </c>
      <c r="E1606">
        <v>2</v>
      </c>
    </row>
    <row r="1607" spans="1:6" x14ac:dyDescent="0.2">
      <c r="A1607" t="s">
        <v>339</v>
      </c>
      <c r="B1607" t="s">
        <v>655</v>
      </c>
      <c r="C1607" t="s">
        <v>149</v>
      </c>
      <c r="D1607" t="s">
        <v>384</v>
      </c>
      <c r="E1607">
        <v>60</v>
      </c>
      <c r="F1607">
        <v>23</v>
      </c>
    </row>
    <row r="1608" spans="1:6" x14ac:dyDescent="0.2">
      <c r="A1608" t="s">
        <v>339</v>
      </c>
      <c r="B1608" t="s">
        <v>655</v>
      </c>
      <c r="C1608" t="s">
        <v>150</v>
      </c>
      <c r="D1608" t="s">
        <v>384</v>
      </c>
      <c r="E1608">
        <v>11</v>
      </c>
      <c r="F1608">
        <v>6</v>
      </c>
    </row>
    <row r="1609" spans="1:6" x14ac:dyDescent="0.2">
      <c r="A1609" t="s">
        <v>339</v>
      </c>
      <c r="B1609" t="s">
        <v>655</v>
      </c>
      <c r="C1609" t="s">
        <v>151</v>
      </c>
      <c r="D1609" t="s">
        <v>384</v>
      </c>
      <c r="E1609">
        <v>1</v>
      </c>
      <c r="F1609">
        <v>1</v>
      </c>
    </row>
    <row r="1610" spans="1:6" x14ac:dyDescent="0.2">
      <c r="A1610" t="s">
        <v>339</v>
      </c>
      <c r="B1610" t="s">
        <v>655</v>
      </c>
      <c r="C1610" t="s">
        <v>158</v>
      </c>
      <c r="D1610" t="s">
        <v>384</v>
      </c>
      <c r="E1610">
        <v>1</v>
      </c>
      <c r="F1610">
        <v>1</v>
      </c>
    </row>
    <row r="1611" spans="1:6" x14ac:dyDescent="0.2">
      <c r="A1611" t="s">
        <v>339</v>
      </c>
      <c r="B1611" t="s">
        <v>656</v>
      </c>
      <c r="C1611" t="s">
        <v>384</v>
      </c>
      <c r="D1611" t="s">
        <v>384</v>
      </c>
      <c r="E1611">
        <v>172</v>
      </c>
      <c r="F1611">
        <v>52</v>
      </c>
    </row>
    <row r="1612" spans="1:6" x14ac:dyDescent="0.2">
      <c r="A1612" t="s">
        <v>339</v>
      </c>
      <c r="B1612" t="s">
        <v>656</v>
      </c>
      <c r="C1612" t="s">
        <v>649</v>
      </c>
      <c r="D1612" t="s">
        <v>384</v>
      </c>
      <c r="E1612">
        <v>3059</v>
      </c>
      <c r="F1612">
        <v>2662</v>
      </c>
    </row>
    <row r="1613" spans="1:6" x14ac:dyDescent="0.2">
      <c r="A1613" t="s">
        <v>339</v>
      </c>
      <c r="B1613" t="s">
        <v>656</v>
      </c>
      <c r="C1613" t="s">
        <v>109</v>
      </c>
      <c r="D1613" t="s">
        <v>384</v>
      </c>
      <c r="E1613">
        <v>12</v>
      </c>
      <c r="F1613">
        <v>11</v>
      </c>
    </row>
    <row r="1614" spans="1:6" x14ac:dyDescent="0.2">
      <c r="A1614" t="s">
        <v>339</v>
      </c>
      <c r="B1614" t="s">
        <v>656</v>
      </c>
      <c r="C1614" t="s">
        <v>110</v>
      </c>
      <c r="D1614" t="s">
        <v>384</v>
      </c>
      <c r="E1614">
        <v>4</v>
      </c>
      <c r="F1614">
        <v>2</v>
      </c>
    </row>
    <row r="1615" spans="1:6" x14ac:dyDescent="0.2">
      <c r="A1615" t="s">
        <v>339</v>
      </c>
      <c r="B1615" t="s">
        <v>656</v>
      </c>
      <c r="C1615" t="s">
        <v>111</v>
      </c>
      <c r="D1615" t="s">
        <v>384</v>
      </c>
      <c r="E1615">
        <v>5</v>
      </c>
      <c r="F1615">
        <v>3</v>
      </c>
    </row>
    <row r="1616" spans="1:6" x14ac:dyDescent="0.2">
      <c r="A1616" t="s">
        <v>339</v>
      </c>
      <c r="B1616" t="s">
        <v>656</v>
      </c>
      <c r="C1616" t="s">
        <v>112</v>
      </c>
      <c r="D1616" t="s">
        <v>384</v>
      </c>
      <c r="E1616">
        <v>4</v>
      </c>
      <c r="F1616">
        <v>4</v>
      </c>
    </row>
    <row r="1617" spans="1:6" x14ac:dyDescent="0.2">
      <c r="A1617" t="s">
        <v>339</v>
      </c>
      <c r="B1617" t="s">
        <v>656</v>
      </c>
      <c r="C1617" t="s">
        <v>113</v>
      </c>
      <c r="D1617" t="s">
        <v>384</v>
      </c>
      <c r="E1617">
        <v>3</v>
      </c>
      <c r="F1617">
        <v>3</v>
      </c>
    </row>
    <row r="1618" spans="1:6" x14ac:dyDescent="0.2">
      <c r="A1618" t="s">
        <v>339</v>
      </c>
      <c r="B1618" t="s">
        <v>656</v>
      </c>
      <c r="C1618" t="s">
        <v>114</v>
      </c>
      <c r="D1618" t="s">
        <v>384</v>
      </c>
      <c r="E1618">
        <v>12</v>
      </c>
      <c r="F1618">
        <v>8</v>
      </c>
    </row>
    <row r="1619" spans="1:6" x14ac:dyDescent="0.2">
      <c r="A1619" t="s">
        <v>339</v>
      </c>
      <c r="B1619" t="s">
        <v>656</v>
      </c>
      <c r="C1619" t="s">
        <v>115</v>
      </c>
      <c r="D1619" t="s">
        <v>384</v>
      </c>
      <c r="E1619">
        <v>2</v>
      </c>
      <c r="F1619">
        <v>2</v>
      </c>
    </row>
    <row r="1620" spans="1:6" x14ac:dyDescent="0.2">
      <c r="A1620" t="s">
        <v>339</v>
      </c>
      <c r="B1620" t="s">
        <v>656</v>
      </c>
      <c r="C1620" t="s">
        <v>116</v>
      </c>
      <c r="D1620" t="s">
        <v>384</v>
      </c>
      <c r="E1620">
        <v>33</v>
      </c>
      <c r="F1620">
        <v>32</v>
      </c>
    </row>
    <row r="1621" spans="1:6" x14ac:dyDescent="0.2">
      <c r="A1621" t="s">
        <v>339</v>
      </c>
      <c r="B1621" t="s">
        <v>656</v>
      </c>
      <c r="C1621" t="s">
        <v>89</v>
      </c>
      <c r="D1621" t="s">
        <v>384</v>
      </c>
      <c r="E1621">
        <v>28</v>
      </c>
      <c r="F1621">
        <v>24</v>
      </c>
    </row>
    <row r="1622" spans="1:6" x14ac:dyDescent="0.2">
      <c r="A1622" t="s">
        <v>339</v>
      </c>
      <c r="B1622" t="s">
        <v>656</v>
      </c>
      <c r="C1622" t="s">
        <v>117</v>
      </c>
      <c r="D1622" t="s">
        <v>384</v>
      </c>
      <c r="E1622">
        <v>15</v>
      </c>
      <c r="F1622">
        <v>13</v>
      </c>
    </row>
    <row r="1623" spans="1:6" x14ac:dyDescent="0.2">
      <c r="A1623" t="s">
        <v>339</v>
      </c>
      <c r="B1623" t="s">
        <v>656</v>
      </c>
      <c r="C1623" t="s">
        <v>118</v>
      </c>
      <c r="D1623" t="s">
        <v>384</v>
      </c>
      <c r="E1623">
        <v>79</v>
      </c>
      <c r="F1623">
        <v>69</v>
      </c>
    </row>
    <row r="1624" spans="1:6" x14ac:dyDescent="0.2">
      <c r="A1624" t="s">
        <v>339</v>
      </c>
      <c r="B1624" t="s">
        <v>656</v>
      </c>
      <c r="C1624" t="s">
        <v>119</v>
      </c>
      <c r="D1624" t="s">
        <v>384</v>
      </c>
      <c r="E1624">
        <v>297</v>
      </c>
      <c r="F1624">
        <v>274</v>
      </c>
    </row>
    <row r="1625" spans="1:6" x14ac:dyDescent="0.2">
      <c r="A1625" t="s">
        <v>339</v>
      </c>
      <c r="B1625" t="s">
        <v>656</v>
      </c>
      <c r="C1625" t="s">
        <v>120</v>
      </c>
      <c r="D1625" t="s">
        <v>384</v>
      </c>
      <c r="E1625">
        <v>17</v>
      </c>
      <c r="F1625">
        <v>15</v>
      </c>
    </row>
    <row r="1626" spans="1:6" x14ac:dyDescent="0.2">
      <c r="A1626" t="s">
        <v>339</v>
      </c>
      <c r="B1626" t="s">
        <v>656</v>
      </c>
      <c r="C1626" t="s">
        <v>121</v>
      </c>
      <c r="D1626" t="s">
        <v>384</v>
      </c>
      <c r="E1626">
        <v>70</v>
      </c>
      <c r="F1626">
        <v>57</v>
      </c>
    </row>
    <row r="1627" spans="1:6" x14ac:dyDescent="0.2">
      <c r="A1627" t="s">
        <v>339</v>
      </c>
      <c r="B1627" t="s">
        <v>656</v>
      </c>
      <c r="C1627" t="s">
        <v>80</v>
      </c>
      <c r="D1627" t="s">
        <v>384</v>
      </c>
      <c r="E1627">
        <v>222</v>
      </c>
      <c r="F1627">
        <v>214</v>
      </c>
    </row>
    <row r="1628" spans="1:6" x14ac:dyDescent="0.2">
      <c r="A1628" t="s">
        <v>339</v>
      </c>
      <c r="B1628" t="s">
        <v>656</v>
      </c>
      <c r="C1628" t="s">
        <v>122</v>
      </c>
      <c r="D1628" t="s">
        <v>384</v>
      </c>
      <c r="E1628">
        <v>64</v>
      </c>
      <c r="F1628">
        <v>61</v>
      </c>
    </row>
    <row r="1629" spans="1:6" x14ac:dyDescent="0.2">
      <c r="A1629" t="s">
        <v>339</v>
      </c>
      <c r="B1629" t="s">
        <v>656</v>
      </c>
      <c r="C1629" t="s">
        <v>123</v>
      </c>
      <c r="D1629" t="s">
        <v>384</v>
      </c>
      <c r="E1629">
        <v>348</v>
      </c>
      <c r="F1629">
        <v>327</v>
      </c>
    </row>
    <row r="1630" spans="1:6" x14ac:dyDescent="0.2">
      <c r="A1630" t="s">
        <v>339</v>
      </c>
      <c r="B1630" t="s">
        <v>656</v>
      </c>
      <c r="C1630" t="s">
        <v>124</v>
      </c>
      <c r="D1630" t="s">
        <v>384</v>
      </c>
      <c r="E1630">
        <v>90</v>
      </c>
      <c r="F1630">
        <v>60</v>
      </c>
    </row>
    <row r="1631" spans="1:6" x14ac:dyDescent="0.2">
      <c r="A1631" t="s">
        <v>339</v>
      </c>
      <c r="B1631" t="s">
        <v>656</v>
      </c>
      <c r="C1631" t="s">
        <v>125</v>
      </c>
      <c r="D1631" t="s">
        <v>384</v>
      </c>
      <c r="E1631">
        <v>109</v>
      </c>
      <c r="F1631">
        <v>99</v>
      </c>
    </row>
    <row r="1632" spans="1:6" x14ac:dyDescent="0.2">
      <c r="A1632" t="s">
        <v>339</v>
      </c>
      <c r="B1632" t="s">
        <v>656</v>
      </c>
      <c r="C1632" t="s">
        <v>126</v>
      </c>
      <c r="D1632" t="s">
        <v>384</v>
      </c>
      <c r="E1632">
        <v>144</v>
      </c>
      <c r="F1632">
        <v>141</v>
      </c>
    </row>
    <row r="1633" spans="1:6" x14ac:dyDescent="0.2">
      <c r="A1633" t="s">
        <v>339</v>
      </c>
      <c r="B1633" t="s">
        <v>656</v>
      </c>
      <c r="C1633" t="s">
        <v>127</v>
      </c>
      <c r="D1633" t="s">
        <v>384</v>
      </c>
      <c r="E1633">
        <v>190</v>
      </c>
      <c r="F1633">
        <v>180</v>
      </c>
    </row>
    <row r="1634" spans="1:6" x14ac:dyDescent="0.2">
      <c r="A1634" t="s">
        <v>339</v>
      </c>
      <c r="B1634" t="s">
        <v>656</v>
      </c>
      <c r="C1634" t="s">
        <v>128</v>
      </c>
      <c r="D1634" t="s">
        <v>384</v>
      </c>
      <c r="E1634">
        <v>95</v>
      </c>
      <c r="F1634">
        <v>87</v>
      </c>
    </row>
    <row r="1635" spans="1:6" x14ac:dyDescent="0.2">
      <c r="A1635" t="s">
        <v>339</v>
      </c>
      <c r="B1635" t="s">
        <v>656</v>
      </c>
      <c r="C1635" t="s">
        <v>129</v>
      </c>
      <c r="D1635" t="s">
        <v>384</v>
      </c>
      <c r="E1635">
        <v>42</v>
      </c>
      <c r="F1635">
        <v>35</v>
      </c>
    </row>
    <row r="1636" spans="1:6" x14ac:dyDescent="0.2">
      <c r="A1636" t="s">
        <v>339</v>
      </c>
      <c r="B1636" t="s">
        <v>656</v>
      </c>
      <c r="C1636" t="s">
        <v>131</v>
      </c>
      <c r="D1636" t="s">
        <v>384</v>
      </c>
      <c r="E1636">
        <v>30</v>
      </c>
      <c r="F1636">
        <v>20</v>
      </c>
    </row>
    <row r="1637" spans="1:6" x14ac:dyDescent="0.2">
      <c r="A1637" t="s">
        <v>339</v>
      </c>
      <c r="B1637" t="s">
        <v>656</v>
      </c>
      <c r="C1637" t="s">
        <v>132</v>
      </c>
      <c r="D1637" t="s">
        <v>384</v>
      </c>
      <c r="E1637">
        <v>14</v>
      </c>
      <c r="F1637">
        <v>12</v>
      </c>
    </row>
    <row r="1638" spans="1:6" x14ac:dyDescent="0.2">
      <c r="A1638" t="s">
        <v>339</v>
      </c>
      <c r="B1638" t="s">
        <v>656</v>
      </c>
      <c r="C1638" t="s">
        <v>133</v>
      </c>
      <c r="D1638" t="s">
        <v>384</v>
      </c>
      <c r="E1638">
        <v>9</v>
      </c>
      <c r="F1638">
        <v>7</v>
      </c>
    </row>
    <row r="1639" spans="1:6" x14ac:dyDescent="0.2">
      <c r="A1639" t="s">
        <v>339</v>
      </c>
      <c r="B1639" t="s">
        <v>656</v>
      </c>
      <c r="C1639" t="s">
        <v>135</v>
      </c>
      <c r="D1639" t="s">
        <v>384</v>
      </c>
      <c r="E1639">
        <v>13</v>
      </c>
      <c r="F1639">
        <v>11</v>
      </c>
    </row>
    <row r="1640" spans="1:6" x14ac:dyDescent="0.2">
      <c r="A1640" t="s">
        <v>339</v>
      </c>
      <c r="B1640" t="s">
        <v>656</v>
      </c>
      <c r="C1640" t="s">
        <v>136</v>
      </c>
      <c r="D1640" t="s">
        <v>384</v>
      </c>
      <c r="E1640">
        <v>2</v>
      </c>
      <c r="F1640">
        <v>2</v>
      </c>
    </row>
    <row r="1641" spans="1:6" x14ac:dyDescent="0.2">
      <c r="A1641" t="s">
        <v>339</v>
      </c>
      <c r="B1641" t="s">
        <v>656</v>
      </c>
      <c r="C1641" t="s">
        <v>137</v>
      </c>
      <c r="D1641" t="s">
        <v>384</v>
      </c>
      <c r="E1641">
        <v>8</v>
      </c>
      <c r="F1641">
        <v>6</v>
      </c>
    </row>
    <row r="1642" spans="1:6" x14ac:dyDescent="0.2">
      <c r="A1642" t="s">
        <v>339</v>
      </c>
      <c r="B1642" t="s">
        <v>656</v>
      </c>
      <c r="C1642" t="s">
        <v>138</v>
      </c>
      <c r="D1642" t="s">
        <v>384</v>
      </c>
      <c r="E1642">
        <v>68</v>
      </c>
      <c r="F1642">
        <v>56</v>
      </c>
    </row>
    <row r="1643" spans="1:6" x14ac:dyDescent="0.2">
      <c r="A1643" t="s">
        <v>339</v>
      </c>
      <c r="B1643" t="s">
        <v>656</v>
      </c>
      <c r="C1643" t="s">
        <v>139</v>
      </c>
      <c r="D1643" t="s">
        <v>384</v>
      </c>
      <c r="E1643">
        <v>65</v>
      </c>
      <c r="F1643">
        <v>62</v>
      </c>
    </row>
    <row r="1644" spans="1:6" x14ac:dyDescent="0.2">
      <c r="A1644" t="s">
        <v>339</v>
      </c>
      <c r="B1644" t="s">
        <v>656</v>
      </c>
      <c r="C1644" t="s">
        <v>140</v>
      </c>
      <c r="D1644" t="s">
        <v>384</v>
      </c>
      <c r="E1644">
        <v>58</v>
      </c>
      <c r="F1644">
        <v>54</v>
      </c>
    </row>
    <row r="1645" spans="1:6" x14ac:dyDescent="0.2">
      <c r="A1645" t="s">
        <v>339</v>
      </c>
      <c r="B1645" t="s">
        <v>656</v>
      </c>
      <c r="C1645" t="s">
        <v>141</v>
      </c>
      <c r="D1645" t="s">
        <v>384</v>
      </c>
      <c r="E1645">
        <v>60</v>
      </c>
      <c r="F1645">
        <v>53</v>
      </c>
    </row>
    <row r="1646" spans="1:6" x14ac:dyDescent="0.2">
      <c r="A1646" t="s">
        <v>339</v>
      </c>
      <c r="B1646" t="s">
        <v>656</v>
      </c>
      <c r="C1646" t="s">
        <v>142</v>
      </c>
      <c r="D1646" t="s">
        <v>384</v>
      </c>
      <c r="E1646">
        <v>9</v>
      </c>
      <c r="F1646">
        <v>6</v>
      </c>
    </row>
    <row r="1647" spans="1:6" x14ac:dyDescent="0.2">
      <c r="A1647" t="s">
        <v>339</v>
      </c>
      <c r="B1647" t="s">
        <v>656</v>
      </c>
      <c r="C1647" t="s">
        <v>143</v>
      </c>
      <c r="D1647" t="s">
        <v>384</v>
      </c>
      <c r="E1647">
        <v>92</v>
      </c>
      <c r="F1647">
        <v>77</v>
      </c>
    </row>
    <row r="1648" spans="1:6" x14ac:dyDescent="0.2">
      <c r="A1648" t="s">
        <v>339</v>
      </c>
      <c r="B1648" t="s">
        <v>656</v>
      </c>
      <c r="C1648" t="s">
        <v>144</v>
      </c>
      <c r="D1648" t="s">
        <v>384</v>
      </c>
      <c r="E1648">
        <v>119</v>
      </c>
      <c r="F1648">
        <v>110</v>
      </c>
    </row>
    <row r="1649" spans="1:6" x14ac:dyDescent="0.2">
      <c r="A1649" t="s">
        <v>339</v>
      </c>
      <c r="B1649" t="s">
        <v>656</v>
      </c>
      <c r="C1649" t="s">
        <v>145</v>
      </c>
      <c r="D1649" t="s">
        <v>384</v>
      </c>
      <c r="E1649">
        <v>28</v>
      </c>
      <c r="F1649">
        <v>21</v>
      </c>
    </row>
    <row r="1650" spans="1:6" x14ac:dyDescent="0.2">
      <c r="A1650" t="s">
        <v>339</v>
      </c>
      <c r="B1650" t="s">
        <v>656</v>
      </c>
      <c r="C1650" t="s">
        <v>146</v>
      </c>
      <c r="D1650" t="s">
        <v>384</v>
      </c>
      <c r="E1650">
        <v>20</v>
      </c>
      <c r="F1650">
        <v>16</v>
      </c>
    </row>
    <row r="1651" spans="1:6" x14ac:dyDescent="0.2">
      <c r="A1651" t="s">
        <v>339</v>
      </c>
      <c r="B1651" t="s">
        <v>656</v>
      </c>
      <c r="C1651" t="s">
        <v>147</v>
      </c>
      <c r="D1651" t="s">
        <v>384</v>
      </c>
      <c r="E1651">
        <v>84</v>
      </c>
      <c r="F1651">
        <v>80</v>
      </c>
    </row>
    <row r="1652" spans="1:6" x14ac:dyDescent="0.2">
      <c r="A1652" t="s">
        <v>339</v>
      </c>
      <c r="B1652" t="s">
        <v>656</v>
      </c>
      <c r="C1652" t="s">
        <v>148</v>
      </c>
      <c r="D1652" t="s">
        <v>384</v>
      </c>
      <c r="E1652">
        <v>6</v>
      </c>
      <c r="F1652">
        <v>6</v>
      </c>
    </row>
    <row r="1653" spans="1:6" x14ac:dyDescent="0.2">
      <c r="A1653" t="s">
        <v>339</v>
      </c>
      <c r="B1653" t="s">
        <v>656</v>
      </c>
      <c r="C1653" t="s">
        <v>149</v>
      </c>
      <c r="D1653" t="s">
        <v>384</v>
      </c>
      <c r="E1653">
        <v>127</v>
      </c>
      <c r="F1653">
        <v>121</v>
      </c>
    </row>
    <row r="1654" spans="1:6" x14ac:dyDescent="0.2">
      <c r="A1654" t="s">
        <v>339</v>
      </c>
      <c r="B1654" t="s">
        <v>656</v>
      </c>
      <c r="C1654" t="s">
        <v>150</v>
      </c>
      <c r="D1654" t="s">
        <v>384</v>
      </c>
      <c r="E1654">
        <v>129</v>
      </c>
      <c r="F1654">
        <v>120</v>
      </c>
    </row>
    <row r="1655" spans="1:6" x14ac:dyDescent="0.2">
      <c r="A1655" t="s">
        <v>339</v>
      </c>
      <c r="B1655" t="s">
        <v>656</v>
      </c>
      <c r="C1655" t="s">
        <v>152</v>
      </c>
      <c r="D1655" t="s">
        <v>384</v>
      </c>
      <c r="E1655">
        <v>33</v>
      </c>
      <c r="F1655">
        <v>28</v>
      </c>
    </row>
    <row r="1656" spans="1:6" x14ac:dyDescent="0.2">
      <c r="A1656" t="s">
        <v>339</v>
      </c>
      <c r="B1656" t="s">
        <v>656</v>
      </c>
      <c r="C1656" t="s">
        <v>153</v>
      </c>
      <c r="D1656" t="s">
        <v>384</v>
      </c>
      <c r="E1656">
        <v>5</v>
      </c>
      <c r="F1656">
        <v>5</v>
      </c>
    </row>
    <row r="1657" spans="1:6" x14ac:dyDescent="0.2">
      <c r="A1657" t="s">
        <v>339</v>
      </c>
      <c r="B1657" t="s">
        <v>656</v>
      </c>
      <c r="C1657" t="s">
        <v>78</v>
      </c>
      <c r="D1657" t="s">
        <v>384</v>
      </c>
      <c r="E1657">
        <v>4</v>
      </c>
      <c r="F1657">
        <v>3</v>
      </c>
    </row>
    <row r="1658" spans="1:6" x14ac:dyDescent="0.2">
      <c r="A1658" t="s">
        <v>339</v>
      </c>
      <c r="B1658" t="s">
        <v>656</v>
      </c>
      <c r="C1658" t="s">
        <v>154</v>
      </c>
      <c r="D1658" t="s">
        <v>384</v>
      </c>
      <c r="E1658">
        <v>2</v>
      </c>
      <c r="F1658">
        <v>2</v>
      </c>
    </row>
    <row r="1659" spans="1:6" x14ac:dyDescent="0.2">
      <c r="A1659" t="s">
        <v>339</v>
      </c>
      <c r="B1659" t="s">
        <v>656</v>
      </c>
      <c r="C1659" t="s">
        <v>155</v>
      </c>
      <c r="D1659" t="s">
        <v>384</v>
      </c>
      <c r="E1659">
        <v>3</v>
      </c>
      <c r="F1659">
        <v>2</v>
      </c>
    </row>
    <row r="1660" spans="1:6" x14ac:dyDescent="0.2">
      <c r="A1660" t="s">
        <v>339</v>
      </c>
      <c r="B1660" t="s">
        <v>656</v>
      </c>
      <c r="C1660" t="s">
        <v>361</v>
      </c>
      <c r="D1660" t="s">
        <v>384</v>
      </c>
      <c r="E1660">
        <v>1</v>
      </c>
    </row>
    <row r="1661" spans="1:6" x14ac:dyDescent="0.2">
      <c r="A1661" t="s">
        <v>339</v>
      </c>
      <c r="B1661" t="s">
        <v>656</v>
      </c>
      <c r="C1661" t="s">
        <v>157</v>
      </c>
      <c r="D1661" t="s">
        <v>384</v>
      </c>
      <c r="E1661">
        <v>7</v>
      </c>
      <c r="F1661">
        <v>5</v>
      </c>
    </row>
    <row r="1662" spans="1:6" x14ac:dyDescent="0.2">
      <c r="A1662" t="s">
        <v>339</v>
      </c>
      <c r="B1662" t="s">
        <v>656</v>
      </c>
      <c r="C1662" t="s">
        <v>158</v>
      </c>
      <c r="D1662" t="s">
        <v>384</v>
      </c>
      <c r="E1662">
        <v>2</v>
      </c>
      <c r="F1662">
        <v>1</v>
      </c>
    </row>
    <row r="1663" spans="1:6" x14ac:dyDescent="0.2">
      <c r="A1663" t="s">
        <v>339</v>
      </c>
      <c r="B1663" t="s">
        <v>656</v>
      </c>
      <c r="C1663" t="s">
        <v>160</v>
      </c>
      <c r="D1663" t="s">
        <v>384</v>
      </c>
      <c r="E1663">
        <v>4</v>
      </c>
      <c r="F1663">
        <v>3</v>
      </c>
    </row>
    <row r="1664" spans="1:6" x14ac:dyDescent="0.2">
      <c r="A1664" t="s">
        <v>339</v>
      </c>
      <c r="B1664" t="s">
        <v>657</v>
      </c>
      <c r="C1664" t="s">
        <v>384</v>
      </c>
      <c r="D1664" t="s">
        <v>384</v>
      </c>
      <c r="E1664">
        <v>839</v>
      </c>
      <c r="F1664">
        <v>169</v>
      </c>
    </row>
    <row r="1665" spans="1:6" x14ac:dyDescent="0.2">
      <c r="A1665" t="s">
        <v>339</v>
      </c>
      <c r="B1665" t="s">
        <v>657</v>
      </c>
      <c r="C1665" t="s">
        <v>649</v>
      </c>
      <c r="D1665" t="s">
        <v>384</v>
      </c>
      <c r="E1665">
        <v>27814</v>
      </c>
      <c r="F1665">
        <v>6244</v>
      </c>
    </row>
    <row r="1666" spans="1:6" x14ac:dyDescent="0.2">
      <c r="A1666" t="s">
        <v>339</v>
      </c>
      <c r="B1666" t="s">
        <v>657</v>
      </c>
      <c r="C1666" t="s">
        <v>86</v>
      </c>
      <c r="D1666" t="s">
        <v>384</v>
      </c>
      <c r="E1666">
        <v>11685</v>
      </c>
      <c r="F1666">
        <v>3437</v>
      </c>
    </row>
    <row r="1667" spans="1:6" x14ac:dyDescent="0.2">
      <c r="A1667" t="s">
        <v>339</v>
      </c>
      <c r="B1667" t="s">
        <v>657</v>
      </c>
      <c r="C1667" t="s">
        <v>130</v>
      </c>
      <c r="D1667" t="s">
        <v>384</v>
      </c>
      <c r="E1667">
        <v>7098</v>
      </c>
      <c r="F1667">
        <v>911</v>
      </c>
    </row>
    <row r="1668" spans="1:6" x14ac:dyDescent="0.2">
      <c r="A1668" t="s">
        <v>339</v>
      </c>
      <c r="B1668" t="s">
        <v>657</v>
      </c>
      <c r="C1668" t="s">
        <v>134</v>
      </c>
      <c r="D1668" t="s">
        <v>384</v>
      </c>
      <c r="E1668">
        <v>8192</v>
      </c>
      <c r="F1668">
        <v>1727</v>
      </c>
    </row>
    <row r="1669" spans="1:6" x14ac:dyDescent="0.2">
      <c r="A1669" t="s">
        <v>339</v>
      </c>
      <c r="B1669" t="s">
        <v>658</v>
      </c>
      <c r="C1669" t="s">
        <v>384</v>
      </c>
      <c r="D1669" t="s">
        <v>384</v>
      </c>
      <c r="E1669">
        <v>1525</v>
      </c>
      <c r="F1669">
        <v>205</v>
      </c>
    </row>
    <row r="1670" spans="1:6" x14ac:dyDescent="0.2">
      <c r="A1670" t="s">
        <v>339</v>
      </c>
      <c r="B1670" t="s">
        <v>658</v>
      </c>
      <c r="C1670" t="s">
        <v>649</v>
      </c>
      <c r="D1670" t="s">
        <v>384</v>
      </c>
      <c r="E1670">
        <v>17680</v>
      </c>
      <c r="F1670">
        <v>3640</v>
      </c>
    </row>
    <row r="1671" spans="1:6" x14ac:dyDescent="0.2">
      <c r="A1671" t="s">
        <v>339</v>
      </c>
      <c r="B1671" t="s">
        <v>658</v>
      </c>
      <c r="C1671" t="s">
        <v>86</v>
      </c>
      <c r="D1671" t="s">
        <v>384</v>
      </c>
      <c r="E1671">
        <v>5714</v>
      </c>
      <c r="F1671">
        <v>1254</v>
      </c>
    </row>
    <row r="1672" spans="1:6" x14ac:dyDescent="0.2">
      <c r="A1672" t="s">
        <v>339</v>
      </c>
      <c r="B1672" t="s">
        <v>658</v>
      </c>
      <c r="C1672" t="s">
        <v>130</v>
      </c>
      <c r="D1672" t="s">
        <v>384</v>
      </c>
      <c r="E1672">
        <v>5550</v>
      </c>
      <c r="F1672">
        <v>1030</v>
      </c>
    </row>
    <row r="1673" spans="1:6" x14ac:dyDescent="0.2">
      <c r="A1673" t="s">
        <v>339</v>
      </c>
      <c r="B1673" t="s">
        <v>658</v>
      </c>
      <c r="C1673" t="s">
        <v>134</v>
      </c>
      <c r="D1673" t="s">
        <v>384</v>
      </c>
      <c r="E1673">
        <v>4891</v>
      </c>
      <c r="F1673">
        <v>1151</v>
      </c>
    </row>
    <row r="1674" spans="1:6" x14ac:dyDescent="0.2">
      <c r="A1674" t="s">
        <v>339</v>
      </c>
      <c r="B1674" t="s">
        <v>659</v>
      </c>
      <c r="C1674" t="s">
        <v>384</v>
      </c>
      <c r="D1674" t="s">
        <v>384</v>
      </c>
      <c r="E1674">
        <v>68</v>
      </c>
      <c r="F1674">
        <v>2</v>
      </c>
    </row>
    <row r="1675" spans="1:6" x14ac:dyDescent="0.2">
      <c r="A1675" t="s">
        <v>339</v>
      </c>
      <c r="B1675" t="s">
        <v>659</v>
      </c>
      <c r="C1675" t="s">
        <v>649</v>
      </c>
      <c r="D1675" t="s">
        <v>384</v>
      </c>
      <c r="E1675">
        <v>33439</v>
      </c>
      <c r="F1675">
        <v>72</v>
      </c>
    </row>
    <row r="1676" spans="1:6" x14ac:dyDescent="0.2">
      <c r="A1676" t="s">
        <v>339</v>
      </c>
      <c r="B1676" t="s">
        <v>659</v>
      </c>
      <c r="C1676" t="s">
        <v>86</v>
      </c>
      <c r="D1676" t="s">
        <v>384</v>
      </c>
      <c r="E1676">
        <v>12320</v>
      </c>
      <c r="F1676">
        <v>24</v>
      </c>
    </row>
    <row r="1677" spans="1:6" x14ac:dyDescent="0.2">
      <c r="A1677" t="s">
        <v>339</v>
      </c>
      <c r="B1677" t="s">
        <v>659</v>
      </c>
      <c r="C1677" t="s">
        <v>130</v>
      </c>
      <c r="D1677" t="s">
        <v>384</v>
      </c>
      <c r="E1677">
        <v>10847</v>
      </c>
      <c r="F1677">
        <v>34</v>
      </c>
    </row>
    <row r="1678" spans="1:6" x14ac:dyDescent="0.2">
      <c r="A1678" t="s">
        <v>339</v>
      </c>
      <c r="B1678" t="s">
        <v>659</v>
      </c>
      <c r="C1678" t="s">
        <v>134</v>
      </c>
      <c r="D1678" t="s">
        <v>384</v>
      </c>
      <c r="E1678">
        <v>10204</v>
      </c>
      <c r="F1678">
        <v>12</v>
      </c>
    </row>
    <row r="1679" spans="1:6" x14ac:dyDescent="0.2">
      <c r="A1679" t="s">
        <v>339</v>
      </c>
      <c r="B1679" t="s">
        <v>660</v>
      </c>
      <c r="C1679" t="s">
        <v>384</v>
      </c>
      <c r="D1679" t="s">
        <v>384</v>
      </c>
      <c r="E1679">
        <v>39</v>
      </c>
      <c r="F1679">
        <v>22</v>
      </c>
    </row>
    <row r="1680" spans="1:6" x14ac:dyDescent="0.2">
      <c r="A1680" t="s">
        <v>339</v>
      </c>
      <c r="B1680" t="s">
        <v>660</v>
      </c>
      <c r="C1680" t="s">
        <v>649</v>
      </c>
      <c r="D1680" t="s">
        <v>384</v>
      </c>
      <c r="E1680">
        <v>41</v>
      </c>
      <c r="F1680">
        <v>24</v>
      </c>
    </row>
    <row r="1681" spans="1:6" x14ac:dyDescent="0.2">
      <c r="A1681" t="s">
        <v>339</v>
      </c>
      <c r="B1681" t="s">
        <v>660</v>
      </c>
      <c r="C1681" t="s">
        <v>86</v>
      </c>
      <c r="D1681" t="s">
        <v>384</v>
      </c>
      <c r="E1681">
        <v>1</v>
      </c>
      <c r="F1681">
        <v>1</v>
      </c>
    </row>
    <row r="1682" spans="1:6" x14ac:dyDescent="0.2">
      <c r="A1682" t="s">
        <v>339</v>
      </c>
      <c r="B1682" t="s">
        <v>660</v>
      </c>
      <c r="C1682" t="s">
        <v>130</v>
      </c>
      <c r="D1682" t="s">
        <v>384</v>
      </c>
      <c r="E1682">
        <v>1</v>
      </c>
      <c r="F1682">
        <v>1</v>
      </c>
    </row>
    <row r="1683" spans="1:6" x14ac:dyDescent="0.2">
      <c r="A1683" t="s">
        <v>339</v>
      </c>
      <c r="B1683" t="s">
        <v>661</v>
      </c>
      <c r="C1683" t="s">
        <v>384</v>
      </c>
      <c r="D1683" t="s">
        <v>384</v>
      </c>
      <c r="E1683">
        <v>2</v>
      </c>
      <c r="F1683">
        <v>2</v>
      </c>
    </row>
    <row r="1684" spans="1:6" x14ac:dyDescent="0.2">
      <c r="A1684" t="s">
        <v>339</v>
      </c>
      <c r="B1684" t="s">
        <v>661</v>
      </c>
      <c r="C1684" t="s">
        <v>649</v>
      </c>
      <c r="D1684" t="s">
        <v>384</v>
      </c>
      <c r="E1684">
        <v>13</v>
      </c>
      <c r="F1684">
        <v>6</v>
      </c>
    </row>
    <row r="1685" spans="1:6" x14ac:dyDescent="0.2">
      <c r="A1685" t="s">
        <v>339</v>
      </c>
      <c r="B1685" t="s">
        <v>661</v>
      </c>
      <c r="C1685" t="s">
        <v>86</v>
      </c>
      <c r="D1685" t="s">
        <v>384</v>
      </c>
      <c r="E1685">
        <v>11</v>
      </c>
      <c r="F1685">
        <v>4</v>
      </c>
    </row>
    <row r="1686" spans="1:6" x14ac:dyDescent="0.2">
      <c r="A1686" t="s">
        <v>339</v>
      </c>
      <c r="B1686" t="s">
        <v>662</v>
      </c>
      <c r="C1686" t="s">
        <v>649</v>
      </c>
      <c r="D1686" t="s">
        <v>384</v>
      </c>
      <c r="E1686">
        <v>7284</v>
      </c>
      <c r="F1686">
        <v>5296</v>
      </c>
    </row>
    <row r="1687" spans="1:6" x14ac:dyDescent="0.2">
      <c r="A1687" t="s">
        <v>339</v>
      </c>
      <c r="B1687" t="s">
        <v>662</v>
      </c>
      <c r="C1687" t="s">
        <v>86</v>
      </c>
      <c r="D1687" t="s">
        <v>384</v>
      </c>
      <c r="E1687">
        <v>2360</v>
      </c>
      <c r="F1687">
        <v>1684</v>
      </c>
    </row>
    <row r="1688" spans="1:6" x14ac:dyDescent="0.2">
      <c r="A1688" t="s">
        <v>339</v>
      </c>
      <c r="B1688" t="s">
        <v>662</v>
      </c>
      <c r="C1688" t="s">
        <v>130</v>
      </c>
      <c r="D1688" t="s">
        <v>384</v>
      </c>
      <c r="E1688">
        <v>2508</v>
      </c>
      <c r="F1688">
        <v>1800</v>
      </c>
    </row>
    <row r="1689" spans="1:6" x14ac:dyDescent="0.2">
      <c r="A1689" t="s">
        <v>339</v>
      </c>
      <c r="B1689" t="s">
        <v>662</v>
      </c>
      <c r="C1689" t="s">
        <v>134</v>
      </c>
      <c r="D1689" t="s">
        <v>384</v>
      </c>
      <c r="E1689">
        <v>2416</v>
      </c>
      <c r="F1689">
        <v>1812</v>
      </c>
    </row>
    <row r="1690" spans="1:6" x14ac:dyDescent="0.2">
      <c r="A1690" t="s">
        <v>339</v>
      </c>
      <c r="B1690" t="s">
        <v>651</v>
      </c>
      <c r="C1690" t="s">
        <v>359</v>
      </c>
      <c r="D1690" t="s">
        <v>384</v>
      </c>
      <c r="E1690">
        <v>730</v>
      </c>
      <c r="F1690">
        <v>275</v>
      </c>
    </row>
    <row r="1691" spans="1:6" x14ac:dyDescent="0.2">
      <c r="A1691" t="s">
        <v>339</v>
      </c>
      <c r="B1691" t="s">
        <v>651</v>
      </c>
      <c r="C1691" t="s">
        <v>386</v>
      </c>
      <c r="D1691" t="s">
        <v>384</v>
      </c>
      <c r="E1691">
        <v>70732</v>
      </c>
      <c r="F1691">
        <v>15918</v>
      </c>
    </row>
    <row r="1692" spans="1:6" x14ac:dyDescent="0.2">
      <c r="A1692" t="s">
        <v>339</v>
      </c>
      <c r="B1692" t="s">
        <v>651</v>
      </c>
      <c r="C1692" t="s">
        <v>385</v>
      </c>
      <c r="D1692" t="s">
        <v>384</v>
      </c>
      <c r="E1692">
        <v>107563</v>
      </c>
      <c r="F1692">
        <v>26403</v>
      </c>
    </row>
    <row r="1693" spans="1:6" x14ac:dyDescent="0.2">
      <c r="A1693" t="s">
        <v>339</v>
      </c>
      <c r="B1693" t="s">
        <v>651</v>
      </c>
      <c r="C1693" t="s">
        <v>387</v>
      </c>
      <c r="D1693" t="s">
        <v>384</v>
      </c>
      <c r="E1693">
        <v>83897</v>
      </c>
      <c r="F1693">
        <v>21319</v>
      </c>
    </row>
    <row r="1694" spans="1:6" x14ac:dyDescent="0.2">
      <c r="A1694" t="s">
        <v>339</v>
      </c>
      <c r="B1694" t="s">
        <v>651</v>
      </c>
      <c r="C1694" t="s">
        <v>388</v>
      </c>
      <c r="D1694" t="s">
        <v>384</v>
      </c>
      <c r="E1694">
        <v>60907</v>
      </c>
      <c r="F1694">
        <v>15822</v>
      </c>
    </row>
    <row r="1695" spans="1:6" x14ac:dyDescent="0.2">
      <c r="A1695" t="s">
        <v>339</v>
      </c>
      <c r="B1695" t="s">
        <v>652</v>
      </c>
      <c r="C1695" t="s">
        <v>359</v>
      </c>
      <c r="D1695" t="s">
        <v>384</v>
      </c>
      <c r="E1695">
        <v>109012</v>
      </c>
      <c r="F1695">
        <v>585</v>
      </c>
    </row>
    <row r="1696" spans="1:6" x14ac:dyDescent="0.2">
      <c r="A1696" t="s">
        <v>339</v>
      </c>
      <c r="B1696" t="s">
        <v>652</v>
      </c>
      <c r="C1696" t="s">
        <v>386</v>
      </c>
      <c r="D1696" t="s">
        <v>384</v>
      </c>
      <c r="E1696">
        <v>47624</v>
      </c>
      <c r="F1696">
        <v>12308</v>
      </c>
    </row>
    <row r="1697" spans="1:6" x14ac:dyDescent="0.2">
      <c r="A1697" t="s">
        <v>339</v>
      </c>
      <c r="B1697" t="s">
        <v>652</v>
      </c>
      <c r="C1697" t="s">
        <v>385</v>
      </c>
      <c r="D1697" t="s">
        <v>384</v>
      </c>
      <c r="E1697">
        <v>50336</v>
      </c>
      <c r="F1697">
        <v>15672</v>
      </c>
    </row>
    <row r="1698" spans="1:6" x14ac:dyDescent="0.2">
      <c r="A1698" t="s">
        <v>339</v>
      </c>
      <c r="B1698" t="s">
        <v>652</v>
      </c>
      <c r="C1698" t="s">
        <v>387</v>
      </c>
      <c r="D1698" t="s">
        <v>384</v>
      </c>
      <c r="E1698">
        <v>66203</v>
      </c>
      <c r="F1698">
        <v>17235</v>
      </c>
    </row>
    <row r="1699" spans="1:6" x14ac:dyDescent="0.2">
      <c r="A1699" t="s">
        <v>339</v>
      </c>
      <c r="B1699" t="s">
        <v>652</v>
      </c>
      <c r="C1699" t="s">
        <v>388</v>
      </c>
      <c r="D1699" t="s">
        <v>384</v>
      </c>
      <c r="E1699">
        <v>31626</v>
      </c>
      <c r="F1699">
        <v>10148</v>
      </c>
    </row>
    <row r="1700" spans="1:6" x14ac:dyDescent="0.2">
      <c r="A1700" t="s">
        <v>339</v>
      </c>
      <c r="B1700" t="s">
        <v>653</v>
      </c>
      <c r="C1700" t="s">
        <v>359</v>
      </c>
      <c r="D1700" t="s">
        <v>384</v>
      </c>
      <c r="E1700">
        <v>8884</v>
      </c>
      <c r="F1700">
        <v>5363</v>
      </c>
    </row>
    <row r="1701" spans="1:6" x14ac:dyDescent="0.2">
      <c r="A1701" t="s">
        <v>339</v>
      </c>
      <c r="B1701" t="s">
        <v>653</v>
      </c>
      <c r="C1701" t="s">
        <v>386</v>
      </c>
      <c r="D1701" t="s">
        <v>384</v>
      </c>
      <c r="E1701">
        <v>2950</v>
      </c>
      <c r="F1701">
        <v>1368</v>
      </c>
    </row>
    <row r="1702" spans="1:6" x14ac:dyDescent="0.2">
      <c r="A1702" t="s">
        <v>339</v>
      </c>
      <c r="B1702" t="s">
        <v>653</v>
      </c>
      <c r="C1702" t="s">
        <v>385</v>
      </c>
      <c r="D1702" t="s">
        <v>384</v>
      </c>
      <c r="E1702">
        <v>7385</v>
      </c>
      <c r="F1702">
        <v>4191</v>
      </c>
    </row>
    <row r="1703" spans="1:6" x14ac:dyDescent="0.2">
      <c r="A1703" t="s">
        <v>339</v>
      </c>
      <c r="B1703" t="s">
        <v>653</v>
      </c>
      <c r="C1703" t="s">
        <v>387</v>
      </c>
      <c r="D1703" t="s">
        <v>384</v>
      </c>
      <c r="E1703">
        <v>1350</v>
      </c>
      <c r="F1703">
        <v>1066</v>
      </c>
    </row>
    <row r="1704" spans="1:6" x14ac:dyDescent="0.2">
      <c r="A1704" t="s">
        <v>339</v>
      </c>
      <c r="B1704" t="s">
        <v>653</v>
      </c>
      <c r="C1704" t="s">
        <v>388</v>
      </c>
      <c r="D1704" t="s">
        <v>384</v>
      </c>
      <c r="E1704">
        <v>4098</v>
      </c>
      <c r="F1704">
        <v>1413</v>
      </c>
    </row>
    <row r="1705" spans="1:6" x14ac:dyDescent="0.2">
      <c r="A1705" t="s">
        <v>339</v>
      </c>
      <c r="B1705" t="s">
        <v>654</v>
      </c>
      <c r="C1705" t="s">
        <v>359</v>
      </c>
      <c r="D1705" t="s">
        <v>384</v>
      </c>
      <c r="E1705">
        <v>426</v>
      </c>
      <c r="F1705">
        <v>274</v>
      </c>
    </row>
    <row r="1706" spans="1:6" x14ac:dyDescent="0.2">
      <c r="A1706" t="s">
        <v>339</v>
      </c>
      <c r="B1706" t="s">
        <v>654</v>
      </c>
      <c r="C1706" t="s">
        <v>386</v>
      </c>
      <c r="D1706" t="s">
        <v>384</v>
      </c>
      <c r="E1706">
        <v>10103</v>
      </c>
      <c r="F1706">
        <v>6197</v>
      </c>
    </row>
    <row r="1707" spans="1:6" x14ac:dyDescent="0.2">
      <c r="A1707" t="s">
        <v>339</v>
      </c>
      <c r="B1707" t="s">
        <v>654</v>
      </c>
      <c r="C1707" t="s">
        <v>385</v>
      </c>
      <c r="D1707" t="s">
        <v>384</v>
      </c>
      <c r="E1707">
        <v>12962</v>
      </c>
      <c r="F1707">
        <v>7152</v>
      </c>
    </row>
    <row r="1708" spans="1:6" x14ac:dyDescent="0.2">
      <c r="A1708" t="s">
        <v>339</v>
      </c>
      <c r="B1708" t="s">
        <v>654</v>
      </c>
      <c r="C1708" t="s">
        <v>387</v>
      </c>
      <c r="D1708" t="s">
        <v>384</v>
      </c>
      <c r="E1708">
        <v>28602</v>
      </c>
      <c r="F1708">
        <v>6736</v>
      </c>
    </row>
    <row r="1709" spans="1:6" x14ac:dyDescent="0.2">
      <c r="A1709" t="s">
        <v>339</v>
      </c>
      <c r="B1709" t="s">
        <v>654</v>
      </c>
      <c r="C1709" t="s">
        <v>388</v>
      </c>
      <c r="D1709" t="s">
        <v>384</v>
      </c>
      <c r="E1709">
        <v>7059</v>
      </c>
      <c r="F1709">
        <v>4308</v>
      </c>
    </row>
    <row r="1710" spans="1:6" x14ac:dyDescent="0.2">
      <c r="A1710" t="s">
        <v>339</v>
      </c>
      <c r="B1710" t="s">
        <v>655</v>
      </c>
      <c r="C1710" t="s">
        <v>359</v>
      </c>
      <c r="D1710" t="s">
        <v>384</v>
      </c>
      <c r="E1710">
        <v>387</v>
      </c>
      <c r="F1710">
        <v>17</v>
      </c>
    </row>
    <row r="1711" spans="1:6" x14ac:dyDescent="0.2">
      <c r="A1711" t="s">
        <v>339</v>
      </c>
      <c r="B1711" t="s">
        <v>655</v>
      </c>
      <c r="C1711" t="s">
        <v>386</v>
      </c>
      <c r="D1711" t="s">
        <v>384</v>
      </c>
      <c r="E1711">
        <v>6174</v>
      </c>
      <c r="F1711">
        <v>732</v>
      </c>
    </row>
    <row r="1712" spans="1:6" x14ac:dyDescent="0.2">
      <c r="A1712" t="s">
        <v>339</v>
      </c>
      <c r="B1712" t="s">
        <v>655</v>
      </c>
      <c r="C1712" t="s">
        <v>385</v>
      </c>
      <c r="D1712" t="s">
        <v>384</v>
      </c>
      <c r="E1712">
        <v>209</v>
      </c>
      <c r="F1712">
        <v>65</v>
      </c>
    </row>
    <row r="1713" spans="1:6" x14ac:dyDescent="0.2">
      <c r="A1713" t="s">
        <v>339</v>
      </c>
      <c r="B1713" t="s">
        <v>655</v>
      </c>
      <c r="C1713" t="s">
        <v>387</v>
      </c>
      <c r="D1713" t="s">
        <v>384</v>
      </c>
      <c r="E1713">
        <v>11897</v>
      </c>
      <c r="F1713">
        <v>1437</v>
      </c>
    </row>
    <row r="1714" spans="1:6" x14ac:dyDescent="0.2">
      <c r="A1714" t="s">
        <v>339</v>
      </c>
      <c r="B1714" t="s">
        <v>655</v>
      </c>
      <c r="C1714" t="s">
        <v>388</v>
      </c>
      <c r="D1714" t="s">
        <v>384</v>
      </c>
      <c r="E1714">
        <v>72</v>
      </c>
      <c r="F1714">
        <v>27</v>
      </c>
    </row>
    <row r="1715" spans="1:6" x14ac:dyDescent="0.2">
      <c r="A1715" t="s">
        <v>339</v>
      </c>
      <c r="B1715" t="s">
        <v>656</v>
      </c>
      <c r="C1715" t="s">
        <v>359</v>
      </c>
      <c r="D1715" t="s">
        <v>384</v>
      </c>
      <c r="E1715">
        <v>172</v>
      </c>
      <c r="F1715">
        <v>52</v>
      </c>
    </row>
    <row r="1716" spans="1:6" x14ac:dyDescent="0.2">
      <c r="A1716" t="s">
        <v>339</v>
      </c>
      <c r="B1716" t="s">
        <v>656</v>
      </c>
      <c r="C1716" t="s">
        <v>386</v>
      </c>
      <c r="D1716" t="s">
        <v>384</v>
      </c>
      <c r="E1716">
        <v>317</v>
      </c>
      <c r="F1716">
        <v>285</v>
      </c>
    </row>
    <row r="1717" spans="1:6" x14ac:dyDescent="0.2">
      <c r="A1717" t="s">
        <v>339</v>
      </c>
      <c r="B1717" t="s">
        <v>656</v>
      </c>
      <c r="C1717" t="s">
        <v>385</v>
      </c>
      <c r="D1717" t="s">
        <v>384</v>
      </c>
      <c r="E1717">
        <v>1454</v>
      </c>
      <c r="F1717">
        <v>1321</v>
      </c>
    </row>
    <row r="1718" spans="1:6" x14ac:dyDescent="0.2">
      <c r="A1718" t="s">
        <v>339</v>
      </c>
      <c r="B1718" t="s">
        <v>656</v>
      </c>
      <c r="C1718" t="s">
        <v>387</v>
      </c>
      <c r="D1718" t="s">
        <v>384</v>
      </c>
      <c r="E1718">
        <v>504</v>
      </c>
      <c r="F1718">
        <v>455</v>
      </c>
    </row>
    <row r="1719" spans="1:6" x14ac:dyDescent="0.2">
      <c r="A1719" t="s">
        <v>339</v>
      </c>
      <c r="B1719" t="s">
        <v>656</v>
      </c>
      <c r="C1719" t="s">
        <v>388</v>
      </c>
      <c r="D1719" t="s">
        <v>384</v>
      </c>
      <c r="E1719">
        <v>612</v>
      </c>
      <c r="F1719">
        <v>549</v>
      </c>
    </row>
    <row r="1720" spans="1:6" x14ac:dyDescent="0.2">
      <c r="A1720" t="s">
        <v>358</v>
      </c>
      <c r="B1720" t="s">
        <v>651</v>
      </c>
      <c r="C1720" t="s">
        <v>649</v>
      </c>
      <c r="D1720" t="s">
        <v>18</v>
      </c>
      <c r="E1720">
        <v>31816</v>
      </c>
      <c r="F1720">
        <v>12597</v>
      </c>
    </row>
    <row r="1721" spans="1:6" x14ac:dyDescent="0.2">
      <c r="A1721" t="s">
        <v>358</v>
      </c>
      <c r="B1721" t="s">
        <v>651</v>
      </c>
      <c r="C1721" t="s">
        <v>649</v>
      </c>
      <c r="D1721" t="s">
        <v>19</v>
      </c>
      <c r="E1721">
        <v>207530</v>
      </c>
      <c r="F1721">
        <v>41838</v>
      </c>
    </row>
    <row r="1722" spans="1:6" x14ac:dyDescent="0.2">
      <c r="A1722" t="s">
        <v>358</v>
      </c>
      <c r="B1722" t="s">
        <v>651</v>
      </c>
      <c r="C1722" t="s">
        <v>649</v>
      </c>
      <c r="D1722" t="s">
        <v>17</v>
      </c>
      <c r="E1722">
        <v>171</v>
      </c>
      <c r="F1722">
        <v>131</v>
      </c>
    </row>
    <row r="1723" spans="1:6" x14ac:dyDescent="0.2">
      <c r="A1723" t="s">
        <v>358</v>
      </c>
      <c r="B1723" t="s">
        <v>651</v>
      </c>
      <c r="C1723" t="s">
        <v>649</v>
      </c>
      <c r="D1723" t="s">
        <v>77</v>
      </c>
      <c r="E1723">
        <v>71673</v>
      </c>
      <c r="F1723">
        <v>21986</v>
      </c>
    </row>
    <row r="1724" spans="1:6" x14ac:dyDescent="0.2">
      <c r="A1724" t="s">
        <v>358</v>
      </c>
      <c r="B1724" t="s">
        <v>651</v>
      </c>
      <c r="C1724" t="s">
        <v>649</v>
      </c>
      <c r="D1724" t="s">
        <v>79</v>
      </c>
      <c r="E1724">
        <v>11588</v>
      </c>
      <c r="F1724">
        <v>2990</v>
      </c>
    </row>
    <row r="1725" spans="1:6" x14ac:dyDescent="0.2">
      <c r="A1725" t="s">
        <v>358</v>
      </c>
      <c r="B1725" t="s">
        <v>651</v>
      </c>
      <c r="C1725" t="s">
        <v>649</v>
      </c>
      <c r="D1725" t="s">
        <v>80</v>
      </c>
      <c r="E1725">
        <v>705</v>
      </c>
      <c r="F1725">
        <v>21</v>
      </c>
    </row>
    <row r="1726" spans="1:6" x14ac:dyDescent="0.2">
      <c r="A1726" t="s">
        <v>358</v>
      </c>
      <c r="B1726" t="s">
        <v>651</v>
      </c>
      <c r="C1726" t="s">
        <v>649</v>
      </c>
      <c r="D1726" t="s">
        <v>84</v>
      </c>
      <c r="E1726">
        <v>260</v>
      </c>
      <c r="F1726">
        <v>132</v>
      </c>
    </row>
    <row r="1727" spans="1:6" x14ac:dyDescent="0.2">
      <c r="A1727" t="s">
        <v>358</v>
      </c>
      <c r="B1727" t="s">
        <v>651</v>
      </c>
      <c r="C1727" t="s">
        <v>649</v>
      </c>
      <c r="D1727" t="s">
        <v>82</v>
      </c>
      <c r="E1727">
        <v>86</v>
      </c>
      <c r="F1727">
        <v>42</v>
      </c>
    </row>
    <row r="1728" spans="1:6" x14ac:dyDescent="0.2">
      <c r="A1728" t="s">
        <v>358</v>
      </c>
      <c r="B1728" t="s">
        <v>652</v>
      </c>
      <c r="C1728" t="s">
        <v>649</v>
      </c>
      <c r="D1728" t="s">
        <v>405</v>
      </c>
      <c r="E1728">
        <v>43929</v>
      </c>
      <c r="F1728">
        <v>7748</v>
      </c>
    </row>
    <row r="1729" spans="1:6" x14ac:dyDescent="0.2">
      <c r="A1729" t="s">
        <v>358</v>
      </c>
      <c r="B1729" t="s">
        <v>652</v>
      </c>
      <c r="C1729" t="s">
        <v>649</v>
      </c>
      <c r="D1729" t="s">
        <v>87</v>
      </c>
      <c r="E1729">
        <v>379</v>
      </c>
      <c r="F1729">
        <v>18</v>
      </c>
    </row>
    <row r="1730" spans="1:6" x14ac:dyDescent="0.2">
      <c r="A1730" t="s">
        <v>358</v>
      </c>
      <c r="B1730" t="s">
        <v>652</v>
      </c>
      <c r="C1730" t="s">
        <v>649</v>
      </c>
      <c r="D1730" t="s">
        <v>406</v>
      </c>
      <c r="E1730">
        <v>28531</v>
      </c>
      <c r="F1730">
        <v>7108</v>
      </c>
    </row>
    <row r="1731" spans="1:6" x14ac:dyDescent="0.2">
      <c r="A1731" t="s">
        <v>358</v>
      </c>
      <c r="B1731" t="s">
        <v>652</v>
      </c>
      <c r="C1731" t="s">
        <v>649</v>
      </c>
      <c r="D1731" t="s">
        <v>407</v>
      </c>
      <c r="E1731">
        <v>19451</v>
      </c>
      <c r="F1731">
        <v>602</v>
      </c>
    </row>
    <row r="1732" spans="1:6" x14ac:dyDescent="0.2">
      <c r="A1732" t="s">
        <v>358</v>
      </c>
      <c r="B1732" t="s">
        <v>652</v>
      </c>
      <c r="C1732" t="s">
        <v>649</v>
      </c>
      <c r="D1732" t="s">
        <v>83</v>
      </c>
      <c r="E1732">
        <v>41</v>
      </c>
      <c r="F1732">
        <v>35</v>
      </c>
    </row>
    <row r="1733" spans="1:6" x14ac:dyDescent="0.2">
      <c r="A1733" t="s">
        <v>358</v>
      </c>
      <c r="B1733" t="s">
        <v>652</v>
      </c>
      <c r="C1733" t="s">
        <v>649</v>
      </c>
      <c r="D1733" t="s">
        <v>408</v>
      </c>
      <c r="E1733">
        <v>212470</v>
      </c>
      <c r="F1733">
        <v>40437</v>
      </c>
    </row>
    <row r="1734" spans="1:6" x14ac:dyDescent="0.2">
      <c r="A1734" t="s">
        <v>358</v>
      </c>
      <c r="B1734" t="s">
        <v>653</v>
      </c>
      <c r="C1734" t="s">
        <v>649</v>
      </c>
      <c r="D1734" t="s">
        <v>89</v>
      </c>
      <c r="E1734">
        <v>15</v>
      </c>
      <c r="F1734">
        <v>15</v>
      </c>
    </row>
    <row r="1735" spans="1:6" x14ac:dyDescent="0.2">
      <c r="A1735" t="s">
        <v>358</v>
      </c>
      <c r="B1735" t="s">
        <v>653</v>
      </c>
      <c r="C1735" t="s">
        <v>649</v>
      </c>
      <c r="D1735" t="s">
        <v>130</v>
      </c>
      <c r="E1735">
        <v>1543</v>
      </c>
      <c r="F1735">
        <v>1251</v>
      </c>
    </row>
    <row r="1736" spans="1:6" x14ac:dyDescent="0.2">
      <c r="A1736" t="s">
        <v>358</v>
      </c>
      <c r="B1736" t="s">
        <v>653</v>
      </c>
      <c r="C1736" t="s">
        <v>649</v>
      </c>
      <c r="D1736" t="s">
        <v>409</v>
      </c>
      <c r="E1736">
        <v>19839</v>
      </c>
      <c r="F1736">
        <v>10416</v>
      </c>
    </row>
    <row r="1737" spans="1:6" x14ac:dyDescent="0.2">
      <c r="A1737" t="s">
        <v>358</v>
      </c>
      <c r="B1737" t="s">
        <v>653</v>
      </c>
      <c r="C1737" t="s">
        <v>649</v>
      </c>
      <c r="D1737" t="s">
        <v>421</v>
      </c>
      <c r="E1737">
        <v>16</v>
      </c>
      <c r="F1737">
        <v>13</v>
      </c>
    </row>
    <row r="1738" spans="1:6" x14ac:dyDescent="0.2">
      <c r="A1738" t="s">
        <v>358</v>
      </c>
      <c r="B1738" t="s">
        <v>653</v>
      </c>
      <c r="C1738" t="s">
        <v>649</v>
      </c>
      <c r="D1738" t="s">
        <v>422</v>
      </c>
      <c r="E1738">
        <v>138</v>
      </c>
      <c r="F1738">
        <v>48</v>
      </c>
    </row>
    <row r="1739" spans="1:6" x14ac:dyDescent="0.2">
      <c r="A1739" t="s">
        <v>358</v>
      </c>
      <c r="B1739" t="s">
        <v>653</v>
      </c>
      <c r="C1739" t="s">
        <v>649</v>
      </c>
      <c r="D1739" t="s">
        <v>423</v>
      </c>
      <c r="E1739">
        <v>834</v>
      </c>
      <c r="F1739">
        <v>787</v>
      </c>
    </row>
    <row r="1740" spans="1:6" x14ac:dyDescent="0.2">
      <c r="A1740" t="s">
        <v>358</v>
      </c>
      <c r="B1740" t="s">
        <v>653</v>
      </c>
      <c r="C1740" t="s">
        <v>649</v>
      </c>
      <c r="D1740" t="s">
        <v>88</v>
      </c>
      <c r="E1740">
        <v>120</v>
      </c>
      <c r="F1740">
        <v>109</v>
      </c>
    </row>
    <row r="1741" spans="1:6" x14ac:dyDescent="0.2">
      <c r="A1741" t="s">
        <v>358</v>
      </c>
      <c r="B1741" t="s">
        <v>653</v>
      </c>
      <c r="C1741" t="s">
        <v>649</v>
      </c>
      <c r="D1741" t="s">
        <v>105</v>
      </c>
      <c r="E1741">
        <v>2162</v>
      </c>
      <c r="F1741">
        <v>762</v>
      </c>
    </row>
    <row r="1742" spans="1:6" x14ac:dyDescent="0.2">
      <c r="A1742" t="s">
        <v>358</v>
      </c>
      <c r="B1742" t="s">
        <v>654</v>
      </c>
      <c r="C1742" t="s">
        <v>649</v>
      </c>
      <c r="D1742" t="s">
        <v>368</v>
      </c>
      <c r="E1742">
        <v>2430</v>
      </c>
      <c r="F1742">
        <v>1626</v>
      </c>
    </row>
    <row r="1743" spans="1:6" x14ac:dyDescent="0.2">
      <c r="A1743" t="s">
        <v>358</v>
      </c>
      <c r="B1743" t="s">
        <v>654</v>
      </c>
      <c r="C1743" t="s">
        <v>649</v>
      </c>
      <c r="D1743" t="s">
        <v>367</v>
      </c>
      <c r="E1743">
        <v>4</v>
      </c>
      <c r="F1743">
        <v>4</v>
      </c>
    </row>
    <row r="1744" spans="1:6" x14ac:dyDescent="0.2">
      <c r="A1744" t="s">
        <v>358</v>
      </c>
      <c r="B1744" t="s">
        <v>654</v>
      </c>
      <c r="C1744" t="s">
        <v>649</v>
      </c>
      <c r="D1744" t="s">
        <v>410</v>
      </c>
      <c r="E1744">
        <v>8476</v>
      </c>
      <c r="F1744">
        <v>1205</v>
      </c>
    </row>
    <row r="1745" spans="1:6" x14ac:dyDescent="0.2">
      <c r="A1745" t="s">
        <v>358</v>
      </c>
      <c r="B1745" t="s">
        <v>654</v>
      </c>
      <c r="C1745" t="s">
        <v>649</v>
      </c>
      <c r="D1745" t="s">
        <v>411</v>
      </c>
      <c r="E1745">
        <v>884</v>
      </c>
      <c r="F1745">
        <v>124</v>
      </c>
    </row>
    <row r="1746" spans="1:6" x14ac:dyDescent="0.2">
      <c r="A1746" t="s">
        <v>358</v>
      </c>
      <c r="B1746" t="s">
        <v>654</v>
      </c>
      <c r="C1746" t="s">
        <v>649</v>
      </c>
      <c r="D1746" t="s">
        <v>90</v>
      </c>
      <c r="E1746">
        <v>24146</v>
      </c>
      <c r="F1746">
        <v>2326</v>
      </c>
    </row>
    <row r="1747" spans="1:6" x14ac:dyDescent="0.2">
      <c r="A1747" t="s">
        <v>358</v>
      </c>
      <c r="B1747" t="s">
        <v>654</v>
      </c>
      <c r="C1747" t="s">
        <v>649</v>
      </c>
      <c r="D1747" t="s">
        <v>81</v>
      </c>
      <c r="E1747">
        <v>38</v>
      </c>
      <c r="F1747">
        <v>14</v>
      </c>
    </row>
    <row r="1748" spans="1:6" x14ac:dyDescent="0.2">
      <c r="A1748" t="s">
        <v>358</v>
      </c>
      <c r="B1748" t="s">
        <v>654</v>
      </c>
      <c r="C1748" t="s">
        <v>649</v>
      </c>
      <c r="D1748" t="s">
        <v>412</v>
      </c>
      <c r="E1748">
        <v>21946</v>
      </c>
      <c r="F1748">
        <v>18617</v>
      </c>
    </row>
    <row r="1749" spans="1:6" x14ac:dyDescent="0.2">
      <c r="A1749" t="s">
        <v>358</v>
      </c>
      <c r="B1749" t="s">
        <v>654</v>
      </c>
      <c r="C1749" t="s">
        <v>649</v>
      </c>
      <c r="D1749" t="s">
        <v>413</v>
      </c>
      <c r="E1749">
        <v>1228</v>
      </c>
      <c r="F1749">
        <v>751</v>
      </c>
    </row>
    <row r="1750" spans="1:6" x14ac:dyDescent="0.2">
      <c r="A1750" t="s">
        <v>358</v>
      </c>
      <c r="B1750" t="s">
        <v>655</v>
      </c>
      <c r="C1750" t="s">
        <v>649</v>
      </c>
      <c r="D1750" t="s">
        <v>414</v>
      </c>
      <c r="E1750">
        <v>18739</v>
      </c>
      <c r="F1750">
        <v>2278</v>
      </c>
    </row>
    <row r="1751" spans="1:6" x14ac:dyDescent="0.2">
      <c r="A1751" t="s">
        <v>358</v>
      </c>
      <c r="B1751" t="s">
        <v>656</v>
      </c>
      <c r="C1751" t="s">
        <v>649</v>
      </c>
      <c r="D1751" t="s">
        <v>104</v>
      </c>
      <c r="E1751">
        <v>3059</v>
      </c>
      <c r="F1751">
        <v>2662</v>
      </c>
    </row>
    <row r="1752" spans="1:6" x14ac:dyDescent="0.2">
      <c r="A1752" t="s">
        <v>358</v>
      </c>
      <c r="B1752" t="s">
        <v>657</v>
      </c>
      <c r="C1752" t="s">
        <v>649</v>
      </c>
      <c r="D1752" t="s">
        <v>91</v>
      </c>
      <c r="E1752">
        <v>8678</v>
      </c>
      <c r="F1752">
        <v>1624</v>
      </c>
    </row>
    <row r="1753" spans="1:6" x14ac:dyDescent="0.2">
      <c r="A1753" t="s">
        <v>358</v>
      </c>
      <c r="B1753" t="s">
        <v>657</v>
      </c>
      <c r="C1753" t="s">
        <v>649</v>
      </c>
      <c r="D1753" t="s">
        <v>92</v>
      </c>
      <c r="E1753">
        <v>6643</v>
      </c>
      <c r="F1753">
        <v>1333</v>
      </c>
    </row>
    <row r="1754" spans="1:6" x14ac:dyDescent="0.2">
      <c r="A1754" t="s">
        <v>358</v>
      </c>
      <c r="B1754" t="s">
        <v>657</v>
      </c>
      <c r="C1754" t="s">
        <v>649</v>
      </c>
      <c r="D1754" t="s">
        <v>93</v>
      </c>
      <c r="E1754">
        <v>12493</v>
      </c>
      <c r="F1754">
        <v>3287</v>
      </c>
    </row>
    <row r="1755" spans="1:6" x14ac:dyDescent="0.2">
      <c r="A1755" t="s">
        <v>358</v>
      </c>
      <c r="B1755" t="s">
        <v>658</v>
      </c>
      <c r="C1755" t="s">
        <v>649</v>
      </c>
      <c r="D1755" t="s">
        <v>87</v>
      </c>
      <c r="E1755">
        <v>1607</v>
      </c>
      <c r="F1755">
        <v>225</v>
      </c>
    </row>
    <row r="1756" spans="1:6" x14ac:dyDescent="0.2">
      <c r="A1756" t="s">
        <v>358</v>
      </c>
      <c r="B1756" t="s">
        <v>658</v>
      </c>
      <c r="C1756" t="s">
        <v>649</v>
      </c>
      <c r="D1756" t="s">
        <v>96</v>
      </c>
      <c r="E1756">
        <v>33</v>
      </c>
      <c r="F1756">
        <v>12</v>
      </c>
    </row>
    <row r="1757" spans="1:6" x14ac:dyDescent="0.2">
      <c r="A1757" t="s">
        <v>358</v>
      </c>
      <c r="B1757" t="s">
        <v>658</v>
      </c>
      <c r="C1757" t="s">
        <v>649</v>
      </c>
      <c r="D1757" t="s">
        <v>415</v>
      </c>
      <c r="E1757">
        <v>15739</v>
      </c>
      <c r="F1757">
        <v>3255</v>
      </c>
    </row>
    <row r="1758" spans="1:6" x14ac:dyDescent="0.2">
      <c r="A1758" t="s">
        <v>358</v>
      </c>
      <c r="B1758" t="s">
        <v>658</v>
      </c>
      <c r="C1758" t="s">
        <v>649</v>
      </c>
      <c r="D1758" t="s">
        <v>95</v>
      </c>
      <c r="E1758">
        <v>268</v>
      </c>
      <c r="F1758">
        <v>127</v>
      </c>
    </row>
    <row r="1759" spans="1:6" x14ac:dyDescent="0.2">
      <c r="A1759" t="s">
        <v>358</v>
      </c>
      <c r="B1759" t="s">
        <v>658</v>
      </c>
      <c r="C1759" t="s">
        <v>649</v>
      </c>
      <c r="D1759" t="s">
        <v>94</v>
      </c>
      <c r="E1759">
        <v>33</v>
      </c>
      <c r="F1759">
        <v>21</v>
      </c>
    </row>
    <row r="1760" spans="1:6" x14ac:dyDescent="0.2">
      <c r="A1760" t="s">
        <v>358</v>
      </c>
      <c r="B1760" t="s">
        <v>659</v>
      </c>
      <c r="C1760" t="s">
        <v>649</v>
      </c>
      <c r="D1760" t="s">
        <v>99</v>
      </c>
      <c r="E1760">
        <v>53</v>
      </c>
      <c r="F1760">
        <v>53</v>
      </c>
    </row>
    <row r="1761" spans="1:16" x14ac:dyDescent="0.2">
      <c r="A1761" t="s">
        <v>358</v>
      </c>
      <c r="B1761" t="s">
        <v>659</v>
      </c>
      <c r="C1761" t="s">
        <v>649</v>
      </c>
      <c r="D1761" t="s">
        <v>98</v>
      </c>
      <c r="E1761">
        <v>33385</v>
      </c>
      <c r="F1761">
        <v>18</v>
      </c>
    </row>
    <row r="1762" spans="1:16" x14ac:dyDescent="0.2">
      <c r="A1762" t="s">
        <v>358</v>
      </c>
      <c r="B1762" t="s">
        <v>659</v>
      </c>
      <c r="C1762" t="s">
        <v>649</v>
      </c>
      <c r="D1762" t="s">
        <v>97</v>
      </c>
      <c r="E1762">
        <v>1</v>
      </c>
      <c r="F1762">
        <v>1</v>
      </c>
    </row>
    <row r="1763" spans="1:16" x14ac:dyDescent="0.2">
      <c r="A1763" t="s">
        <v>358</v>
      </c>
      <c r="B1763" t="s">
        <v>660</v>
      </c>
      <c r="C1763" t="s">
        <v>649</v>
      </c>
      <c r="D1763" t="s">
        <v>103</v>
      </c>
      <c r="E1763">
        <v>1</v>
      </c>
    </row>
    <row r="1764" spans="1:16" x14ac:dyDescent="0.2">
      <c r="A1764" t="s">
        <v>358</v>
      </c>
      <c r="B1764" t="s">
        <v>660</v>
      </c>
      <c r="C1764" t="s">
        <v>649</v>
      </c>
      <c r="D1764" t="s">
        <v>100</v>
      </c>
      <c r="E1764">
        <v>40</v>
      </c>
      <c r="F1764">
        <v>24</v>
      </c>
    </row>
    <row r="1765" spans="1:16" x14ac:dyDescent="0.2">
      <c r="A1765" t="s">
        <v>358</v>
      </c>
      <c r="B1765" t="s">
        <v>661</v>
      </c>
      <c r="C1765" t="s">
        <v>649</v>
      </c>
      <c r="D1765" t="s">
        <v>416</v>
      </c>
      <c r="E1765">
        <v>13</v>
      </c>
      <c r="F1765">
        <v>6</v>
      </c>
    </row>
    <row r="1766" spans="1:16" x14ac:dyDescent="0.2">
      <c r="A1766" t="s">
        <v>358</v>
      </c>
      <c r="B1766" t="s">
        <v>662</v>
      </c>
      <c r="C1766" t="s">
        <v>649</v>
      </c>
      <c r="D1766" t="s">
        <v>104</v>
      </c>
      <c r="E1766">
        <v>7284</v>
      </c>
      <c r="F1766">
        <v>5296</v>
      </c>
    </row>
    <row r="1767" spans="1:16" x14ac:dyDescent="0.2">
      <c r="A1767" t="s">
        <v>340</v>
      </c>
      <c r="B1767" t="s">
        <v>417</v>
      </c>
      <c r="C1767" t="s">
        <v>384</v>
      </c>
      <c r="D1767" t="s">
        <v>384</v>
      </c>
      <c r="E1767">
        <v>4345</v>
      </c>
      <c r="F1767">
        <v>293</v>
      </c>
      <c r="G1767">
        <v>42.59</v>
      </c>
      <c r="H1767">
        <v>366</v>
      </c>
      <c r="I1767">
        <v>3286</v>
      </c>
      <c r="J1767">
        <v>75.75</v>
      </c>
      <c r="K1767">
        <v>69.7</v>
      </c>
      <c r="L1767">
        <v>295</v>
      </c>
      <c r="M1767">
        <v>2505</v>
      </c>
      <c r="N1767">
        <v>1436</v>
      </c>
      <c r="O1767">
        <v>95</v>
      </c>
      <c r="P1767">
        <v>14</v>
      </c>
    </row>
    <row r="1768" spans="1:16" x14ac:dyDescent="0.2">
      <c r="A1768" t="s">
        <v>340</v>
      </c>
      <c r="B1768" t="s">
        <v>417</v>
      </c>
      <c r="C1768" t="s">
        <v>649</v>
      </c>
      <c r="D1768" t="s">
        <v>384</v>
      </c>
      <c r="E1768">
        <v>358122</v>
      </c>
      <c r="F1768">
        <v>83005</v>
      </c>
      <c r="G1768">
        <v>97.77</v>
      </c>
      <c r="H1768">
        <v>63138</v>
      </c>
      <c r="I1768">
        <v>501803</v>
      </c>
      <c r="J1768">
        <v>120.68</v>
      </c>
      <c r="K1768">
        <v>110.72</v>
      </c>
      <c r="L1768">
        <v>22413</v>
      </c>
      <c r="M1768">
        <v>228505</v>
      </c>
      <c r="N1768">
        <v>89131</v>
      </c>
      <c r="O1768">
        <v>15418</v>
      </c>
      <c r="P1768">
        <v>2655</v>
      </c>
    </row>
    <row r="1769" spans="1:16" x14ac:dyDescent="0.2">
      <c r="A1769" t="s">
        <v>340</v>
      </c>
      <c r="B1769" t="s">
        <v>417</v>
      </c>
      <c r="C1769" t="s">
        <v>109</v>
      </c>
      <c r="D1769" t="s">
        <v>384</v>
      </c>
      <c r="E1769">
        <v>2244</v>
      </c>
      <c r="F1769">
        <v>668</v>
      </c>
      <c r="G1769">
        <v>114.43</v>
      </c>
      <c r="H1769">
        <v>625</v>
      </c>
      <c r="I1769">
        <v>4571</v>
      </c>
      <c r="J1769">
        <v>114.8</v>
      </c>
      <c r="K1769">
        <v>113.11</v>
      </c>
      <c r="L1769">
        <v>58</v>
      </c>
      <c r="M1769">
        <v>1558</v>
      </c>
      <c r="N1769">
        <v>541</v>
      </c>
      <c r="O1769">
        <v>60</v>
      </c>
      <c r="P1769">
        <v>27</v>
      </c>
    </row>
    <row r="1770" spans="1:16" x14ac:dyDescent="0.2">
      <c r="A1770" t="s">
        <v>340</v>
      </c>
      <c r="B1770" t="s">
        <v>417</v>
      </c>
      <c r="C1770" t="s">
        <v>110</v>
      </c>
      <c r="D1770" t="s">
        <v>384</v>
      </c>
      <c r="E1770">
        <v>2282</v>
      </c>
      <c r="F1770">
        <v>530</v>
      </c>
      <c r="G1770">
        <v>97.42</v>
      </c>
      <c r="H1770">
        <v>1191</v>
      </c>
      <c r="I1770">
        <v>9018</v>
      </c>
      <c r="J1770">
        <v>69.069999999999993</v>
      </c>
      <c r="K1770">
        <v>72.34</v>
      </c>
      <c r="L1770">
        <v>97</v>
      </c>
      <c r="M1770">
        <v>1277</v>
      </c>
      <c r="N1770">
        <v>771</v>
      </c>
      <c r="O1770">
        <v>97</v>
      </c>
      <c r="P1770">
        <v>40</v>
      </c>
    </row>
    <row r="1771" spans="1:16" x14ac:dyDescent="0.2">
      <c r="A1771" t="s">
        <v>340</v>
      </c>
      <c r="B1771" t="s">
        <v>417</v>
      </c>
      <c r="C1771" t="s">
        <v>111</v>
      </c>
      <c r="D1771" t="s">
        <v>384</v>
      </c>
      <c r="E1771">
        <v>3949</v>
      </c>
      <c r="F1771">
        <v>1151</v>
      </c>
      <c r="G1771">
        <v>114.82</v>
      </c>
      <c r="H1771">
        <v>778</v>
      </c>
      <c r="I1771">
        <v>6066</v>
      </c>
      <c r="J1771">
        <v>138.55000000000001</v>
      </c>
      <c r="K1771">
        <v>122.67</v>
      </c>
      <c r="L1771">
        <v>96</v>
      </c>
      <c r="M1771">
        <v>2773</v>
      </c>
      <c r="N1771">
        <v>946</v>
      </c>
      <c r="O1771">
        <v>107</v>
      </c>
      <c r="P1771">
        <v>27</v>
      </c>
    </row>
    <row r="1772" spans="1:16" x14ac:dyDescent="0.2">
      <c r="A1772" t="s">
        <v>340</v>
      </c>
      <c r="B1772" t="s">
        <v>417</v>
      </c>
      <c r="C1772" t="s">
        <v>112</v>
      </c>
      <c r="D1772" t="s">
        <v>384</v>
      </c>
      <c r="E1772">
        <v>2813</v>
      </c>
      <c r="F1772">
        <v>690</v>
      </c>
      <c r="G1772">
        <v>103.2</v>
      </c>
      <c r="H1772">
        <v>626</v>
      </c>
      <c r="I1772">
        <v>4836</v>
      </c>
      <c r="J1772">
        <v>122.39</v>
      </c>
      <c r="K1772">
        <v>110.95</v>
      </c>
      <c r="L1772">
        <v>148</v>
      </c>
      <c r="M1772">
        <v>1842</v>
      </c>
      <c r="N1772">
        <v>739</v>
      </c>
      <c r="O1772">
        <v>62</v>
      </c>
      <c r="P1772">
        <v>22</v>
      </c>
    </row>
    <row r="1773" spans="1:16" x14ac:dyDescent="0.2">
      <c r="A1773" t="s">
        <v>340</v>
      </c>
      <c r="B1773" t="s">
        <v>417</v>
      </c>
      <c r="C1773" t="s">
        <v>113</v>
      </c>
      <c r="D1773" t="s">
        <v>384</v>
      </c>
      <c r="E1773">
        <v>961</v>
      </c>
      <c r="F1773">
        <v>182</v>
      </c>
      <c r="G1773">
        <v>87.61</v>
      </c>
      <c r="H1773">
        <v>201</v>
      </c>
      <c r="I1773">
        <v>1434</v>
      </c>
      <c r="J1773">
        <v>124.7</v>
      </c>
      <c r="K1773">
        <v>107.62</v>
      </c>
      <c r="L1773">
        <v>44</v>
      </c>
      <c r="M1773">
        <v>600</v>
      </c>
      <c r="N1773">
        <v>279</v>
      </c>
      <c r="O1773">
        <v>29</v>
      </c>
      <c r="P1773">
        <v>9</v>
      </c>
    </row>
    <row r="1774" spans="1:16" x14ac:dyDescent="0.2">
      <c r="A1774" t="s">
        <v>340</v>
      </c>
      <c r="B1774" t="s">
        <v>417</v>
      </c>
      <c r="C1774" t="s">
        <v>114</v>
      </c>
      <c r="D1774" t="s">
        <v>384</v>
      </c>
      <c r="E1774">
        <v>2630</v>
      </c>
      <c r="F1774">
        <v>683</v>
      </c>
      <c r="G1774">
        <v>104.32</v>
      </c>
      <c r="H1774">
        <v>441</v>
      </c>
      <c r="I1774">
        <v>3441</v>
      </c>
      <c r="J1774">
        <v>132.80000000000001</v>
      </c>
      <c r="K1774">
        <v>124.66</v>
      </c>
      <c r="L1774">
        <v>98</v>
      </c>
      <c r="M1774">
        <v>1757</v>
      </c>
      <c r="N1774">
        <v>688</v>
      </c>
      <c r="O1774">
        <v>73</v>
      </c>
      <c r="P1774">
        <v>14</v>
      </c>
    </row>
    <row r="1775" spans="1:16" x14ac:dyDescent="0.2">
      <c r="A1775" t="s">
        <v>340</v>
      </c>
      <c r="B1775" t="s">
        <v>417</v>
      </c>
      <c r="C1775" t="s">
        <v>86</v>
      </c>
      <c r="D1775" t="s">
        <v>384</v>
      </c>
      <c r="E1775">
        <v>17322</v>
      </c>
      <c r="F1775">
        <v>4684</v>
      </c>
      <c r="G1775">
        <v>106.97</v>
      </c>
      <c r="H1775">
        <v>3216</v>
      </c>
      <c r="I1775">
        <v>24679</v>
      </c>
      <c r="J1775">
        <v>125.62</v>
      </c>
      <c r="K1775">
        <v>112.71</v>
      </c>
      <c r="L1775">
        <v>2905</v>
      </c>
      <c r="M1775">
        <v>9186</v>
      </c>
      <c r="N1775">
        <v>1633</v>
      </c>
      <c r="O1775">
        <v>3361</v>
      </c>
      <c r="P1775">
        <v>237</v>
      </c>
    </row>
    <row r="1776" spans="1:16" x14ac:dyDescent="0.2">
      <c r="A1776" t="s">
        <v>340</v>
      </c>
      <c r="B1776" t="s">
        <v>417</v>
      </c>
      <c r="C1776" t="s">
        <v>115</v>
      </c>
      <c r="D1776" t="s">
        <v>384</v>
      </c>
      <c r="E1776">
        <v>4833</v>
      </c>
      <c r="F1776">
        <v>1192</v>
      </c>
      <c r="G1776">
        <v>102.99</v>
      </c>
      <c r="H1776">
        <v>826</v>
      </c>
      <c r="I1776">
        <v>6559</v>
      </c>
      <c r="J1776">
        <v>136.77000000000001</v>
      </c>
      <c r="K1776">
        <v>122.04</v>
      </c>
      <c r="L1776">
        <v>188</v>
      </c>
      <c r="M1776">
        <v>3473</v>
      </c>
      <c r="N1776">
        <v>1044</v>
      </c>
      <c r="O1776">
        <v>103</v>
      </c>
      <c r="P1776">
        <v>25</v>
      </c>
    </row>
    <row r="1777" spans="1:16" x14ac:dyDescent="0.2">
      <c r="A1777" t="s">
        <v>340</v>
      </c>
      <c r="B1777" t="s">
        <v>417</v>
      </c>
      <c r="C1777" t="s">
        <v>116</v>
      </c>
      <c r="D1777" t="s">
        <v>384</v>
      </c>
      <c r="E1777">
        <v>4847</v>
      </c>
      <c r="F1777">
        <v>1217</v>
      </c>
      <c r="G1777">
        <v>103.87</v>
      </c>
      <c r="H1777">
        <v>783</v>
      </c>
      <c r="I1777">
        <v>6215</v>
      </c>
      <c r="J1777">
        <v>149.63</v>
      </c>
      <c r="K1777">
        <v>126.29</v>
      </c>
      <c r="L1777">
        <v>195</v>
      </c>
      <c r="M1777">
        <v>3099</v>
      </c>
      <c r="N1777">
        <v>1410</v>
      </c>
      <c r="O1777">
        <v>121</v>
      </c>
      <c r="P1777">
        <v>22</v>
      </c>
    </row>
    <row r="1778" spans="1:16" x14ac:dyDescent="0.2">
      <c r="A1778" t="s">
        <v>340</v>
      </c>
      <c r="B1778" t="s">
        <v>417</v>
      </c>
      <c r="C1778" t="s">
        <v>89</v>
      </c>
      <c r="D1778" t="s">
        <v>384</v>
      </c>
      <c r="E1778">
        <v>12778</v>
      </c>
      <c r="F1778">
        <v>2752</v>
      </c>
      <c r="G1778">
        <v>95.65</v>
      </c>
      <c r="H1778">
        <v>1968</v>
      </c>
      <c r="I1778">
        <v>15302</v>
      </c>
      <c r="J1778">
        <v>124.36</v>
      </c>
      <c r="K1778">
        <v>118.62</v>
      </c>
      <c r="L1778">
        <v>649</v>
      </c>
      <c r="M1778">
        <v>8046</v>
      </c>
      <c r="N1778">
        <v>3712</v>
      </c>
      <c r="O1778">
        <v>312</v>
      </c>
      <c r="P1778">
        <v>59</v>
      </c>
    </row>
    <row r="1779" spans="1:16" x14ac:dyDescent="0.2">
      <c r="A1779" t="s">
        <v>340</v>
      </c>
      <c r="B1779" t="s">
        <v>417</v>
      </c>
      <c r="C1779" t="s">
        <v>117</v>
      </c>
      <c r="D1779" t="s">
        <v>384</v>
      </c>
      <c r="E1779">
        <v>2623</v>
      </c>
      <c r="F1779">
        <v>565</v>
      </c>
      <c r="G1779">
        <v>97.49</v>
      </c>
      <c r="H1779">
        <v>484</v>
      </c>
      <c r="I1779">
        <v>3681</v>
      </c>
      <c r="J1779">
        <v>127.53</v>
      </c>
      <c r="K1779">
        <v>118.79</v>
      </c>
      <c r="L1779">
        <v>125</v>
      </c>
      <c r="M1779">
        <v>1742</v>
      </c>
      <c r="N1779">
        <v>695</v>
      </c>
      <c r="O1779">
        <v>49</v>
      </c>
      <c r="P1779">
        <v>12</v>
      </c>
    </row>
    <row r="1780" spans="1:16" x14ac:dyDescent="0.2">
      <c r="A1780" t="s">
        <v>340</v>
      </c>
      <c r="B1780" t="s">
        <v>417</v>
      </c>
      <c r="C1780" t="s">
        <v>118</v>
      </c>
      <c r="D1780" t="s">
        <v>384</v>
      </c>
      <c r="E1780">
        <v>17193</v>
      </c>
      <c r="F1780">
        <v>3777</v>
      </c>
      <c r="G1780">
        <v>92.13</v>
      </c>
      <c r="H1780">
        <v>2522</v>
      </c>
      <c r="I1780">
        <v>19783</v>
      </c>
      <c r="J1780">
        <v>122.75</v>
      </c>
      <c r="K1780">
        <v>116.31</v>
      </c>
      <c r="L1780">
        <v>707</v>
      </c>
      <c r="M1780">
        <v>11244</v>
      </c>
      <c r="N1780">
        <v>4773</v>
      </c>
      <c r="O1780">
        <v>362</v>
      </c>
      <c r="P1780">
        <v>107</v>
      </c>
    </row>
    <row r="1781" spans="1:16" x14ac:dyDescent="0.2">
      <c r="A1781" t="s">
        <v>340</v>
      </c>
      <c r="B1781" t="s">
        <v>417</v>
      </c>
      <c r="C1781" t="s">
        <v>119</v>
      </c>
      <c r="D1781" t="s">
        <v>384</v>
      </c>
      <c r="E1781">
        <v>18494</v>
      </c>
      <c r="F1781">
        <v>4541</v>
      </c>
      <c r="G1781">
        <v>104.28</v>
      </c>
      <c r="H1781">
        <v>3422</v>
      </c>
      <c r="I1781">
        <v>26443</v>
      </c>
      <c r="J1781">
        <v>128.46</v>
      </c>
      <c r="K1781">
        <v>120.28</v>
      </c>
      <c r="L1781">
        <v>922</v>
      </c>
      <c r="M1781">
        <v>12266</v>
      </c>
      <c r="N1781">
        <v>4618</v>
      </c>
      <c r="O1781">
        <v>541</v>
      </c>
      <c r="P1781">
        <v>147</v>
      </c>
    </row>
    <row r="1782" spans="1:16" x14ac:dyDescent="0.2">
      <c r="A1782" t="s">
        <v>340</v>
      </c>
      <c r="B1782" t="s">
        <v>417</v>
      </c>
      <c r="C1782" t="s">
        <v>120</v>
      </c>
      <c r="D1782" t="s">
        <v>384</v>
      </c>
      <c r="E1782">
        <v>16014</v>
      </c>
      <c r="F1782">
        <v>3874</v>
      </c>
      <c r="G1782">
        <v>99.28</v>
      </c>
      <c r="H1782">
        <v>2892</v>
      </c>
      <c r="I1782">
        <v>23242</v>
      </c>
      <c r="J1782">
        <v>119.45</v>
      </c>
      <c r="K1782">
        <v>114.53</v>
      </c>
      <c r="L1782">
        <v>667</v>
      </c>
      <c r="M1782">
        <v>10339</v>
      </c>
      <c r="N1782">
        <v>4413</v>
      </c>
      <c r="O1782">
        <v>481</v>
      </c>
      <c r="P1782">
        <v>114</v>
      </c>
    </row>
    <row r="1783" spans="1:16" x14ac:dyDescent="0.2">
      <c r="A1783" t="s">
        <v>340</v>
      </c>
      <c r="B1783" t="s">
        <v>417</v>
      </c>
      <c r="C1783" t="s">
        <v>121</v>
      </c>
      <c r="D1783" t="s">
        <v>384</v>
      </c>
      <c r="E1783">
        <v>8995</v>
      </c>
      <c r="F1783">
        <v>1931</v>
      </c>
      <c r="G1783">
        <v>94.11</v>
      </c>
      <c r="H1783">
        <v>1504</v>
      </c>
      <c r="I1783">
        <v>11571</v>
      </c>
      <c r="J1783">
        <v>121.55</v>
      </c>
      <c r="K1783">
        <v>111.9</v>
      </c>
      <c r="L1783">
        <v>446</v>
      </c>
      <c r="M1783">
        <v>5706</v>
      </c>
      <c r="N1783">
        <v>2574</v>
      </c>
      <c r="O1783">
        <v>212</v>
      </c>
      <c r="P1783">
        <v>57</v>
      </c>
    </row>
    <row r="1784" spans="1:16" x14ac:dyDescent="0.2">
      <c r="A1784" t="s">
        <v>340</v>
      </c>
      <c r="B1784" t="s">
        <v>417</v>
      </c>
      <c r="C1784" t="s">
        <v>80</v>
      </c>
      <c r="D1784" t="s">
        <v>384</v>
      </c>
      <c r="E1784">
        <v>8938</v>
      </c>
      <c r="F1784">
        <v>1766</v>
      </c>
      <c r="G1784">
        <v>91.62</v>
      </c>
      <c r="H1784">
        <v>1592</v>
      </c>
      <c r="I1784">
        <v>11904</v>
      </c>
      <c r="J1784">
        <v>121.25</v>
      </c>
      <c r="K1784">
        <v>107.63</v>
      </c>
      <c r="L1784">
        <v>385</v>
      </c>
      <c r="M1784">
        <v>5871</v>
      </c>
      <c r="N1784">
        <v>2404</v>
      </c>
      <c r="O1784">
        <v>225</v>
      </c>
      <c r="P1784">
        <v>53</v>
      </c>
    </row>
    <row r="1785" spans="1:16" x14ac:dyDescent="0.2">
      <c r="A1785" t="s">
        <v>340</v>
      </c>
      <c r="B1785" t="s">
        <v>417</v>
      </c>
      <c r="C1785" t="s">
        <v>122</v>
      </c>
      <c r="D1785" t="s">
        <v>384</v>
      </c>
      <c r="E1785">
        <v>4683</v>
      </c>
      <c r="F1785">
        <v>1190</v>
      </c>
      <c r="G1785">
        <v>102.97</v>
      </c>
      <c r="H1785">
        <v>819</v>
      </c>
      <c r="I1785">
        <v>6863</v>
      </c>
      <c r="J1785">
        <v>118.96</v>
      </c>
      <c r="K1785">
        <v>111.35</v>
      </c>
      <c r="L1785">
        <v>128</v>
      </c>
      <c r="M1785">
        <v>3008</v>
      </c>
      <c r="N1785">
        <v>1382</v>
      </c>
      <c r="O1785">
        <v>134</v>
      </c>
      <c r="P1785">
        <v>31</v>
      </c>
    </row>
    <row r="1786" spans="1:16" x14ac:dyDescent="0.2">
      <c r="A1786" t="s">
        <v>340</v>
      </c>
      <c r="B1786" t="s">
        <v>417</v>
      </c>
      <c r="C1786" t="s">
        <v>123</v>
      </c>
      <c r="D1786" t="s">
        <v>384</v>
      </c>
      <c r="E1786">
        <v>6732</v>
      </c>
      <c r="F1786">
        <v>1434</v>
      </c>
      <c r="G1786">
        <v>95.77</v>
      </c>
      <c r="H1786">
        <v>1134</v>
      </c>
      <c r="I1786">
        <v>8323</v>
      </c>
      <c r="J1786">
        <v>132.02000000000001</v>
      </c>
      <c r="K1786">
        <v>119.34</v>
      </c>
      <c r="L1786">
        <v>329</v>
      </c>
      <c r="M1786">
        <v>4304</v>
      </c>
      <c r="N1786">
        <v>1887</v>
      </c>
      <c r="O1786">
        <v>173</v>
      </c>
      <c r="P1786">
        <v>39</v>
      </c>
    </row>
    <row r="1787" spans="1:16" x14ac:dyDescent="0.2">
      <c r="A1787" t="s">
        <v>340</v>
      </c>
      <c r="B1787" t="s">
        <v>417</v>
      </c>
      <c r="C1787" t="s">
        <v>124</v>
      </c>
      <c r="D1787" t="s">
        <v>384</v>
      </c>
      <c r="E1787">
        <v>4803</v>
      </c>
      <c r="F1787">
        <v>1413</v>
      </c>
      <c r="G1787">
        <v>109.7</v>
      </c>
      <c r="H1787">
        <v>704</v>
      </c>
      <c r="I1787">
        <v>5798</v>
      </c>
      <c r="J1787">
        <v>148.01</v>
      </c>
      <c r="K1787">
        <v>133.19</v>
      </c>
      <c r="L1787">
        <v>189</v>
      </c>
      <c r="M1787">
        <v>3306</v>
      </c>
      <c r="N1787">
        <v>1171</v>
      </c>
      <c r="O1787">
        <v>112</v>
      </c>
      <c r="P1787">
        <v>25</v>
      </c>
    </row>
    <row r="1788" spans="1:16" x14ac:dyDescent="0.2">
      <c r="A1788" t="s">
        <v>340</v>
      </c>
      <c r="B1788" t="s">
        <v>417</v>
      </c>
      <c r="C1788" t="s">
        <v>125</v>
      </c>
      <c r="D1788" t="s">
        <v>384</v>
      </c>
      <c r="E1788">
        <v>11996</v>
      </c>
      <c r="F1788">
        <v>2461</v>
      </c>
      <c r="G1788">
        <v>89.83</v>
      </c>
      <c r="H1788">
        <v>1986</v>
      </c>
      <c r="I1788">
        <v>14840</v>
      </c>
      <c r="J1788">
        <v>115.08</v>
      </c>
      <c r="K1788">
        <v>112.17</v>
      </c>
      <c r="L1788">
        <v>614</v>
      </c>
      <c r="M1788">
        <v>8115</v>
      </c>
      <c r="N1788">
        <v>2844</v>
      </c>
      <c r="O1788">
        <v>307</v>
      </c>
      <c r="P1788">
        <v>116</v>
      </c>
    </row>
    <row r="1789" spans="1:16" x14ac:dyDescent="0.2">
      <c r="A1789" t="s">
        <v>340</v>
      </c>
      <c r="B1789" t="s">
        <v>417</v>
      </c>
      <c r="C1789" t="s">
        <v>126</v>
      </c>
      <c r="D1789" t="s">
        <v>384</v>
      </c>
      <c r="E1789">
        <v>5592</v>
      </c>
      <c r="F1789">
        <v>1254</v>
      </c>
      <c r="G1789">
        <v>97.75</v>
      </c>
      <c r="H1789">
        <v>940</v>
      </c>
      <c r="I1789">
        <v>7452</v>
      </c>
      <c r="J1789">
        <v>123.47</v>
      </c>
      <c r="K1789">
        <v>121.62</v>
      </c>
      <c r="L1789">
        <v>331</v>
      </c>
      <c r="M1789">
        <v>3713</v>
      </c>
      <c r="N1789">
        <v>1368</v>
      </c>
      <c r="O1789">
        <v>145</v>
      </c>
      <c r="P1789">
        <v>35</v>
      </c>
    </row>
    <row r="1790" spans="1:16" x14ac:dyDescent="0.2">
      <c r="A1790" t="s">
        <v>340</v>
      </c>
      <c r="B1790" t="s">
        <v>417</v>
      </c>
      <c r="C1790" t="s">
        <v>127</v>
      </c>
      <c r="D1790" t="s">
        <v>384</v>
      </c>
      <c r="E1790">
        <v>4311</v>
      </c>
      <c r="F1790">
        <v>1123</v>
      </c>
      <c r="G1790">
        <v>108.23</v>
      </c>
      <c r="H1790">
        <v>773</v>
      </c>
      <c r="I1790">
        <v>6376</v>
      </c>
      <c r="J1790">
        <v>119.7</v>
      </c>
      <c r="K1790">
        <v>105.02</v>
      </c>
      <c r="L1790">
        <v>140</v>
      </c>
      <c r="M1790">
        <v>2865</v>
      </c>
      <c r="N1790">
        <v>1140</v>
      </c>
      <c r="O1790">
        <v>128</v>
      </c>
      <c r="P1790">
        <v>38</v>
      </c>
    </row>
    <row r="1791" spans="1:16" x14ac:dyDescent="0.2">
      <c r="A1791" t="s">
        <v>340</v>
      </c>
      <c r="B1791" t="s">
        <v>417</v>
      </c>
      <c r="C1791" t="s">
        <v>128</v>
      </c>
      <c r="D1791" t="s">
        <v>384</v>
      </c>
      <c r="E1791">
        <v>6089</v>
      </c>
      <c r="F1791">
        <v>1602</v>
      </c>
      <c r="G1791">
        <v>106.5</v>
      </c>
      <c r="H1791">
        <v>1070</v>
      </c>
      <c r="I1791">
        <v>8577</v>
      </c>
      <c r="J1791">
        <v>124.07</v>
      </c>
      <c r="K1791">
        <v>118.49</v>
      </c>
      <c r="L1791">
        <v>284</v>
      </c>
      <c r="M1791">
        <v>3996</v>
      </c>
      <c r="N1791">
        <v>1625</v>
      </c>
      <c r="O1791">
        <v>145</v>
      </c>
      <c r="P1791">
        <v>39</v>
      </c>
    </row>
    <row r="1792" spans="1:16" x14ac:dyDescent="0.2">
      <c r="A1792" t="s">
        <v>340</v>
      </c>
      <c r="B1792" t="s">
        <v>417</v>
      </c>
      <c r="C1792" t="s">
        <v>129</v>
      </c>
      <c r="D1792" t="s">
        <v>384</v>
      </c>
      <c r="E1792">
        <v>6912</v>
      </c>
      <c r="F1792">
        <v>1623</v>
      </c>
      <c r="G1792">
        <v>101.14</v>
      </c>
      <c r="H1792">
        <v>1251</v>
      </c>
      <c r="I1792">
        <v>10216</v>
      </c>
      <c r="J1792">
        <v>122.5</v>
      </c>
      <c r="K1792">
        <v>109.21</v>
      </c>
      <c r="L1792">
        <v>235</v>
      </c>
      <c r="M1792">
        <v>4629</v>
      </c>
      <c r="N1792">
        <v>1797</v>
      </c>
      <c r="O1792">
        <v>193</v>
      </c>
      <c r="P1792">
        <v>58</v>
      </c>
    </row>
    <row r="1793" spans="1:16" x14ac:dyDescent="0.2">
      <c r="A1793" t="s">
        <v>340</v>
      </c>
      <c r="B1793" t="s">
        <v>417</v>
      </c>
      <c r="C1793" t="s">
        <v>130</v>
      </c>
      <c r="D1793" t="s">
        <v>384</v>
      </c>
      <c r="E1793">
        <v>16180</v>
      </c>
      <c r="F1793">
        <v>2844</v>
      </c>
      <c r="G1793">
        <v>85.78</v>
      </c>
      <c r="H1793">
        <v>2427</v>
      </c>
      <c r="I1793">
        <v>20930</v>
      </c>
      <c r="J1793">
        <v>109.1</v>
      </c>
      <c r="K1793">
        <v>86.15</v>
      </c>
      <c r="L1793">
        <v>2837</v>
      </c>
      <c r="M1793">
        <v>9458</v>
      </c>
      <c r="N1793">
        <v>2364</v>
      </c>
      <c r="O1793">
        <v>1391</v>
      </c>
      <c r="P1793">
        <v>130</v>
      </c>
    </row>
    <row r="1794" spans="1:16" x14ac:dyDescent="0.2">
      <c r="A1794" t="s">
        <v>340</v>
      </c>
      <c r="B1794" t="s">
        <v>417</v>
      </c>
      <c r="C1794" t="s">
        <v>131</v>
      </c>
      <c r="D1794" t="s">
        <v>384</v>
      </c>
      <c r="E1794">
        <v>5153</v>
      </c>
      <c r="F1794">
        <v>1300</v>
      </c>
      <c r="G1794">
        <v>103.63</v>
      </c>
      <c r="H1794">
        <v>993</v>
      </c>
      <c r="I1794">
        <v>7603</v>
      </c>
      <c r="J1794">
        <v>122.4</v>
      </c>
      <c r="K1794">
        <v>111.02</v>
      </c>
      <c r="L1794">
        <v>235</v>
      </c>
      <c r="M1794">
        <v>3376</v>
      </c>
      <c r="N1794">
        <v>1381</v>
      </c>
      <c r="O1794">
        <v>115</v>
      </c>
      <c r="P1794">
        <v>46</v>
      </c>
    </row>
    <row r="1795" spans="1:16" x14ac:dyDescent="0.2">
      <c r="A1795" t="s">
        <v>340</v>
      </c>
      <c r="B1795" t="s">
        <v>417</v>
      </c>
      <c r="C1795" t="s">
        <v>132</v>
      </c>
      <c r="D1795" t="s">
        <v>384</v>
      </c>
      <c r="E1795">
        <v>965</v>
      </c>
      <c r="F1795">
        <v>350</v>
      </c>
      <c r="G1795">
        <v>132.13999999999999</v>
      </c>
      <c r="H1795">
        <v>181</v>
      </c>
      <c r="I1795">
        <v>1804</v>
      </c>
      <c r="J1795">
        <v>162.96</v>
      </c>
      <c r="K1795">
        <v>150.08000000000001</v>
      </c>
      <c r="L1795">
        <v>47</v>
      </c>
      <c r="M1795">
        <v>674</v>
      </c>
      <c r="N1795">
        <v>210</v>
      </c>
      <c r="O1795">
        <v>25</v>
      </c>
      <c r="P1795">
        <v>9</v>
      </c>
    </row>
    <row r="1796" spans="1:16" x14ac:dyDescent="0.2">
      <c r="A1796" t="s">
        <v>340</v>
      </c>
      <c r="B1796" t="s">
        <v>417</v>
      </c>
      <c r="C1796" t="s">
        <v>133</v>
      </c>
      <c r="D1796" t="s">
        <v>384</v>
      </c>
      <c r="E1796">
        <v>3323</v>
      </c>
      <c r="F1796">
        <v>583</v>
      </c>
      <c r="G1796">
        <v>83.7</v>
      </c>
      <c r="H1796">
        <v>551</v>
      </c>
      <c r="I1796">
        <v>4038</v>
      </c>
      <c r="J1796">
        <v>128.77000000000001</v>
      </c>
      <c r="K1796">
        <v>105.42</v>
      </c>
      <c r="L1796">
        <v>175</v>
      </c>
      <c r="M1796">
        <v>2158</v>
      </c>
      <c r="N1796">
        <v>901</v>
      </c>
      <c r="O1796">
        <v>81</v>
      </c>
      <c r="P1796">
        <v>8</v>
      </c>
    </row>
    <row r="1797" spans="1:16" x14ac:dyDescent="0.2">
      <c r="A1797" t="s">
        <v>340</v>
      </c>
      <c r="B1797" t="s">
        <v>417</v>
      </c>
      <c r="C1797" t="s">
        <v>134</v>
      </c>
      <c r="D1797" t="s">
        <v>384</v>
      </c>
      <c r="E1797">
        <v>18621</v>
      </c>
      <c r="F1797">
        <v>4157</v>
      </c>
      <c r="G1797">
        <v>95.64</v>
      </c>
      <c r="H1797">
        <v>3436</v>
      </c>
      <c r="I1797">
        <v>24710</v>
      </c>
      <c r="J1797">
        <v>117.19</v>
      </c>
      <c r="K1797">
        <v>106.7</v>
      </c>
      <c r="L1797">
        <v>3052</v>
      </c>
      <c r="M1797">
        <v>10129</v>
      </c>
      <c r="N1797">
        <v>2467</v>
      </c>
      <c r="O1797">
        <v>2776</v>
      </c>
      <c r="P1797">
        <v>197</v>
      </c>
    </row>
    <row r="1798" spans="1:16" x14ac:dyDescent="0.2">
      <c r="A1798" t="s">
        <v>340</v>
      </c>
      <c r="B1798" t="s">
        <v>417</v>
      </c>
      <c r="C1798" t="s">
        <v>135</v>
      </c>
      <c r="D1798" t="s">
        <v>384</v>
      </c>
      <c r="E1798">
        <v>4729</v>
      </c>
      <c r="F1798">
        <v>1295</v>
      </c>
      <c r="G1798">
        <v>100.42</v>
      </c>
      <c r="H1798">
        <v>942</v>
      </c>
      <c r="I1798">
        <v>8380</v>
      </c>
      <c r="J1798">
        <v>112.47</v>
      </c>
      <c r="K1798">
        <v>106.9</v>
      </c>
      <c r="L1798">
        <v>187</v>
      </c>
      <c r="M1798">
        <v>2941</v>
      </c>
      <c r="N1798">
        <v>1394</v>
      </c>
      <c r="O1798">
        <v>175</v>
      </c>
      <c r="P1798">
        <v>32</v>
      </c>
    </row>
    <row r="1799" spans="1:16" x14ac:dyDescent="0.2">
      <c r="A1799" t="s">
        <v>340</v>
      </c>
      <c r="B1799" t="s">
        <v>417</v>
      </c>
      <c r="C1799" t="s">
        <v>136</v>
      </c>
      <c r="D1799" t="s">
        <v>384</v>
      </c>
      <c r="E1799">
        <v>2805</v>
      </c>
      <c r="F1799">
        <v>810</v>
      </c>
      <c r="G1799">
        <v>112.88</v>
      </c>
      <c r="H1799">
        <v>447</v>
      </c>
      <c r="I1799">
        <v>3504</v>
      </c>
      <c r="J1799">
        <v>126</v>
      </c>
      <c r="K1799">
        <v>124.93</v>
      </c>
      <c r="L1799">
        <v>118</v>
      </c>
      <c r="M1799">
        <v>1888</v>
      </c>
      <c r="N1799">
        <v>699</v>
      </c>
      <c r="O1799">
        <v>79</v>
      </c>
      <c r="P1799">
        <v>21</v>
      </c>
    </row>
    <row r="1800" spans="1:16" x14ac:dyDescent="0.2">
      <c r="A1800" t="s">
        <v>340</v>
      </c>
      <c r="B1800" t="s">
        <v>417</v>
      </c>
      <c r="C1800" t="s">
        <v>137</v>
      </c>
      <c r="D1800" t="s">
        <v>384</v>
      </c>
      <c r="E1800">
        <v>3928</v>
      </c>
      <c r="F1800">
        <v>755</v>
      </c>
      <c r="G1800">
        <v>90.32</v>
      </c>
      <c r="H1800">
        <v>698</v>
      </c>
      <c r="I1800">
        <v>5097</v>
      </c>
      <c r="J1800">
        <v>116.37</v>
      </c>
      <c r="K1800">
        <v>108.32</v>
      </c>
      <c r="L1800">
        <v>193</v>
      </c>
      <c r="M1800">
        <v>2459</v>
      </c>
      <c r="N1800">
        <v>1139</v>
      </c>
      <c r="O1800">
        <v>117</v>
      </c>
      <c r="P1800">
        <v>20</v>
      </c>
    </row>
    <row r="1801" spans="1:16" x14ac:dyDescent="0.2">
      <c r="A1801" t="s">
        <v>340</v>
      </c>
      <c r="B1801" t="s">
        <v>417</v>
      </c>
      <c r="C1801" t="s">
        <v>138</v>
      </c>
      <c r="D1801" t="s">
        <v>384</v>
      </c>
      <c r="E1801">
        <v>8209</v>
      </c>
      <c r="F1801">
        <v>2380</v>
      </c>
      <c r="G1801">
        <v>113.81</v>
      </c>
      <c r="H1801">
        <v>1529</v>
      </c>
      <c r="I1801">
        <v>13477</v>
      </c>
      <c r="J1801">
        <v>127.44</v>
      </c>
      <c r="K1801">
        <v>116.93</v>
      </c>
      <c r="L1801">
        <v>354</v>
      </c>
      <c r="M1801">
        <v>5686</v>
      </c>
      <c r="N1801">
        <v>1872</v>
      </c>
      <c r="O1801">
        <v>222</v>
      </c>
      <c r="P1801">
        <v>75</v>
      </c>
    </row>
    <row r="1802" spans="1:16" x14ac:dyDescent="0.2">
      <c r="A1802" t="s">
        <v>340</v>
      </c>
      <c r="B1802" t="s">
        <v>417</v>
      </c>
      <c r="C1802" t="s">
        <v>139</v>
      </c>
      <c r="D1802" t="s">
        <v>384</v>
      </c>
      <c r="E1802">
        <v>7305</v>
      </c>
      <c r="F1802">
        <v>2079</v>
      </c>
      <c r="G1802">
        <v>115.24</v>
      </c>
      <c r="H1802">
        <v>1267</v>
      </c>
      <c r="I1802">
        <v>10273</v>
      </c>
      <c r="J1802">
        <v>132.91999999999999</v>
      </c>
      <c r="K1802">
        <v>129.41</v>
      </c>
      <c r="L1802">
        <v>293</v>
      </c>
      <c r="M1802">
        <v>5110</v>
      </c>
      <c r="N1802">
        <v>1668</v>
      </c>
      <c r="O1802">
        <v>191</v>
      </c>
      <c r="P1802">
        <v>43</v>
      </c>
    </row>
    <row r="1803" spans="1:16" x14ac:dyDescent="0.2">
      <c r="A1803" t="s">
        <v>340</v>
      </c>
      <c r="B1803" t="s">
        <v>417</v>
      </c>
      <c r="C1803" t="s">
        <v>140</v>
      </c>
      <c r="D1803" t="s">
        <v>384</v>
      </c>
      <c r="E1803">
        <v>5284</v>
      </c>
      <c r="F1803">
        <v>1398</v>
      </c>
      <c r="G1803">
        <v>106.35</v>
      </c>
      <c r="H1803">
        <v>1003</v>
      </c>
      <c r="I1803">
        <v>8124</v>
      </c>
      <c r="J1803">
        <v>131.01</v>
      </c>
      <c r="K1803">
        <v>116.18</v>
      </c>
      <c r="L1803">
        <v>153</v>
      </c>
      <c r="M1803">
        <v>3573</v>
      </c>
      <c r="N1803">
        <v>1378</v>
      </c>
      <c r="O1803">
        <v>150</v>
      </c>
      <c r="P1803">
        <v>30</v>
      </c>
    </row>
    <row r="1804" spans="1:16" x14ac:dyDescent="0.2">
      <c r="A1804" t="s">
        <v>340</v>
      </c>
      <c r="B1804" t="s">
        <v>417</v>
      </c>
      <c r="C1804" t="s">
        <v>141</v>
      </c>
      <c r="D1804" t="s">
        <v>384</v>
      </c>
      <c r="E1804">
        <v>9950</v>
      </c>
      <c r="F1804">
        <v>2025</v>
      </c>
      <c r="G1804">
        <v>88.03</v>
      </c>
      <c r="H1804">
        <v>2306</v>
      </c>
      <c r="I1804">
        <v>21437</v>
      </c>
      <c r="J1804">
        <v>92.01</v>
      </c>
      <c r="K1804">
        <v>74.97</v>
      </c>
      <c r="L1804">
        <v>470</v>
      </c>
      <c r="M1804">
        <v>5510</v>
      </c>
      <c r="N1804">
        <v>3612</v>
      </c>
      <c r="O1804">
        <v>295</v>
      </c>
      <c r="P1804">
        <v>63</v>
      </c>
    </row>
    <row r="1805" spans="1:16" x14ac:dyDescent="0.2">
      <c r="A1805" t="s">
        <v>340</v>
      </c>
      <c r="B1805" t="s">
        <v>417</v>
      </c>
      <c r="C1805" t="s">
        <v>142</v>
      </c>
      <c r="D1805" t="s">
        <v>384</v>
      </c>
      <c r="E1805">
        <v>1750</v>
      </c>
      <c r="F1805">
        <v>429</v>
      </c>
      <c r="G1805">
        <v>101.65</v>
      </c>
      <c r="H1805">
        <v>295</v>
      </c>
      <c r="I1805">
        <v>2135</v>
      </c>
      <c r="J1805">
        <v>123.86</v>
      </c>
      <c r="K1805">
        <v>126</v>
      </c>
      <c r="L1805">
        <v>69</v>
      </c>
      <c r="M1805">
        <v>1219</v>
      </c>
      <c r="N1805">
        <v>412</v>
      </c>
      <c r="O1805">
        <v>37</v>
      </c>
      <c r="P1805">
        <v>13</v>
      </c>
    </row>
    <row r="1806" spans="1:16" x14ac:dyDescent="0.2">
      <c r="A1806" t="s">
        <v>340</v>
      </c>
      <c r="B1806" t="s">
        <v>417</v>
      </c>
      <c r="C1806" t="s">
        <v>143</v>
      </c>
      <c r="D1806" t="s">
        <v>384</v>
      </c>
      <c r="E1806">
        <v>5505</v>
      </c>
      <c r="F1806">
        <v>1070</v>
      </c>
      <c r="G1806">
        <v>86.72</v>
      </c>
      <c r="H1806">
        <v>778</v>
      </c>
      <c r="I1806">
        <v>6581</v>
      </c>
      <c r="J1806">
        <v>118.45</v>
      </c>
      <c r="K1806">
        <v>106.94</v>
      </c>
      <c r="L1806">
        <v>256</v>
      </c>
      <c r="M1806">
        <v>3676</v>
      </c>
      <c r="N1806">
        <v>1414</v>
      </c>
      <c r="O1806">
        <v>117</v>
      </c>
      <c r="P1806">
        <v>42</v>
      </c>
    </row>
    <row r="1807" spans="1:16" x14ac:dyDescent="0.2">
      <c r="A1807" t="s">
        <v>340</v>
      </c>
      <c r="B1807" t="s">
        <v>417</v>
      </c>
      <c r="C1807" t="s">
        <v>144</v>
      </c>
      <c r="D1807" t="s">
        <v>384</v>
      </c>
      <c r="E1807">
        <v>20008</v>
      </c>
      <c r="F1807">
        <v>3598</v>
      </c>
      <c r="G1807">
        <v>84.06</v>
      </c>
      <c r="H1807">
        <v>3107</v>
      </c>
      <c r="I1807">
        <v>24321</v>
      </c>
      <c r="J1807">
        <v>115.09</v>
      </c>
      <c r="K1807">
        <v>107.48</v>
      </c>
      <c r="L1807">
        <v>1117</v>
      </c>
      <c r="M1807">
        <v>12753</v>
      </c>
      <c r="N1807">
        <v>5628</v>
      </c>
      <c r="O1807">
        <v>410</v>
      </c>
      <c r="P1807">
        <v>100</v>
      </c>
    </row>
    <row r="1808" spans="1:16" x14ac:dyDescent="0.2">
      <c r="A1808" t="s">
        <v>340</v>
      </c>
      <c r="B1808" t="s">
        <v>417</v>
      </c>
      <c r="C1808" t="s">
        <v>145</v>
      </c>
      <c r="D1808" t="s">
        <v>384</v>
      </c>
      <c r="E1808">
        <v>3540</v>
      </c>
      <c r="F1808">
        <v>810</v>
      </c>
      <c r="G1808">
        <v>98.69</v>
      </c>
      <c r="H1808">
        <v>698</v>
      </c>
      <c r="I1808">
        <v>5375</v>
      </c>
      <c r="J1808">
        <v>121.59</v>
      </c>
      <c r="K1808">
        <v>115.18</v>
      </c>
      <c r="L1808">
        <v>162</v>
      </c>
      <c r="M1808">
        <v>2214</v>
      </c>
      <c r="N1808">
        <v>1057</v>
      </c>
      <c r="O1808">
        <v>82</v>
      </c>
      <c r="P1808">
        <v>25</v>
      </c>
    </row>
    <row r="1809" spans="1:16" x14ac:dyDescent="0.2">
      <c r="A1809" t="s">
        <v>340</v>
      </c>
      <c r="B1809" t="s">
        <v>417</v>
      </c>
      <c r="C1809" t="s">
        <v>146</v>
      </c>
      <c r="D1809" t="s">
        <v>384</v>
      </c>
      <c r="E1809">
        <v>8113</v>
      </c>
      <c r="F1809">
        <v>1734</v>
      </c>
      <c r="G1809">
        <v>95.79</v>
      </c>
      <c r="H1809">
        <v>1435</v>
      </c>
      <c r="I1809">
        <v>11776</v>
      </c>
      <c r="J1809">
        <v>114.89</v>
      </c>
      <c r="K1809">
        <v>107.43</v>
      </c>
      <c r="L1809">
        <v>364</v>
      </c>
      <c r="M1809">
        <v>5306</v>
      </c>
      <c r="N1809">
        <v>2164</v>
      </c>
      <c r="O1809">
        <v>220</v>
      </c>
      <c r="P1809">
        <v>59</v>
      </c>
    </row>
    <row r="1810" spans="1:16" x14ac:dyDescent="0.2">
      <c r="A1810" t="s">
        <v>340</v>
      </c>
      <c r="B1810" t="s">
        <v>417</v>
      </c>
      <c r="C1810" t="s">
        <v>147</v>
      </c>
      <c r="D1810" t="s">
        <v>384</v>
      </c>
      <c r="E1810">
        <v>3113</v>
      </c>
      <c r="F1810">
        <v>1203</v>
      </c>
      <c r="G1810">
        <v>133.25</v>
      </c>
      <c r="H1810">
        <v>558</v>
      </c>
      <c r="I1810">
        <v>4311</v>
      </c>
      <c r="J1810">
        <v>154.13999999999999</v>
      </c>
      <c r="K1810">
        <v>146.62</v>
      </c>
      <c r="L1810">
        <v>91</v>
      </c>
      <c r="M1810">
        <v>2203</v>
      </c>
      <c r="N1810">
        <v>685</v>
      </c>
      <c r="O1810">
        <v>97</v>
      </c>
      <c r="P1810">
        <v>37</v>
      </c>
    </row>
    <row r="1811" spans="1:16" x14ac:dyDescent="0.2">
      <c r="A1811" t="s">
        <v>340</v>
      </c>
      <c r="B1811" t="s">
        <v>417</v>
      </c>
      <c r="C1811" t="s">
        <v>148</v>
      </c>
      <c r="D1811" t="s">
        <v>384</v>
      </c>
      <c r="E1811">
        <v>3943</v>
      </c>
      <c r="F1811">
        <v>1379</v>
      </c>
      <c r="G1811">
        <v>117.04</v>
      </c>
      <c r="H1811">
        <v>627</v>
      </c>
      <c r="I1811">
        <v>4457</v>
      </c>
      <c r="J1811">
        <v>145.19999999999999</v>
      </c>
      <c r="K1811">
        <v>123.18</v>
      </c>
      <c r="L1811">
        <v>71</v>
      </c>
      <c r="M1811">
        <v>2891</v>
      </c>
      <c r="N1811">
        <v>848</v>
      </c>
      <c r="O1811">
        <v>119</v>
      </c>
      <c r="P1811">
        <v>14</v>
      </c>
    </row>
    <row r="1812" spans="1:16" x14ac:dyDescent="0.2">
      <c r="A1812" t="s">
        <v>340</v>
      </c>
      <c r="B1812" t="s">
        <v>417</v>
      </c>
      <c r="C1812" t="s">
        <v>149</v>
      </c>
      <c r="D1812" t="s">
        <v>384</v>
      </c>
      <c r="E1812">
        <v>521</v>
      </c>
      <c r="F1812">
        <v>171</v>
      </c>
      <c r="G1812">
        <v>130.37</v>
      </c>
      <c r="H1812">
        <v>92</v>
      </c>
      <c r="I1812">
        <v>1171</v>
      </c>
      <c r="J1812">
        <v>157.63</v>
      </c>
      <c r="K1812">
        <v>130.07</v>
      </c>
      <c r="L1812">
        <v>32</v>
      </c>
      <c r="M1812">
        <v>349</v>
      </c>
      <c r="N1812">
        <v>77</v>
      </c>
      <c r="O1812">
        <v>49</v>
      </c>
      <c r="P1812">
        <v>14</v>
      </c>
    </row>
    <row r="1813" spans="1:16" x14ac:dyDescent="0.2">
      <c r="A1813" t="s">
        <v>340</v>
      </c>
      <c r="B1813" t="s">
        <v>417</v>
      </c>
      <c r="C1813" t="s">
        <v>150</v>
      </c>
      <c r="D1813" t="s">
        <v>384</v>
      </c>
      <c r="E1813">
        <v>15924</v>
      </c>
      <c r="F1813">
        <v>3702</v>
      </c>
      <c r="G1813">
        <v>96.5</v>
      </c>
      <c r="H1813">
        <v>2723</v>
      </c>
      <c r="I1813">
        <v>22616</v>
      </c>
      <c r="J1813">
        <v>122.06</v>
      </c>
      <c r="K1813">
        <v>111.98</v>
      </c>
      <c r="L1813">
        <v>845</v>
      </c>
      <c r="M1813">
        <v>10022</v>
      </c>
      <c r="N1813">
        <v>4561</v>
      </c>
      <c r="O1813">
        <v>366</v>
      </c>
      <c r="P1813">
        <v>130</v>
      </c>
    </row>
    <row r="1814" spans="1:16" x14ac:dyDescent="0.2">
      <c r="A1814" t="s">
        <v>340</v>
      </c>
      <c r="B1814" t="s">
        <v>417</v>
      </c>
      <c r="C1814" t="s">
        <v>360</v>
      </c>
      <c r="D1814" t="s">
        <v>384</v>
      </c>
      <c r="E1814">
        <v>321</v>
      </c>
      <c r="F1814">
        <v>134</v>
      </c>
      <c r="G1814">
        <v>119.45</v>
      </c>
      <c r="H1814">
        <v>83</v>
      </c>
      <c r="I1814">
        <v>745</v>
      </c>
      <c r="J1814">
        <v>84.54</v>
      </c>
      <c r="K1814">
        <v>81.17</v>
      </c>
      <c r="L1814">
        <v>2</v>
      </c>
      <c r="M1814">
        <v>246</v>
      </c>
      <c r="N1814">
        <v>56</v>
      </c>
      <c r="O1814">
        <v>10</v>
      </c>
      <c r="P1814">
        <v>7</v>
      </c>
    </row>
    <row r="1815" spans="1:16" x14ac:dyDescent="0.2">
      <c r="A1815" t="s">
        <v>340</v>
      </c>
      <c r="B1815" t="s">
        <v>417</v>
      </c>
      <c r="C1815" t="s">
        <v>151</v>
      </c>
      <c r="D1815" t="s">
        <v>384</v>
      </c>
      <c r="E1815">
        <v>927</v>
      </c>
      <c r="F1815">
        <v>268</v>
      </c>
      <c r="G1815">
        <v>113.31</v>
      </c>
      <c r="H1815">
        <v>246</v>
      </c>
      <c r="I1815">
        <v>1686</v>
      </c>
      <c r="J1815">
        <v>125.85</v>
      </c>
      <c r="K1815">
        <v>112.66</v>
      </c>
      <c r="L1815">
        <v>15</v>
      </c>
      <c r="M1815">
        <v>620</v>
      </c>
      <c r="N1815">
        <v>259</v>
      </c>
      <c r="O1815">
        <v>24</v>
      </c>
      <c r="P1815">
        <v>9</v>
      </c>
    </row>
    <row r="1816" spans="1:16" x14ac:dyDescent="0.2">
      <c r="A1816" t="s">
        <v>340</v>
      </c>
      <c r="B1816" t="s">
        <v>417</v>
      </c>
      <c r="C1816" t="s">
        <v>871</v>
      </c>
      <c r="D1816" t="s">
        <v>384</v>
      </c>
      <c r="H1816">
        <v>1</v>
      </c>
      <c r="I1816">
        <v>2</v>
      </c>
      <c r="J1816">
        <v>75</v>
      </c>
      <c r="K1816">
        <v>113</v>
      </c>
    </row>
    <row r="1817" spans="1:16" x14ac:dyDescent="0.2">
      <c r="A1817" t="s">
        <v>340</v>
      </c>
      <c r="B1817" t="s">
        <v>417</v>
      </c>
      <c r="C1817" t="s">
        <v>152</v>
      </c>
      <c r="D1817" t="s">
        <v>384</v>
      </c>
      <c r="E1817">
        <v>13114</v>
      </c>
      <c r="F1817">
        <v>2908</v>
      </c>
      <c r="G1817">
        <v>92.76</v>
      </c>
      <c r="H1817">
        <v>2165</v>
      </c>
      <c r="I1817">
        <v>18037</v>
      </c>
      <c r="J1817">
        <v>115.64</v>
      </c>
      <c r="K1817">
        <v>111.19</v>
      </c>
      <c r="L1817">
        <v>536</v>
      </c>
      <c r="M1817">
        <v>8490</v>
      </c>
      <c r="N1817">
        <v>3685</v>
      </c>
      <c r="O1817">
        <v>323</v>
      </c>
      <c r="P1817">
        <v>80</v>
      </c>
    </row>
    <row r="1818" spans="1:16" x14ac:dyDescent="0.2">
      <c r="A1818" t="s">
        <v>340</v>
      </c>
      <c r="B1818" t="s">
        <v>417</v>
      </c>
      <c r="C1818" t="s">
        <v>153</v>
      </c>
      <c r="D1818" t="s">
        <v>384</v>
      </c>
      <c r="E1818">
        <v>1364</v>
      </c>
      <c r="F1818">
        <v>318</v>
      </c>
      <c r="G1818">
        <v>98.27</v>
      </c>
      <c r="H1818">
        <v>268</v>
      </c>
      <c r="I1818">
        <v>2086</v>
      </c>
      <c r="J1818">
        <v>122.98</v>
      </c>
      <c r="K1818">
        <v>115.1</v>
      </c>
      <c r="L1818">
        <v>49</v>
      </c>
      <c r="M1818">
        <v>833</v>
      </c>
      <c r="N1818">
        <v>441</v>
      </c>
      <c r="O1818">
        <v>29</v>
      </c>
      <c r="P1818">
        <v>12</v>
      </c>
    </row>
    <row r="1819" spans="1:16" x14ac:dyDescent="0.2">
      <c r="A1819" t="s">
        <v>340</v>
      </c>
      <c r="B1819" t="s">
        <v>417</v>
      </c>
      <c r="C1819" t="s">
        <v>78</v>
      </c>
      <c r="D1819" t="s">
        <v>384</v>
      </c>
      <c r="E1819">
        <v>365</v>
      </c>
      <c r="F1819">
        <v>122</v>
      </c>
      <c r="G1819">
        <v>125.08</v>
      </c>
      <c r="H1819">
        <v>88</v>
      </c>
      <c r="I1819">
        <v>607</v>
      </c>
      <c r="J1819">
        <v>132.76</v>
      </c>
      <c r="K1819">
        <v>127.85</v>
      </c>
      <c r="L1819">
        <v>5</v>
      </c>
      <c r="M1819">
        <v>245</v>
      </c>
      <c r="N1819">
        <v>98</v>
      </c>
      <c r="O1819">
        <v>12</v>
      </c>
      <c r="P1819">
        <v>5</v>
      </c>
    </row>
    <row r="1820" spans="1:16" x14ac:dyDescent="0.2">
      <c r="A1820" t="s">
        <v>340</v>
      </c>
      <c r="B1820" t="s">
        <v>417</v>
      </c>
      <c r="C1820" t="s">
        <v>154</v>
      </c>
      <c r="D1820" t="s">
        <v>384</v>
      </c>
      <c r="E1820">
        <v>1149</v>
      </c>
      <c r="F1820">
        <v>178</v>
      </c>
      <c r="G1820">
        <v>81.45</v>
      </c>
      <c r="H1820">
        <v>216</v>
      </c>
      <c r="I1820">
        <v>1595</v>
      </c>
      <c r="J1820">
        <v>97.48</v>
      </c>
      <c r="K1820">
        <v>106.36</v>
      </c>
      <c r="L1820">
        <v>53</v>
      </c>
      <c r="M1820">
        <v>665</v>
      </c>
      <c r="N1820">
        <v>398</v>
      </c>
      <c r="O1820">
        <v>27</v>
      </c>
      <c r="P1820">
        <v>6</v>
      </c>
    </row>
    <row r="1821" spans="1:16" x14ac:dyDescent="0.2">
      <c r="A1821" t="s">
        <v>340</v>
      </c>
      <c r="B1821" t="s">
        <v>417</v>
      </c>
      <c r="C1821" t="s">
        <v>155</v>
      </c>
      <c r="D1821" t="s">
        <v>384</v>
      </c>
      <c r="E1821">
        <v>1287</v>
      </c>
      <c r="F1821">
        <v>306</v>
      </c>
      <c r="G1821">
        <v>110.27</v>
      </c>
      <c r="H1821">
        <v>240</v>
      </c>
      <c r="I1821">
        <v>1854</v>
      </c>
      <c r="J1821">
        <v>118.47</v>
      </c>
      <c r="K1821">
        <v>115.56</v>
      </c>
      <c r="L1821">
        <v>25</v>
      </c>
      <c r="M1821">
        <v>877</v>
      </c>
      <c r="N1821">
        <v>349</v>
      </c>
      <c r="O1821">
        <v>30</v>
      </c>
      <c r="P1821">
        <v>6</v>
      </c>
    </row>
    <row r="1822" spans="1:16" x14ac:dyDescent="0.2">
      <c r="A1822" t="s">
        <v>340</v>
      </c>
      <c r="B1822" t="s">
        <v>417</v>
      </c>
      <c r="C1822" t="s">
        <v>156</v>
      </c>
      <c r="D1822" t="s">
        <v>384</v>
      </c>
      <c r="E1822">
        <v>1737</v>
      </c>
      <c r="F1822">
        <v>302</v>
      </c>
      <c r="G1822">
        <v>90.66</v>
      </c>
      <c r="H1822">
        <v>359</v>
      </c>
      <c r="I1822">
        <v>2304</v>
      </c>
      <c r="J1822">
        <v>111.6</v>
      </c>
      <c r="K1822">
        <v>104.72</v>
      </c>
      <c r="L1822">
        <v>98</v>
      </c>
      <c r="M1822">
        <v>1160</v>
      </c>
      <c r="N1822">
        <v>423</v>
      </c>
      <c r="O1822">
        <v>40</v>
      </c>
      <c r="P1822">
        <v>16</v>
      </c>
    </row>
    <row r="1823" spans="1:16" x14ac:dyDescent="0.2">
      <c r="A1823" t="s">
        <v>340</v>
      </c>
      <c r="B1823" t="s">
        <v>417</v>
      </c>
      <c r="C1823" t="s">
        <v>361</v>
      </c>
      <c r="D1823" t="s">
        <v>384</v>
      </c>
      <c r="E1823">
        <v>1076</v>
      </c>
      <c r="F1823">
        <v>211</v>
      </c>
      <c r="G1823">
        <v>86.23</v>
      </c>
      <c r="H1823">
        <v>203</v>
      </c>
      <c r="I1823">
        <v>1327</v>
      </c>
      <c r="J1823">
        <v>119.8</v>
      </c>
      <c r="K1823">
        <v>116.19</v>
      </c>
      <c r="L1823">
        <v>57</v>
      </c>
      <c r="M1823">
        <v>747</v>
      </c>
      <c r="N1823">
        <v>231</v>
      </c>
      <c r="O1823">
        <v>31</v>
      </c>
      <c r="P1823">
        <v>10</v>
      </c>
    </row>
    <row r="1824" spans="1:16" x14ac:dyDescent="0.2">
      <c r="A1824" t="s">
        <v>340</v>
      </c>
      <c r="B1824" t="s">
        <v>417</v>
      </c>
      <c r="C1824" t="s">
        <v>157</v>
      </c>
      <c r="D1824" t="s">
        <v>384</v>
      </c>
      <c r="E1824">
        <v>1964</v>
      </c>
      <c r="F1824">
        <v>595</v>
      </c>
      <c r="G1824">
        <v>112.54</v>
      </c>
      <c r="H1824">
        <v>410</v>
      </c>
      <c r="I1824">
        <v>3778</v>
      </c>
      <c r="J1824">
        <v>123.95</v>
      </c>
      <c r="K1824">
        <v>111.83</v>
      </c>
      <c r="L1824">
        <v>28</v>
      </c>
      <c r="M1824">
        <v>1357</v>
      </c>
      <c r="N1824">
        <v>515</v>
      </c>
      <c r="O1824">
        <v>51</v>
      </c>
      <c r="P1824">
        <v>13</v>
      </c>
    </row>
    <row r="1825" spans="1:16" x14ac:dyDescent="0.2">
      <c r="A1825" t="s">
        <v>340</v>
      </c>
      <c r="B1825" t="s">
        <v>417</v>
      </c>
      <c r="C1825" t="s">
        <v>158</v>
      </c>
      <c r="D1825" t="s">
        <v>384</v>
      </c>
      <c r="E1825">
        <v>1934</v>
      </c>
      <c r="F1825">
        <v>459</v>
      </c>
      <c r="G1825">
        <v>99.44</v>
      </c>
      <c r="H1825">
        <v>334</v>
      </c>
      <c r="I1825">
        <v>2751</v>
      </c>
      <c r="J1825">
        <v>122.9</v>
      </c>
      <c r="K1825">
        <v>112.56</v>
      </c>
      <c r="L1825">
        <v>84</v>
      </c>
      <c r="M1825">
        <v>1367</v>
      </c>
      <c r="N1825">
        <v>427</v>
      </c>
      <c r="O1825">
        <v>48</v>
      </c>
      <c r="P1825">
        <v>8</v>
      </c>
    </row>
    <row r="1826" spans="1:16" x14ac:dyDescent="0.2">
      <c r="A1826" t="s">
        <v>340</v>
      </c>
      <c r="B1826" t="s">
        <v>417</v>
      </c>
      <c r="C1826" t="s">
        <v>159</v>
      </c>
      <c r="D1826" t="s">
        <v>384</v>
      </c>
      <c r="E1826">
        <v>670</v>
      </c>
      <c r="F1826">
        <v>248</v>
      </c>
      <c r="G1826">
        <v>127.97</v>
      </c>
      <c r="H1826">
        <v>161</v>
      </c>
      <c r="I1826">
        <v>1169</v>
      </c>
      <c r="J1826">
        <v>154.74</v>
      </c>
      <c r="K1826">
        <v>123.56</v>
      </c>
      <c r="L1826">
        <v>22</v>
      </c>
      <c r="M1826">
        <v>433</v>
      </c>
      <c r="N1826">
        <v>187</v>
      </c>
      <c r="O1826">
        <v>25</v>
      </c>
      <c r="P1826">
        <v>3</v>
      </c>
    </row>
    <row r="1827" spans="1:16" x14ac:dyDescent="0.2">
      <c r="A1827" t="s">
        <v>340</v>
      </c>
      <c r="B1827" t="s">
        <v>417</v>
      </c>
      <c r="C1827" t="s">
        <v>160</v>
      </c>
      <c r="D1827" t="s">
        <v>384</v>
      </c>
      <c r="E1827">
        <v>966</v>
      </c>
      <c r="F1827">
        <v>288</v>
      </c>
      <c r="G1827">
        <v>119.7</v>
      </c>
      <c r="H1827">
        <v>157</v>
      </c>
      <c r="I1827">
        <v>1266</v>
      </c>
      <c r="J1827">
        <v>132.06</v>
      </c>
      <c r="K1827">
        <v>131.38</v>
      </c>
      <c r="L1827">
        <v>43</v>
      </c>
      <c r="M1827">
        <v>650</v>
      </c>
      <c r="N1827">
        <v>241</v>
      </c>
      <c r="O1827">
        <v>27</v>
      </c>
      <c r="P1827">
        <v>5</v>
      </c>
    </row>
    <row r="1828" spans="1:16" x14ac:dyDescent="0.2">
      <c r="A1828" t="s">
        <v>340</v>
      </c>
      <c r="B1828" t="s">
        <v>346</v>
      </c>
      <c r="C1828" t="s">
        <v>112</v>
      </c>
      <c r="D1828" t="s">
        <v>384</v>
      </c>
      <c r="E1828">
        <v>2803</v>
      </c>
      <c r="F1828">
        <v>688</v>
      </c>
      <c r="G1828">
        <v>103.18</v>
      </c>
      <c r="H1828">
        <v>619</v>
      </c>
      <c r="I1828">
        <v>4793</v>
      </c>
      <c r="J1828">
        <v>122.89</v>
      </c>
      <c r="K1828">
        <v>111.5</v>
      </c>
      <c r="L1828">
        <v>147</v>
      </c>
      <c r="M1828">
        <v>1834</v>
      </c>
      <c r="N1828">
        <v>738</v>
      </c>
      <c r="O1828">
        <v>62</v>
      </c>
      <c r="P1828">
        <v>22</v>
      </c>
    </row>
    <row r="1829" spans="1:16" x14ac:dyDescent="0.2">
      <c r="A1829" t="s">
        <v>340</v>
      </c>
      <c r="B1829" t="s">
        <v>346</v>
      </c>
      <c r="C1829" t="s">
        <v>86</v>
      </c>
      <c r="D1829" t="s">
        <v>384</v>
      </c>
      <c r="E1829">
        <v>11399</v>
      </c>
      <c r="F1829">
        <v>3349</v>
      </c>
      <c r="G1829">
        <v>115.06</v>
      </c>
      <c r="H1829">
        <v>1969</v>
      </c>
      <c r="I1829">
        <v>16375</v>
      </c>
      <c r="J1829">
        <v>131.93</v>
      </c>
      <c r="K1829">
        <v>118.29</v>
      </c>
      <c r="L1829">
        <v>1286</v>
      </c>
      <c r="M1829">
        <v>6609</v>
      </c>
      <c r="N1829">
        <v>1573</v>
      </c>
      <c r="O1829">
        <v>1805</v>
      </c>
      <c r="P1829">
        <v>126</v>
      </c>
    </row>
    <row r="1830" spans="1:16" x14ac:dyDescent="0.2">
      <c r="A1830" t="s">
        <v>340</v>
      </c>
      <c r="B1830" t="s">
        <v>346</v>
      </c>
      <c r="C1830" t="s">
        <v>89</v>
      </c>
      <c r="D1830" t="s">
        <v>384</v>
      </c>
      <c r="E1830">
        <v>12744</v>
      </c>
      <c r="F1830">
        <v>2745</v>
      </c>
      <c r="G1830">
        <v>95.66</v>
      </c>
      <c r="H1830">
        <v>1959</v>
      </c>
      <c r="I1830">
        <v>15218</v>
      </c>
      <c r="J1830">
        <v>124.42</v>
      </c>
      <c r="K1830">
        <v>118.65</v>
      </c>
      <c r="L1830">
        <v>645</v>
      </c>
      <c r="M1830">
        <v>8020</v>
      </c>
      <c r="N1830">
        <v>3710</v>
      </c>
      <c r="O1830">
        <v>310</v>
      </c>
      <c r="P1830">
        <v>59</v>
      </c>
    </row>
    <row r="1831" spans="1:16" x14ac:dyDescent="0.2">
      <c r="A1831" t="s">
        <v>340</v>
      </c>
      <c r="B1831" t="s">
        <v>346</v>
      </c>
      <c r="C1831" t="s">
        <v>135</v>
      </c>
      <c r="D1831" t="s">
        <v>384</v>
      </c>
      <c r="E1831">
        <v>4718</v>
      </c>
      <c r="F1831">
        <v>1291</v>
      </c>
      <c r="G1831">
        <v>100.36</v>
      </c>
      <c r="H1831">
        <v>939</v>
      </c>
      <c r="I1831">
        <v>8344</v>
      </c>
      <c r="J1831">
        <v>112.67</v>
      </c>
      <c r="K1831">
        <v>106.88</v>
      </c>
      <c r="L1831">
        <v>187</v>
      </c>
      <c r="M1831">
        <v>2933</v>
      </c>
      <c r="N1831">
        <v>1393</v>
      </c>
      <c r="O1831">
        <v>173</v>
      </c>
      <c r="P1831">
        <v>32</v>
      </c>
    </row>
    <row r="1832" spans="1:16" x14ac:dyDescent="0.2">
      <c r="A1832" t="s">
        <v>340</v>
      </c>
      <c r="B1832" t="s">
        <v>346</v>
      </c>
      <c r="C1832" t="s">
        <v>78</v>
      </c>
      <c r="D1832" t="s">
        <v>384</v>
      </c>
      <c r="E1832">
        <v>363</v>
      </c>
      <c r="F1832">
        <v>120</v>
      </c>
      <c r="G1832">
        <v>124.69</v>
      </c>
      <c r="H1832">
        <v>87</v>
      </c>
      <c r="I1832">
        <v>602</v>
      </c>
      <c r="J1832">
        <v>133.02000000000001</v>
      </c>
      <c r="K1832">
        <v>128.72</v>
      </c>
      <c r="L1832">
        <v>5</v>
      </c>
      <c r="M1832">
        <v>243</v>
      </c>
      <c r="N1832">
        <v>98</v>
      </c>
      <c r="O1832">
        <v>12</v>
      </c>
      <c r="P1832">
        <v>5</v>
      </c>
    </row>
    <row r="1833" spans="1:16" x14ac:dyDescent="0.2">
      <c r="A1833" t="s">
        <v>340</v>
      </c>
      <c r="B1833" t="s">
        <v>346</v>
      </c>
      <c r="C1833" t="s">
        <v>156</v>
      </c>
      <c r="D1833" t="s">
        <v>384</v>
      </c>
      <c r="E1833">
        <v>1734</v>
      </c>
      <c r="F1833">
        <v>302</v>
      </c>
      <c r="G1833">
        <v>90.72</v>
      </c>
      <c r="H1833">
        <v>359</v>
      </c>
      <c r="I1833">
        <v>2295</v>
      </c>
      <c r="J1833">
        <v>111.6</v>
      </c>
      <c r="K1833">
        <v>104.87</v>
      </c>
      <c r="L1833">
        <v>98</v>
      </c>
      <c r="M1833">
        <v>1158</v>
      </c>
      <c r="N1833">
        <v>422</v>
      </c>
      <c r="O1833">
        <v>40</v>
      </c>
      <c r="P1833">
        <v>16</v>
      </c>
    </row>
    <row r="1834" spans="1:16" x14ac:dyDescent="0.2">
      <c r="A1834" t="s">
        <v>340</v>
      </c>
      <c r="B1834" t="s">
        <v>347</v>
      </c>
      <c r="C1834" t="s">
        <v>86</v>
      </c>
      <c r="D1834" t="s">
        <v>384</v>
      </c>
      <c r="E1834">
        <v>5915</v>
      </c>
      <c r="F1834">
        <v>1332</v>
      </c>
      <c r="G1834">
        <v>91.37</v>
      </c>
      <c r="H1834">
        <v>1243</v>
      </c>
      <c r="I1834">
        <v>8286</v>
      </c>
      <c r="J1834">
        <v>115.65</v>
      </c>
      <c r="K1834">
        <v>101.73</v>
      </c>
      <c r="L1834">
        <v>1619</v>
      </c>
      <c r="M1834">
        <v>2573</v>
      </c>
      <c r="N1834">
        <v>57</v>
      </c>
      <c r="O1834">
        <v>1555</v>
      </c>
      <c r="P1834">
        <v>111</v>
      </c>
    </row>
    <row r="1835" spans="1:16" x14ac:dyDescent="0.2">
      <c r="A1835" t="s">
        <v>340</v>
      </c>
      <c r="B1835" t="s">
        <v>347</v>
      </c>
      <c r="C1835" t="s">
        <v>130</v>
      </c>
      <c r="D1835" t="s">
        <v>384</v>
      </c>
      <c r="E1835">
        <v>6189</v>
      </c>
      <c r="F1835">
        <v>886</v>
      </c>
      <c r="G1835">
        <v>81.67</v>
      </c>
      <c r="H1835">
        <v>826</v>
      </c>
      <c r="I1835">
        <v>8778</v>
      </c>
      <c r="J1835">
        <v>98.4</v>
      </c>
      <c r="K1835">
        <v>68.319999999999993</v>
      </c>
      <c r="L1835">
        <v>2193</v>
      </c>
      <c r="M1835">
        <v>2833</v>
      </c>
      <c r="N1835">
        <v>75</v>
      </c>
      <c r="O1835">
        <v>1027</v>
      </c>
      <c r="P1835">
        <v>61</v>
      </c>
    </row>
    <row r="1836" spans="1:16" x14ac:dyDescent="0.2">
      <c r="A1836" t="s">
        <v>340</v>
      </c>
      <c r="B1836" t="s">
        <v>348</v>
      </c>
      <c r="C1836" t="s">
        <v>120</v>
      </c>
      <c r="D1836" t="s">
        <v>384</v>
      </c>
      <c r="E1836">
        <v>12</v>
      </c>
      <c r="F1836">
        <v>5</v>
      </c>
      <c r="G1836">
        <v>127.5</v>
      </c>
      <c r="H1836">
        <v>4</v>
      </c>
      <c r="I1836">
        <v>47</v>
      </c>
      <c r="J1836">
        <v>114</v>
      </c>
      <c r="K1836">
        <v>135.79</v>
      </c>
      <c r="M1836">
        <v>10</v>
      </c>
      <c r="N1836">
        <v>2</v>
      </c>
    </row>
    <row r="1837" spans="1:16" x14ac:dyDescent="0.2">
      <c r="A1837" t="s">
        <v>340</v>
      </c>
      <c r="B1837" t="s">
        <v>349</v>
      </c>
      <c r="C1837" t="s">
        <v>649</v>
      </c>
      <c r="D1837" t="s">
        <v>384</v>
      </c>
      <c r="E1837">
        <v>16</v>
      </c>
      <c r="F1837">
        <v>5</v>
      </c>
      <c r="G1837">
        <v>165.69</v>
      </c>
      <c r="H1837">
        <v>6</v>
      </c>
      <c r="I1837">
        <v>50</v>
      </c>
      <c r="J1837">
        <v>90.67</v>
      </c>
      <c r="K1837">
        <v>337.26</v>
      </c>
      <c r="M1837">
        <v>16</v>
      </c>
    </row>
    <row r="1838" spans="1:16" x14ac:dyDescent="0.2">
      <c r="A1838" t="s">
        <v>340</v>
      </c>
      <c r="B1838" t="s">
        <v>349</v>
      </c>
      <c r="C1838" t="s">
        <v>120</v>
      </c>
      <c r="D1838" t="s">
        <v>384</v>
      </c>
      <c r="I1838">
        <v>7</v>
      </c>
      <c r="K1838">
        <v>330.43</v>
      </c>
    </row>
    <row r="1839" spans="1:16" x14ac:dyDescent="0.2">
      <c r="A1839" t="s">
        <v>340</v>
      </c>
      <c r="B1839" t="s">
        <v>346</v>
      </c>
      <c r="C1839" t="s">
        <v>649</v>
      </c>
      <c r="D1839" t="s">
        <v>384</v>
      </c>
      <c r="E1839">
        <v>335308</v>
      </c>
      <c r="F1839">
        <v>78243</v>
      </c>
      <c r="G1839">
        <v>98.18</v>
      </c>
      <c r="H1839">
        <v>58986</v>
      </c>
      <c r="I1839">
        <v>469519</v>
      </c>
      <c r="J1839">
        <v>121.55</v>
      </c>
      <c r="K1839">
        <v>112.06</v>
      </c>
      <c r="L1839">
        <v>15824</v>
      </c>
      <c r="M1839">
        <v>217901</v>
      </c>
      <c r="N1839">
        <v>88762</v>
      </c>
      <c r="O1839">
        <v>10484</v>
      </c>
      <c r="P1839">
        <v>2337</v>
      </c>
    </row>
    <row r="1840" spans="1:16" x14ac:dyDescent="0.2">
      <c r="A1840" t="s">
        <v>340</v>
      </c>
      <c r="B1840" t="s">
        <v>346</v>
      </c>
      <c r="C1840" t="s">
        <v>384</v>
      </c>
      <c r="D1840" t="s">
        <v>384</v>
      </c>
      <c r="E1840">
        <v>4027</v>
      </c>
      <c r="F1840">
        <v>272</v>
      </c>
      <c r="G1840">
        <v>41.78</v>
      </c>
      <c r="H1840">
        <v>350</v>
      </c>
      <c r="I1840">
        <v>3254</v>
      </c>
      <c r="J1840">
        <v>75.52</v>
      </c>
      <c r="K1840">
        <v>69.47</v>
      </c>
      <c r="L1840">
        <v>65</v>
      </c>
      <c r="M1840">
        <v>2466</v>
      </c>
      <c r="N1840">
        <v>1430</v>
      </c>
      <c r="O1840">
        <v>56</v>
      </c>
      <c r="P1840">
        <v>10</v>
      </c>
    </row>
    <row r="1841" spans="1:16" x14ac:dyDescent="0.2">
      <c r="A1841" t="s">
        <v>340</v>
      </c>
      <c r="B1841" t="s">
        <v>346</v>
      </c>
      <c r="C1841" t="s">
        <v>117</v>
      </c>
      <c r="D1841" t="s">
        <v>384</v>
      </c>
      <c r="E1841">
        <v>2619</v>
      </c>
      <c r="F1841">
        <v>564</v>
      </c>
      <c r="G1841">
        <v>97.52</v>
      </c>
      <c r="H1841">
        <v>479</v>
      </c>
      <c r="I1841">
        <v>3647</v>
      </c>
      <c r="J1841">
        <v>128.44999999999999</v>
      </c>
      <c r="K1841">
        <v>119.22</v>
      </c>
      <c r="L1841">
        <v>124</v>
      </c>
      <c r="M1841">
        <v>1740</v>
      </c>
      <c r="N1841">
        <v>695</v>
      </c>
      <c r="O1841">
        <v>48</v>
      </c>
      <c r="P1841">
        <v>12</v>
      </c>
    </row>
    <row r="1842" spans="1:16" x14ac:dyDescent="0.2">
      <c r="A1842" t="s">
        <v>340</v>
      </c>
      <c r="B1842" t="s">
        <v>346</v>
      </c>
      <c r="C1842" t="s">
        <v>119</v>
      </c>
      <c r="D1842" t="s">
        <v>384</v>
      </c>
      <c r="E1842">
        <v>18334</v>
      </c>
      <c r="F1842">
        <v>4494</v>
      </c>
      <c r="G1842">
        <v>104.18</v>
      </c>
      <c r="H1842">
        <v>3372</v>
      </c>
      <c r="I1842">
        <v>26089</v>
      </c>
      <c r="J1842">
        <v>128.9</v>
      </c>
      <c r="K1842">
        <v>120.85</v>
      </c>
      <c r="L1842">
        <v>895</v>
      </c>
      <c r="M1842">
        <v>12194</v>
      </c>
      <c r="N1842">
        <v>4603</v>
      </c>
      <c r="O1842">
        <v>496</v>
      </c>
      <c r="P1842">
        <v>146</v>
      </c>
    </row>
    <row r="1843" spans="1:16" x14ac:dyDescent="0.2">
      <c r="A1843" t="s">
        <v>340</v>
      </c>
      <c r="B1843" t="s">
        <v>346</v>
      </c>
      <c r="C1843" t="s">
        <v>121</v>
      </c>
      <c r="D1843" t="s">
        <v>384</v>
      </c>
      <c r="E1843">
        <v>8960</v>
      </c>
      <c r="F1843">
        <v>1916</v>
      </c>
      <c r="G1843">
        <v>94.02</v>
      </c>
      <c r="H1843">
        <v>1493</v>
      </c>
      <c r="I1843">
        <v>11499</v>
      </c>
      <c r="J1843">
        <v>121.46</v>
      </c>
      <c r="K1843">
        <v>112.03</v>
      </c>
      <c r="L1843">
        <v>441</v>
      </c>
      <c r="M1843">
        <v>5688</v>
      </c>
      <c r="N1843">
        <v>2569</v>
      </c>
      <c r="O1843">
        <v>206</v>
      </c>
      <c r="P1843">
        <v>56</v>
      </c>
    </row>
    <row r="1844" spans="1:16" x14ac:dyDescent="0.2">
      <c r="A1844" t="s">
        <v>340</v>
      </c>
      <c r="B1844" t="s">
        <v>346</v>
      </c>
      <c r="C1844" t="s">
        <v>123</v>
      </c>
      <c r="D1844" t="s">
        <v>384</v>
      </c>
      <c r="E1844">
        <v>6714</v>
      </c>
      <c r="F1844">
        <v>1428</v>
      </c>
      <c r="G1844">
        <v>95.73</v>
      </c>
      <c r="H1844">
        <v>1128</v>
      </c>
      <c r="I1844">
        <v>8271</v>
      </c>
      <c r="J1844">
        <v>132.66999999999999</v>
      </c>
      <c r="K1844">
        <v>119.86</v>
      </c>
      <c r="L1844">
        <v>327</v>
      </c>
      <c r="M1844">
        <v>4292</v>
      </c>
      <c r="N1844">
        <v>1885</v>
      </c>
      <c r="O1844">
        <v>171</v>
      </c>
      <c r="P1844">
        <v>39</v>
      </c>
    </row>
    <row r="1845" spans="1:16" x14ac:dyDescent="0.2">
      <c r="A1845" t="s">
        <v>340</v>
      </c>
      <c r="B1845" t="s">
        <v>346</v>
      </c>
      <c r="C1845" t="s">
        <v>131</v>
      </c>
      <c r="D1845" t="s">
        <v>384</v>
      </c>
      <c r="E1845">
        <v>5140</v>
      </c>
      <c r="F1845">
        <v>1297</v>
      </c>
      <c r="G1845">
        <v>103.67</v>
      </c>
      <c r="H1845">
        <v>982</v>
      </c>
      <c r="I1845">
        <v>7554</v>
      </c>
      <c r="J1845">
        <v>123.19</v>
      </c>
      <c r="K1845">
        <v>111.42</v>
      </c>
      <c r="L1845">
        <v>232</v>
      </c>
      <c r="M1845">
        <v>3369</v>
      </c>
      <c r="N1845">
        <v>1380</v>
      </c>
      <c r="O1845">
        <v>113</v>
      </c>
      <c r="P1845">
        <v>46</v>
      </c>
    </row>
    <row r="1846" spans="1:16" x14ac:dyDescent="0.2">
      <c r="A1846" t="s">
        <v>340</v>
      </c>
      <c r="B1846" t="s">
        <v>346</v>
      </c>
      <c r="C1846" t="s">
        <v>132</v>
      </c>
      <c r="D1846" t="s">
        <v>384</v>
      </c>
      <c r="E1846">
        <v>961</v>
      </c>
      <c r="F1846">
        <v>349</v>
      </c>
      <c r="G1846">
        <v>132.41</v>
      </c>
      <c r="H1846">
        <v>179</v>
      </c>
      <c r="I1846">
        <v>1781</v>
      </c>
      <c r="J1846">
        <v>164.62</v>
      </c>
      <c r="K1846">
        <v>151.4</v>
      </c>
      <c r="L1846">
        <v>46</v>
      </c>
      <c r="M1846">
        <v>671</v>
      </c>
      <c r="N1846">
        <v>210</v>
      </c>
      <c r="O1846">
        <v>25</v>
      </c>
      <c r="P1846">
        <v>9</v>
      </c>
    </row>
    <row r="1847" spans="1:16" x14ac:dyDescent="0.2">
      <c r="A1847" t="s">
        <v>340</v>
      </c>
      <c r="B1847" t="s">
        <v>346</v>
      </c>
      <c r="C1847" t="s">
        <v>134</v>
      </c>
      <c r="D1847" t="s">
        <v>384</v>
      </c>
      <c r="E1847">
        <v>9253</v>
      </c>
      <c r="F1847">
        <v>1949</v>
      </c>
      <c r="G1847">
        <v>94.63</v>
      </c>
      <c r="H1847">
        <v>1758</v>
      </c>
      <c r="I1847">
        <v>12601</v>
      </c>
      <c r="J1847">
        <v>119.39</v>
      </c>
      <c r="K1847">
        <v>109.48</v>
      </c>
      <c r="L1847">
        <v>645</v>
      </c>
      <c r="M1847">
        <v>5580</v>
      </c>
      <c r="N1847">
        <v>2364</v>
      </c>
      <c r="O1847">
        <v>600</v>
      </c>
      <c r="P1847">
        <v>64</v>
      </c>
    </row>
    <row r="1848" spans="1:16" x14ac:dyDescent="0.2">
      <c r="A1848" t="s">
        <v>340</v>
      </c>
      <c r="B1848" t="s">
        <v>346</v>
      </c>
      <c r="C1848" t="s">
        <v>136</v>
      </c>
      <c r="D1848" t="s">
        <v>384</v>
      </c>
      <c r="E1848">
        <v>2795</v>
      </c>
      <c r="F1848">
        <v>806</v>
      </c>
      <c r="G1848">
        <v>112.87</v>
      </c>
      <c r="H1848">
        <v>444</v>
      </c>
      <c r="I1848">
        <v>3479</v>
      </c>
      <c r="J1848">
        <v>126.77</v>
      </c>
      <c r="K1848">
        <v>125.45</v>
      </c>
      <c r="L1848">
        <v>117</v>
      </c>
      <c r="M1848">
        <v>1881</v>
      </c>
      <c r="N1848">
        <v>698</v>
      </c>
      <c r="O1848">
        <v>78</v>
      </c>
      <c r="P1848">
        <v>21</v>
      </c>
    </row>
    <row r="1849" spans="1:16" x14ac:dyDescent="0.2">
      <c r="A1849" t="s">
        <v>340</v>
      </c>
      <c r="B1849" t="s">
        <v>346</v>
      </c>
      <c r="C1849" t="s">
        <v>137</v>
      </c>
      <c r="D1849" t="s">
        <v>384</v>
      </c>
      <c r="E1849">
        <v>3891</v>
      </c>
      <c r="F1849">
        <v>747</v>
      </c>
      <c r="G1849">
        <v>89.86</v>
      </c>
      <c r="H1849">
        <v>691</v>
      </c>
      <c r="I1849">
        <v>5048</v>
      </c>
      <c r="J1849">
        <v>116.14</v>
      </c>
      <c r="K1849">
        <v>108.14</v>
      </c>
      <c r="L1849">
        <v>186</v>
      </c>
      <c r="M1849">
        <v>2444</v>
      </c>
      <c r="N1849">
        <v>1131</v>
      </c>
      <c r="O1849">
        <v>110</v>
      </c>
      <c r="P1849">
        <v>20</v>
      </c>
    </row>
    <row r="1850" spans="1:16" x14ac:dyDescent="0.2">
      <c r="A1850" t="s">
        <v>340</v>
      </c>
      <c r="B1850" t="s">
        <v>346</v>
      </c>
      <c r="C1850" t="s">
        <v>144</v>
      </c>
      <c r="D1850" t="s">
        <v>384</v>
      </c>
      <c r="E1850">
        <v>19948</v>
      </c>
      <c r="F1850">
        <v>3582</v>
      </c>
      <c r="G1850">
        <v>84.05</v>
      </c>
      <c r="H1850">
        <v>3085</v>
      </c>
      <c r="I1850">
        <v>24133</v>
      </c>
      <c r="J1850">
        <v>115.46</v>
      </c>
      <c r="K1850">
        <v>107.85</v>
      </c>
      <c r="L1850">
        <v>1100</v>
      </c>
      <c r="M1850">
        <v>12718</v>
      </c>
      <c r="N1850">
        <v>5625</v>
      </c>
      <c r="O1850">
        <v>405</v>
      </c>
      <c r="P1850">
        <v>100</v>
      </c>
    </row>
    <row r="1851" spans="1:16" x14ac:dyDescent="0.2">
      <c r="A1851" t="s">
        <v>340</v>
      </c>
      <c r="B1851" t="s">
        <v>346</v>
      </c>
      <c r="C1851" t="s">
        <v>146</v>
      </c>
      <c r="D1851" t="s">
        <v>384</v>
      </c>
      <c r="E1851">
        <v>8095</v>
      </c>
      <c r="F1851">
        <v>1724</v>
      </c>
      <c r="G1851">
        <v>95.67</v>
      </c>
      <c r="H1851">
        <v>1428</v>
      </c>
      <c r="I1851">
        <v>11707</v>
      </c>
      <c r="J1851">
        <v>115.32</v>
      </c>
      <c r="K1851">
        <v>107.75</v>
      </c>
      <c r="L1851">
        <v>362</v>
      </c>
      <c r="M1851">
        <v>5293</v>
      </c>
      <c r="N1851">
        <v>2164</v>
      </c>
      <c r="O1851">
        <v>217</v>
      </c>
      <c r="P1851">
        <v>59</v>
      </c>
    </row>
    <row r="1852" spans="1:16" x14ac:dyDescent="0.2">
      <c r="A1852" t="s">
        <v>340</v>
      </c>
      <c r="B1852" t="s">
        <v>346</v>
      </c>
      <c r="C1852" t="s">
        <v>148</v>
      </c>
      <c r="D1852" t="s">
        <v>384</v>
      </c>
      <c r="E1852">
        <v>3933</v>
      </c>
      <c r="F1852">
        <v>1376</v>
      </c>
      <c r="G1852">
        <v>117.11</v>
      </c>
      <c r="H1852">
        <v>621</v>
      </c>
      <c r="I1852">
        <v>4416</v>
      </c>
      <c r="J1852">
        <v>145.01</v>
      </c>
      <c r="K1852">
        <v>123.57</v>
      </c>
      <c r="L1852">
        <v>71</v>
      </c>
      <c r="M1852">
        <v>2882</v>
      </c>
      <c r="N1852">
        <v>847</v>
      </c>
      <c r="O1852">
        <v>119</v>
      </c>
      <c r="P1852">
        <v>14</v>
      </c>
    </row>
    <row r="1853" spans="1:16" x14ac:dyDescent="0.2">
      <c r="A1853" t="s">
        <v>340</v>
      </c>
      <c r="B1853" t="s">
        <v>346</v>
      </c>
      <c r="C1853" t="s">
        <v>151</v>
      </c>
      <c r="D1853" t="s">
        <v>384</v>
      </c>
      <c r="E1853">
        <v>926</v>
      </c>
      <c r="F1853">
        <v>268</v>
      </c>
      <c r="G1853">
        <v>113.3</v>
      </c>
      <c r="H1853">
        <v>243</v>
      </c>
      <c r="I1853">
        <v>1672</v>
      </c>
      <c r="J1853">
        <v>126.46</v>
      </c>
      <c r="K1853">
        <v>113.26</v>
      </c>
      <c r="L1853">
        <v>15</v>
      </c>
      <c r="M1853">
        <v>619</v>
      </c>
      <c r="N1853">
        <v>259</v>
      </c>
      <c r="O1853">
        <v>24</v>
      </c>
      <c r="P1853">
        <v>9</v>
      </c>
    </row>
    <row r="1854" spans="1:16" x14ac:dyDescent="0.2">
      <c r="A1854" t="s">
        <v>340</v>
      </c>
      <c r="B1854" t="s">
        <v>346</v>
      </c>
      <c r="C1854" t="s">
        <v>159</v>
      </c>
      <c r="D1854" t="s">
        <v>384</v>
      </c>
      <c r="E1854">
        <v>669</v>
      </c>
      <c r="F1854">
        <v>248</v>
      </c>
      <c r="G1854">
        <v>128.1</v>
      </c>
      <c r="H1854">
        <v>161</v>
      </c>
      <c r="I1854">
        <v>1166</v>
      </c>
      <c r="J1854">
        <v>154.74</v>
      </c>
      <c r="K1854">
        <v>123.78</v>
      </c>
      <c r="L1854">
        <v>21</v>
      </c>
      <c r="M1854">
        <v>433</v>
      </c>
      <c r="N1854">
        <v>187</v>
      </c>
      <c r="O1854">
        <v>25</v>
      </c>
      <c r="P1854">
        <v>3</v>
      </c>
    </row>
    <row r="1855" spans="1:16" x14ac:dyDescent="0.2">
      <c r="A1855" t="s">
        <v>340</v>
      </c>
      <c r="B1855" t="s">
        <v>347</v>
      </c>
      <c r="C1855" t="s">
        <v>384</v>
      </c>
      <c r="D1855" t="s">
        <v>384</v>
      </c>
      <c r="E1855">
        <v>859</v>
      </c>
      <c r="F1855">
        <v>200</v>
      </c>
      <c r="G1855">
        <v>99.46</v>
      </c>
      <c r="H1855">
        <v>266</v>
      </c>
      <c r="I1855">
        <v>2062</v>
      </c>
      <c r="J1855">
        <v>66.98</v>
      </c>
      <c r="K1855">
        <v>63.86</v>
      </c>
      <c r="L1855">
        <v>328</v>
      </c>
      <c r="M1855">
        <v>341</v>
      </c>
      <c r="N1855">
        <v>18</v>
      </c>
      <c r="O1855">
        <v>163</v>
      </c>
      <c r="P1855">
        <v>9</v>
      </c>
    </row>
    <row r="1856" spans="1:16" x14ac:dyDescent="0.2">
      <c r="A1856" t="s">
        <v>340</v>
      </c>
      <c r="B1856" t="s">
        <v>347</v>
      </c>
      <c r="C1856" t="s">
        <v>134</v>
      </c>
      <c r="D1856" t="s">
        <v>384</v>
      </c>
      <c r="E1856">
        <v>9356</v>
      </c>
      <c r="F1856">
        <v>2207</v>
      </c>
      <c r="G1856">
        <v>96.68</v>
      </c>
      <c r="H1856">
        <v>1675</v>
      </c>
      <c r="I1856">
        <v>12092</v>
      </c>
      <c r="J1856">
        <v>114.99</v>
      </c>
      <c r="K1856">
        <v>103.81</v>
      </c>
      <c r="L1856">
        <v>2404</v>
      </c>
      <c r="M1856">
        <v>4541</v>
      </c>
      <c r="N1856">
        <v>102</v>
      </c>
      <c r="O1856">
        <v>2176</v>
      </c>
      <c r="P1856">
        <v>133</v>
      </c>
    </row>
    <row r="1857" spans="1:16" x14ac:dyDescent="0.2">
      <c r="A1857" t="s">
        <v>340</v>
      </c>
      <c r="B1857" t="s">
        <v>349</v>
      </c>
      <c r="C1857" t="s">
        <v>384</v>
      </c>
      <c r="D1857" t="s">
        <v>384</v>
      </c>
      <c r="E1857">
        <v>14</v>
      </c>
      <c r="F1857">
        <v>3</v>
      </c>
      <c r="G1857">
        <v>149.43</v>
      </c>
      <c r="H1857">
        <v>4</v>
      </c>
      <c r="I1857">
        <v>36</v>
      </c>
      <c r="J1857">
        <v>135.5</v>
      </c>
      <c r="K1857">
        <v>360.31</v>
      </c>
      <c r="M1857">
        <v>14</v>
      </c>
    </row>
    <row r="1858" spans="1:16" x14ac:dyDescent="0.2">
      <c r="A1858" t="s">
        <v>340</v>
      </c>
      <c r="B1858" t="s">
        <v>349</v>
      </c>
      <c r="C1858" t="s">
        <v>152</v>
      </c>
      <c r="D1858" t="s">
        <v>384</v>
      </c>
      <c r="E1858">
        <v>2</v>
      </c>
      <c r="F1858">
        <v>2</v>
      </c>
      <c r="G1858">
        <v>279.5</v>
      </c>
      <c r="H1858">
        <v>2</v>
      </c>
      <c r="I1858">
        <v>7</v>
      </c>
      <c r="J1858">
        <v>1</v>
      </c>
      <c r="K1858">
        <v>225.57</v>
      </c>
      <c r="M1858">
        <v>2</v>
      </c>
    </row>
    <row r="1859" spans="1:16" x14ac:dyDescent="0.2">
      <c r="A1859" t="s">
        <v>340</v>
      </c>
      <c r="B1859" t="s">
        <v>346</v>
      </c>
      <c r="C1859" t="s">
        <v>109</v>
      </c>
      <c r="D1859" t="s">
        <v>384</v>
      </c>
      <c r="E1859">
        <v>2236</v>
      </c>
      <c r="F1859">
        <v>662</v>
      </c>
      <c r="G1859">
        <v>113.73</v>
      </c>
      <c r="H1859">
        <v>622</v>
      </c>
      <c r="I1859">
        <v>4542</v>
      </c>
      <c r="J1859">
        <v>115.2</v>
      </c>
      <c r="K1859">
        <v>113.44</v>
      </c>
      <c r="L1859">
        <v>58</v>
      </c>
      <c r="M1859">
        <v>1555</v>
      </c>
      <c r="N1859">
        <v>537</v>
      </c>
      <c r="O1859">
        <v>59</v>
      </c>
      <c r="P1859">
        <v>27</v>
      </c>
    </row>
    <row r="1860" spans="1:16" x14ac:dyDescent="0.2">
      <c r="A1860" t="s">
        <v>340</v>
      </c>
      <c r="B1860" t="s">
        <v>346</v>
      </c>
      <c r="C1860" t="s">
        <v>111</v>
      </c>
      <c r="D1860" t="s">
        <v>384</v>
      </c>
      <c r="E1860">
        <v>3939</v>
      </c>
      <c r="F1860">
        <v>1145</v>
      </c>
      <c r="G1860">
        <v>114.79</v>
      </c>
      <c r="H1860">
        <v>770</v>
      </c>
      <c r="I1860">
        <v>6010</v>
      </c>
      <c r="J1860">
        <v>137.69</v>
      </c>
      <c r="K1860">
        <v>123.2</v>
      </c>
      <c r="L1860">
        <v>95</v>
      </c>
      <c r="M1860">
        <v>2765</v>
      </c>
      <c r="N1860">
        <v>945</v>
      </c>
      <c r="O1860">
        <v>107</v>
      </c>
      <c r="P1860">
        <v>27</v>
      </c>
    </row>
    <row r="1861" spans="1:16" x14ac:dyDescent="0.2">
      <c r="A1861" t="s">
        <v>340</v>
      </c>
      <c r="B1861" t="s">
        <v>346</v>
      </c>
      <c r="C1861" t="s">
        <v>116</v>
      </c>
      <c r="D1861" t="s">
        <v>384</v>
      </c>
      <c r="E1861">
        <v>4833</v>
      </c>
      <c r="F1861">
        <v>1214</v>
      </c>
      <c r="G1861">
        <v>103.82</v>
      </c>
      <c r="H1861">
        <v>778</v>
      </c>
      <c r="I1861">
        <v>6186</v>
      </c>
      <c r="J1861">
        <v>150.11000000000001</v>
      </c>
      <c r="K1861">
        <v>126.28</v>
      </c>
      <c r="L1861">
        <v>193</v>
      </c>
      <c r="M1861">
        <v>3091</v>
      </c>
      <c r="N1861">
        <v>1407</v>
      </c>
      <c r="O1861">
        <v>120</v>
      </c>
      <c r="P1861">
        <v>22</v>
      </c>
    </row>
    <row r="1862" spans="1:16" x14ac:dyDescent="0.2">
      <c r="A1862" t="s">
        <v>340</v>
      </c>
      <c r="B1862" t="s">
        <v>346</v>
      </c>
      <c r="C1862" t="s">
        <v>118</v>
      </c>
      <c r="D1862" t="s">
        <v>384</v>
      </c>
      <c r="E1862">
        <v>17146</v>
      </c>
      <c r="F1862">
        <v>3764</v>
      </c>
      <c r="G1862">
        <v>92.08</v>
      </c>
      <c r="H1862">
        <v>2508</v>
      </c>
      <c r="I1862">
        <v>19620</v>
      </c>
      <c r="J1862">
        <v>122.96</v>
      </c>
      <c r="K1862">
        <v>116.74</v>
      </c>
      <c r="L1862">
        <v>705</v>
      </c>
      <c r="M1862">
        <v>11214</v>
      </c>
      <c r="N1862">
        <v>4765</v>
      </c>
      <c r="O1862">
        <v>355</v>
      </c>
      <c r="P1862">
        <v>107</v>
      </c>
    </row>
    <row r="1863" spans="1:16" x14ac:dyDescent="0.2">
      <c r="A1863" t="s">
        <v>340</v>
      </c>
      <c r="B1863" t="s">
        <v>346</v>
      </c>
      <c r="C1863" t="s">
        <v>120</v>
      </c>
      <c r="D1863" t="s">
        <v>384</v>
      </c>
      <c r="E1863">
        <v>15993</v>
      </c>
      <c r="F1863">
        <v>3863</v>
      </c>
      <c r="G1863">
        <v>99.23</v>
      </c>
      <c r="H1863">
        <v>2878</v>
      </c>
      <c r="I1863">
        <v>23123</v>
      </c>
      <c r="J1863">
        <v>119.78</v>
      </c>
      <c r="K1863">
        <v>114.61</v>
      </c>
      <c r="L1863">
        <v>665</v>
      </c>
      <c r="M1863">
        <v>10324</v>
      </c>
      <c r="N1863">
        <v>4411</v>
      </c>
      <c r="O1863">
        <v>479</v>
      </c>
      <c r="P1863">
        <v>114</v>
      </c>
    </row>
    <row r="1864" spans="1:16" x14ac:dyDescent="0.2">
      <c r="A1864" t="s">
        <v>340</v>
      </c>
      <c r="B1864" t="s">
        <v>346</v>
      </c>
      <c r="C1864" t="s">
        <v>80</v>
      </c>
      <c r="D1864" t="s">
        <v>384</v>
      </c>
      <c r="E1864">
        <v>8914</v>
      </c>
      <c r="F1864">
        <v>1759</v>
      </c>
      <c r="G1864">
        <v>91.57</v>
      </c>
      <c r="H1864">
        <v>1582</v>
      </c>
      <c r="I1864">
        <v>11831</v>
      </c>
      <c r="J1864">
        <v>121.61</v>
      </c>
      <c r="K1864">
        <v>107.81</v>
      </c>
      <c r="L1864">
        <v>384</v>
      </c>
      <c r="M1864">
        <v>5853</v>
      </c>
      <c r="N1864">
        <v>2400</v>
      </c>
      <c r="O1864">
        <v>224</v>
      </c>
      <c r="P1864">
        <v>53</v>
      </c>
    </row>
    <row r="1865" spans="1:16" x14ac:dyDescent="0.2">
      <c r="A1865" t="s">
        <v>340</v>
      </c>
      <c r="B1865" t="s">
        <v>346</v>
      </c>
      <c r="C1865" t="s">
        <v>122</v>
      </c>
      <c r="D1865" t="s">
        <v>384</v>
      </c>
      <c r="E1865">
        <v>4668</v>
      </c>
      <c r="F1865">
        <v>1187</v>
      </c>
      <c r="G1865">
        <v>102.99</v>
      </c>
      <c r="H1865">
        <v>810</v>
      </c>
      <c r="I1865">
        <v>6818</v>
      </c>
      <c r="J1865">
        <v>119.87</v>
      </c>
      <c r="K1865">
        <v>111.76</v>
      </c>
      <c r="L1865">
        <v>125</v>
      </c>
      <c r="M1865">
        <v>2999</v>
      </c>
      <c r="N1865">
        <v>1381</v>
      </c>
      <c r="O1865">
        <v>132</v>
      </c>
      <c r="P1865">
        <v>31</v>
      </c>
    </row>
    <row r="1866" spans="1:16" x14ac:dyDescent="0.2">
      <c r="A1866" t="s">
        <v>340</v>
      </c>
      <c r="B1866" t="s">
        <v>346</v>
      </c>
      <c r="C1866" t="s">
        <v>125</v>
      </c>
      <c r="D1866" t="s">
        <v>384</v>
      </c>
      <c r="E1866">
        <v>11966</v>
      </c>
      <c r="F1866">
        <v>2456</v>
      </c>
      <c r="G1866">
        <v>89.87</v>
      </c>
      <c r="H1866">
        <v>1975</v>
      </c>
      <c r="I1866">
        <v>14746</v>
      </c>
      <c r="J1866">
        <v>115.56</v>
      </c>
      <c r="K1866">
        <v>112.56</v>
      </c>
      <c r="L1866">
        <v>610</v>
      </c>
      <c r="M1866">
        <v>8097</v>
      </c>
      <c r="N1866">
        <v>2838</v>
      </c>
      <c r="O1866">
        <v>305</v>
      </c>
      <c r="P1866">
        <v>116</v>
      </c>
    </row>
    <row r="1867" spans="1:16" x14ac:dyDescent="0.2">
      <c r="A1867" t="s">
        <v>340</v>
      </c>
      <c r="B1867" t="s">
        <v>346</v>
      </c>
      <c r="C1867" t="s">
        <v>127</v>
      </c>
      <c r="D1867" t="s">
        <v>384</v>
      </c>
      <c r="E1867">
        <v>4259</v>
      </c>
      <c r="F1867">
        <v>1109</v>
      </c>
      <c r="G1867">
        <v>107.19</v>
      </c>
      <c r="H1867">
        <v>753</v>
      </c>
      <c r="I1867">
        <v>6234</v>
      </c>
      <c r="J1867">
        <v>117.86</v>
      </c>
      <c r="K1867">
        <v>105.09</v>
      </c>
      <c r="L1867">
        <v>134</v>
      </c>
      <c r="M1867">
        <v>2833</v>
      </c>
      <c r="N1867">
        <v>1134</v>
      </c>
      <c r="O1867">
        <v>122</v>
      </c>
      <c r="P1867">
        <v>36</v>
      </c>
    </row>
    <row r="1868" spans="1:16" x14ac:dyDescent="0.2">
      <c r="A1868" t="s">
        <v>340</v>
      </c>
      <c r="B1868" t="s">
        <v>346</v>
      </c>
      <c r="C1868" t="s">
        <v>128</v>
      </c>
      <c r="D1868" t="s">
        <v>384</v>
      </c>
      <c r="E1868">
        <v>6075</v>
      </c>
      <c r="F1868">
        <v>1598</v>
      </c>
      <c r="G1868">
        <v>106.53</v>
      </c>
      <c r="H1868">
        <v>1064</v>
      </c>
      <c r="I1868">
        <v>8542</v>
      </c>
      <c r="J1868">
        <v>124.67</v>
      </c>
      <c r="K1868">
        <v>118.89</v>
      </c>
      <c r="L1868">
        <v>282</v>
      </c>
      <c r="M1868">
        <v>3987</v>
      </c>
      <c r="N1868">
        <v>1622</v>
      </c>
      <c r="O1868">
        <v>145</v>
      </c>
      <c r="P1868">
        <v>39</v>
      </c>
    </row>
    <row r="1869" spans="1:16" x14ac:dyDescent="0.2">
      <c r="A1869" t="s">
        <v>340</v>
      </c>
      <c r="B1869" t="s">
        <v>346</v>
      </c>
      <c r="C1869" t="s">
        <v>129</v>
      </c>
      <c r="D1869" t="s">
        <v>384</v>
      </c>
      <c r="E1869">
        <v>6886</v>
      </c>
      <c r="F1869">
        <v>1617</v>
      </c>
      <c r="G1869">
        <v>101.19</v>
      </c>
      <c r="H1869">
        <v>1244</v>
      </c>
      <c r="I1869">
        <v>10143</v>
      </c>
      <c r="J1869">
        <v>122.85</v>
      </c>
      <c r="K1869">
        <v>109.68</v>
      </c>
      <c r="L1869">
        <v>234</v>
      </c>
      <c r="M1869">
        <v>4613</v>
      </c>
      <c r="N1869">
        <v>1791</v>
      </c>
      <c r="O1869">
        <v>191</v>
      </c>
      <c r="P1869">
        <v>57</v>
      </c>
    </row>
    <row r="1870" spans="1:16" x14ac:dyDescent="0.2">
      <c r="A1870" t="s">
        <v>340</v>
      </c>
      <c r="B1870" t="s">
        <v>346</v>
      </c>
      <c r="C1870" t="s">
        <v>130</v>
      </c>
      <c r="D1870" t="s">
        <v>384</v>
      </c>
      <c r="E1870">
        <v>9983</v>
      </c>
      <c r="F1870">
        <v>1957</v>
      </c>
      <c r="G1870">
        <v>88.33</v>
      </c>
      <c r="H1870">
        <v>1597</v>
      </c>
      <c r="I1870">
        <v>12135</v>
      </c>
      <c r="J1870">
        <v>114.76</v>
      </c>
      <c r="K1870">
        <v>99.09</v>
      </c>
      <c r="L1870">
        <v>644</v>
      </c>
      <c r="M1870">
        <v>6619</v>
      </c>
      <c r="N1870">
        <v>2287</v>
      </c>
      <c r="O1870">
        <v>364</v>
      </c>
      <c r="P1870">
        <v>69</v>
      </c>
    </row>
    <row r="1871" spans="1:16" x14ac:dyDescent="0.2">
      <c r="A1871" t="s">
        <v>340</v>
      </c>
      <c r="B1871" t="s">
        <v>346</v>
      </c>
      <c r="C1871" t="s">
        <v>133</v>
      </c>
      <c r="D1871" t="s">
        <v>384</v>
      </c>
      <c r="E1871">
        <v>3309</v>
      </c>
      <c r="F1871">
        <v>579</v>
      </c>
      <c r="G1871">
        <v>83.66</v>
      </c>
      <c r="H1871">
        <v>547</v>
      </c>
      <c r="I1871">
        <v>4014</v>
      </c>
      <c r="J1871">
        <v>129.19999999999999</v>
      </c>
      <c r="K1871">
        <v>105.55</v>
      </c>
      <c r="L1871">
        <v>170</v>
      </c>
      <c r="M1871">
        <v>2152</v>
      </c>
      <c r="N1871">
        <v>899</v>
      </c>
      <c r="O1871">
        <v>80</v>
      </c>
      <c r="P1871">
        <v>8</v>
      </c>
    </row>
    <row r="1872" spans="1:16" x14ac:dyDescent="0.2">
      <c r="A1872" t="s">
        <v>340</v>
      </c>
      <c r="B1872" t="s">
        <v>346</v>
      </c>
      <c r="C1872" t="s">
        <v>138</v>
      </c>
      <c r="D1872" t="s">
        <v>384</v>
      </c>
      <c r="E1872">
        <v>8198</v>
      </c>
      <c r="F1872">
        <v>2374</v>
      </c>
      <c r="G1872">
        <v>113.76</v>
      </c>
      <c r="H1872">
        <v>1526</v>
      </c>
      <c r="I1872">
        <v>13414</v>
      </c>
      <c r="J1872">
        <v>127.65</v>
      </c>
      <c r="K1872">
        <v>117.34</v>
      </c>
      <c r="L1872">
        <v>353</v>
      </c>
      <c r="M1872">
        <v>5677</v>
      </c>
      <c r="N1872">
        <v>1871</v>
      </c>
      <c r="O1872">
        <v>222</v>
      </c>
      <c r="P1872">
        <v>75</v>
      </c>
    </row>
    <row r="1873" spans="1:16" x14ac:dyDescent="0.2">
      <c r="A1873" t="s">
        <v>340</v>
      </c>
      <c r="B1873" t="s">
        <v>346</v>
      </c>
      <c r="C1873" t="s">
        <v>139</v>
      </c>
      <c r="D1873" t="s">
        <v>384</v>
      </c>
      <c r="E1873">
        <v>7296</v>
      </c>
      <c r="F1873">
        <v>2077</v>
      </c>
      <c r="G1873">
        <v>115.26</v>
      </c>
      <c r="H1873">
        <v>1259</v>
      </c>
      <c r="I1873">
        <v>10230</v>
      </c>
      <c r="J1873">
        <v>133.44999999999999</v>
      </c>
      <c r="K1873">
        <v>129.55000000000001</v>
      </c>
      <c r="L1873">
        <v>293</v>
      </c>
      <c r="M1873">
        <v>5105</v>
      </c>
      <c r="N1873">
        <v>1666</v>
      </c>
      <c r="O1873">
        <v>189</v>
      </c>
      <c r="P1873">
        <v>43</v>
      </c>
    </row>
    <row r="1874" spans="1:16" x14ac:dyDescent="0.2">
      <c r="A1874" t="s">
        <v>340</v>
      </c>
      <c r="B1874" t="s">
        <v>346</v>
      </c>
      <c r="C1874" t="s">
        <v>141</v>
      </c>
      <c r="D1874" t="s">
        <v>384</v>
      </c>
      <c r="E1874">
        <v>9927</v>
      </c>
      <c r="F1874">
        <v>2017</v>
      </c>
      <c r="G1874">
        <v>87.96</v>
      </c>
      <c r="H1874">
        <v>2290</v>
      </c>
      <c r="I1874">
        <v>21359</v>
      </c>
      <c r="J1874">
        <v>92.49</v>
      </c>
      <c r="K1874">
        <v>74.989999999999995</v>
      </c>
      <c r="L1874">
        <v>466</v>
      </c>
      <c r="M1874">
        <v>5499</v>
      </c>
      <c r="N1874">
        <v>3608</v>
      </c>
      <c r="O1874">
        <v>291</v>
      </c>
      <c r="P1874">
        <v>63</v>
      </c>
    </row>
    <row r="1875" spans="1:16" x14ac:dyDescent="0.2">
      <c r="A1875" t="s">
        <v>340</v>
      </c>
      <c r="B1875" t="s">
        <v>346</v>
      </c>
      <c r="C1875" t="s">
        <v>142</v>
      </c>
      <c r="D1875" t="s">
        <v>384</v>
      </c>
      <c r="E1875">
        <v>1748</v>
      </c>
      <c r="F1875">
        <v>428</v>
      </c>
      <c r="G1875">
        <v>101.66</v>
      </c>
      <c r="H1875">
        <v>294</v>
      </c>
      <c r="I1875">
        <v>2124</v>
      </c>
      <c r="J1875">
        <v>123.72</v>
      </c>
      <c r="K1875">
        <v>125.49</v>
      </c>
      <c r="L1875">
        <v>68</v>
      </c>
      <c r="M1875">
        <v>1218</v>
      </c>
      <c r="N1875">
        <v>412</v>
      </c>
      <c r="O1875">
        <v>37</v>
      </c>
      <c r="P1875">
        <v>13</v>
      </c>
    </row>
    <row r="1876" spans="1:16" x14ac:dyDescent="0.2">
      <c r="A1876" t="s">
        <v>340</v>
      </c>
      <c r="B1876" t="s">
        <v>346</v>
      </c>
      <c r="C1876" t="s">
        <v>150</v>
      </c>
      <c r="D1876" t="s">
        <v>384</v>
      </c>
      <c r="E1876">
        <v>15888</v>
      </c>
      <c r="F1876">
        <v>3686</v>
      </c>
      <c r="G1876">
        <v>96.42</v>
      </c>
      <c r="H1876">
        <v>2709</v>
      </c>
      <c r="I1876">
        <v>22495</v>
      </c>
      <c r="J1876">
        <v>122.4</v>
      </c>
      <c r="K1876">
        <v>112.11</v>
      </c>
      <c r="L1876">
        <v>843</v>
      </c>
      <c r="M1876">
        <v>9996</v>
      </c>
      <c r="N1876">
        <v>4561</v>
      </c>
      <c r="O1876">
        <v>360</v>
      </c>
      <c r="P1876">
        <v>128</v>
      </c>
    </row>
    <row r="1877" spans="1:16" x14ac:dyDescent="0.2">
      <c r="A1877" t="s">
        <v>340</v>
      </c>
      <c r="B1877" t="s">
        <v>346</v>
      </c>
      <c r="C1877" t="s">
        <v>152</v>
      </c>
      <c r="D1877" t="s">
        <v>384</v>
      </c>
      <c r="E1877">
        <v>13074</v>
      </c>
      <c r="F1877">
        <v>2892</v>
      </c>
      <c r="G1877">
        <v>92.63</v>
      </c>
      <c r="H1877">
        <v>2154</v>
      </c>
      <c r="I1877">
        <v>17952</v>
      </c>
      <c r="J1877">
        <v>115.88</v>
      </c>
      <c r="K1877">
        <v>111.25</v>
      </c>
      <c r="L1877">
        <v>531</v>
      </c>
      <c r="M1877">
        <v>8463</v>
      </c>
      <c r="N1877">
        <v>3682</v>
      </c>
      <c r="O1877">
        <v>318</v>
      </c>
      <c r="P1877">
        <v>80</v>
      </c>
    </row>
    <row r="1878" spans="1:16" x14ac:dyDescent="0.2">
      <c r="A1878" t="s">
        <v>340</v>
      </c>
      <c r="B1878" t="s">
        <v>346</v>
      </c>
      <c r="C1878" t="s">
        <v>153</v>
      </c>
      <c r="D1878" t="s">
        <v>384</v>
      </c>
      <c r="E1878">
        <v>1360</v>
      </c>
      <c r="F1878">
        <v>318</v>
      </c>
      <c r="G1878">
        <v>98.33</v>
      </c>
      <c r="H1878">
        <v>263</v>
      </c>
      <c r="I1878">
        <v>2069</v>
      </c>
      <c r="J1878">
        <v>124.81</v>
      </c>
      <c r="K1878">
        <v>115.87</v>
      </c>
      <c r="L1878">
        <v>47</v>
      </c>
      <c r="M1878">
        <v>832</v>
      </c>
      <c r="N1878">
        <v>440</v>
      </c>
      <c r="O1878">
        <v>29</v>
      </c>
      <c r="P1878">
        <v>12</v>
      </c>
    </row>
    <row r="1879" spans="1:16" x14ac:dyDescent="0.2">
      <c r="A1879" t="s">
        <v>340</v>
      </c>
      <c r="B1879" t="s">
        <v>346</v>
      </c>
      <c r="C1879" t="s">
        <v>155</v>
      </c>
      <c r="D1879" t="s">
        <v>384</v>
      </c>
      <c r="E1879">
        <v>1284</v>
      </c>
      <c r="F1879">
        <v>306</v>
      </c>
      <c r="G1879">
        <v>110.35</v>
      </c>
      <c r="H1879">
        <v>238</v>
      </c>
      <c r="I1879">
        <v>1844</v>
      </c>
      <c r="J1879">
        <v>118.81</v>
      </c>
      <c r="K1879">
        <v>115.65</v>
      </c>
      <c r="L1879">
        <v>25</v>
      </c>
      <c r="M1879">
        <v>874</v>
      </c>
      <c r="N1879">
        <v>349</v>
      </c>
      <c r="O1879">
        <v>30</v>
      </c>
      <c r="P1879">
        <v>6</v>
      </c>
    </row>
    <row r="1880" spans="1:16" x14ac:dyDescent="0.2">
      <c r="A1880" t="s">
        <v>340</v>
      </c>
      <c r="B1880" t="s">
        <v>346</v>
      </c>
      <c r="C1880" t="s">
        <v>157</v>
      </c>
      <c r="D1880" t="s">
        <v>384</v>
      </c>
      <c r="E1880">
        <v>1960</v>
      </c>
      <c r="F1880">
        <v>595</v>
      </c>
      <c r="G1880">
        <v>112.62</v>
      </c>
      <c r="H1880">
        <v>407</v>
      </c>
      <c r="I1880">
        <v>3759</v>
      </c>
      <c r="J1880">
        <v>124.34</v>
      </c>
      <c r="K1880">
        <v>112.05</v>
      </c>
      <c r="L1880">
        <v>28</v>
      </c>
      <c r="M1880">
        <v>1354</v>
      </c>
      <c r="N1880">
        <v>515</v>
      </c>
      <c r="O1880">
        <v>50</v>
      </c>
      <c r="P1880">
        <v>13</v>
      </c>
    </row>
    <row r="1881" spans="1:16" x14ac:dyDescent="0.2">
      <c r="A1881" t="s">
        <v>340</v>
      </c>
      <c r="B1881" t="s">
        <v>346</v>
      </c>
      <c r="C1881" t="s">
        <v>160</v>
      </c>
      <c r="D1881" t="s">
        <v>384</v>
      </c>
      <c r="E1881">
        <v>963</v>
      </c>
      <c r="F1881">
        <v>287</v>
      </c>
      <c r="G1881">
        <v>119.62</v>
      </c>
      <c r="H1881">
        <v>156</v>
      </c>
      <c r="I1881">
        <v>1259</v>
      </c>
      <c r="J1881">
        <v>131.06</v>
      </c>
      <c r="K1881">
        <v>131.44</v>
      </c>
      <c r="L1881">
        <v>42</v>
      </c>
      <c r="M1881">
        <v>649</v>
      </c>
      <c r="N1881">
        <v>240</v>
      </c>
      <c r="O1881">
        <v>27</v>
      </c>
      <c r="P1881">
        <v>5</v>
      </c>
    </row>
    <row r="1882" spans="1:16" x14ac:dyDescent="0.2">
      <c r="A1882" t="s">
        <v>340</v>
      </c>
      <c r="B1882" t="s">
        <v>347</v>
      </c>
      <c r="C1882" t="s">
        <v>649</v>
      </c>
      <c r="D1882" t="s">
        <v>384</v>
      </c>
      <c r="E1882">
        <v>22319</v>
      </c>
      <c r="F1882">
        <v>4625</v>
      </c>
      <c r="G1882">
        <v>91.22</v>
      </c>
      <c r="H1882">
        <v>4010</v>
      </c>
      <c r="I1882">
        <v>31218</v>
      </c>
      <c r="J1882">
        <v>108.59</v>
      </c>
      <c r="K1882">
        <v>90.64</v>
      </c>
      <c r="L1882">
        <v>6544</v>
      </c>
      <c r="M1882">
        <v>10288</v>
      </c>
      <c r="N1882">
        <v>252</v>
      </c>
      <c r="O1882">
        <v>4921</v>
      </c>
      <c r="P1882">
        <v>314</v>
      </c>
    </row>
    <row r="1883" spans="1:16" x14ac:dyDescent="0.2">
      <c r="A1883" t="s">
        <v>340</v>
      </c>
      <c r="B1883" t="s">
        <v>348</v>
      </c>
      <c r="C1883" t="s">
        <v>649</v>
      </c>
      <c r="D1883" t="s">
        <v>384</v>
      </c>
      <c r="E1883">
        <v>479</v>
      </c>
      <c r="F1883">
        <v>132</v>
      </c>
      <c r="G1883">
        <v>109.87</v>
      </c>
      <c r="H1883">
        <v>136</v>
      </c>
      <c r="I1883">
        <v>1016</v>
      </c>
      <c r="J1883">
        <v>101.93</v>
      </c>
      <c r="K1883">
        <v>96.52</v>
      </c>
      <c r="L1883">
        <v>45</v>
      </c>
      <c r="M1883">
        <v>300</v>
      </c>
      <c r="N1883">
        <v>117</v>
      </c>
      <c r="O1883">
        <v>13</v>
      </c>
      <c r="P1883">
        <v>4</v>
      </c>
    </row>
    <row r="1884" spans="1:16" x14ac:dyDescent="0.2">
      <c r="A1884" t="s">
        <v>340</v>
      </c>
      <c r="B1884" t="s">
        <v>346</v>
      </c>
      <c r="C1884" t="s">
        <v>110</v>
      </c>
      <c r="D1884" t="s">
        <v>384</v>
      </c>
      <c r="E1884">
        <v>2276</v>
      </c>
      <c r="F1884">
        <v>528</v>
      </c>
      <c r="G1884">
        <v>97.41</v>
      </c>
      <c r="H1884">
        <v>1186</v>
      </c>
      <c r="I1884">
        <v>8988</v>
      </c>
      <c r="J1884">
        <v>68.760000000000005</v>
      </c>
      <c r="K1884">
        <v>72.349999999999994</v>
      </c>
      <c r="L1884">
        <v>96</v>
      </c>
      <c r="M1884">
        <v>1273</v>
      </c>
      <c r="N1884">
        <v>770</v>
      </c>
      <c r="O1884">
        <v>97</v>
      </c>
      <c r="P1884">
        <v>40</v>
      </c>
    </row>
    <row r="1885" spans="1:16" x14ac:dyDescent="0.2">
      <c r="A1885" t="s">
        <v>340</v>
      </c>
      <c r="B1885" t="s">
        <v>346</v>
      </c>
      <c r="C1885" t="s">
        <v>113</v>
      </c>
      <c r="D1885" t="s">
        <v>384</v>
      </c>
      <c r="E1885">
        <v>959</v>
      </c>
      <c r="F1885">
        <v>182</v>
      </c>
      <c r="G1885">
        <v>87.71</v>
      </c>
      <c r="H1885">
        <v>200</v>
      </c>
      <c r="I1885">
        <v>1416</v>
      </c>
      <c r="J1885">
        <v>125.32</v>
      </c>
      <c r="K1885">
        <v>108.89</v>
      </c>
      <c r="L1885">
        <v>44</v>
      </c>
      <c r="M1885">
        <v>599</v>
      </c>
      <c r="N1885">
        <v>278</v>
      </c>
      <c r="O1885">
        <v>29</v>
      </c>
      <c r="P1885">
        <v>9</v>
      </c>
    </row>
    <row r="1886" spans="1:16" x14ac:dyDescent="0.2">
      <c r="A1886" t="s">
        <v>340</v>
      </c>
      <c r="B1886" t="s">
        <v>346</v>
      </c>
      <c r="C1886" t="s">
        <v>114</v>
      </c>
      <c r="D1886" t="s">
        <v>384</v>
      </c>
      <c r="E1886">
        <v>2623</v>
      </c>
      <c r="F1886">
        <v>682</v>
      </c>
      <c r="G1886">
        <v>104.28</v>
      </c>
      <c r="H1886">
        <v>438</v>
      </c>
      <c r="I1886">
        <v>3421</v>
      </c>
      <c r="J1886">
        <v>133.71</v>
      </c>
      <c r="K1886">
        <v>125.3</v>
      </c>
      <c r="L1886">
        <v>97</v>
      </c>
      <c r="M1886">
        <v>1754</v>
      </c>
      <c r="N1886">
        <v>686</v>
      </c>
      <c r="O1886">
        <v>72</v>
      </c>
      <c r="P1886">
        <v>14</v>
      </c>
    </row>
    <row r="1887" spans="1:16" x14ac:dyDescent="0.2">
      <c r="A1887" t="s">
        <v>340</v>
      </c>
      <c r="B1887" t="s">
        <v>346</v>
      </c>
      <c r="C1887" t="s">
        <v>115</v>
      </c>
      <c r="D1887" t="s">
        <v>384</v>
      </c>
      <c r="E1887">
        <v>4821</v>
      </c>
      <c r="F1887">
        <v>1187</v>
      </c>
      <c r="G1887">
        <v>102.97</v>
      </c>
      <c r="H1887">
        <v>819</v>
      </c>
      <c r="I1887">
        <v>6515</v>
      </c>
      <c r="J1887">
        <v>137.32</v>
      </c>
      <c r="K1887">
        <v>122.48</v>
      </c>
      <c r="L1887">
        <v>187</v>
      </c>
      <c r="M1887">
        <v>3466</v>
      </c>
      <c r="N1887">
        <v>1041</v>
      </c>
      <c r="O1887">
        <v>102</v>
      </c>
      <c r="P1887">
        <v>25</v>
      </c>
    </row>
    <row r="1888" spans="1:16" x14ac:dyDescent="0.2">
      <c r="A1888" t="s">
        <v>340</v>
      </c>
      <c r="B1888" t="s">
        <v>346</v>
      </c>
      <c r="C1888" t="s">
        <v>124</v>
      </c>
      <c r="D1888" t="s">
        <v>384</v>
      </c>
      <c r="E1888">
        <v>4783</v>
      </c>
      <c r="F1888">
        <v>1404</v>
      </c>
      <c r="G1888">
        <v>108.83</v>
      </c>
      <c r="H1888">
        <v>699</v>
      </c>
      <c r="I1888">
        <v>5753</v>
      </c>
      <c r="J1888">
        <v>148.44999999999999</v>
      </c>
      <c r="K1888">
        <v>133.4</v>
      </c>
      <c r="L1888">
        <v>187</v>
      </c>
      <c r="M1888">
        <v>3294</v>
      </c>
      <c r="N1888">
        <v>1165</v>
      </c>
      <c r="O1888">
        <v>112</v>
      </c>
      <c r="P1888">
        <v>25</v>
      </c>
    </row>
    <row r="1889" spans="1:16" x14ac:dyDescent="0.2">
      <c r="A1889" t="s">
        <v>340</v>
      </c>
      <c r="B1889" t="s">
        <v>346</v>
      </c>
      <c r="C1889" t="s">
        <v>126</v>
      </c>
      <c r="D1889" t="s">
        <v>384</v>
      </c>
      <c r="E1889">
        <v>5582</v>
      </c>
      <c r="F1889">
        <v>1251</v>
      </c>
      <c r="G1889">
        <v>97.75</v>
      </c>
      <c r="H1889">
        <v>937</v>
      </c>
      <c r="I1889">
        <v>7410</v>
      </c>
      <c r="J1889">
        <v>123.76</v>
      </c>
      <c r="K1889">
        <v>121.44</v>
      </c>
      <c r="L1889">
        <v>330</v>
      </c>
      <c r="M1889">
        <v>3709</v>
      </c>
      <c r="N1889">
        <v>1366</v>
      </c>
      <c r="O1889">
        <v>142</v>
      </c>
      <c r="P1889">
        <v>35</v>
      </c>
    </row>
    <row r="1890" spans="1:16" x14ac:dyDescent="0.2">
      <c r="A1890" t="s">
        <v>340</v>
      </c>
      <c r="B1890" t="s">
        <v>346</v>
      </c>
      <c r="C1890" t="s">
        <v>140</v>
      </c>
      <c r="D1890" t="s">
        <v>384</v>
      </c>
      <c r="E1890">
        <v>5265</v>
      </c>
      <c r="F1890">
        <v>1393</v>
      </c>
      <c r="G1890">
        <v>106.42</v>
      </c>
      <c r="H1890">
        <v>996</v>
      </c>
      <c r="I1890">
        <v>8036</v>
      </c>
      <c r="J1890">
        <v>131.69999999999999</v>
      </c>
      <c r="K1890">
        <v>116.94</v>
      </c>
      <c r="L1890">
        <v>148</v>
      </c>
      <c r="M1890">
        <v>3561</v>
      </c>
      <c r="N1890">
        <v>1376</v>
      </c>
      <c r="O1890">
        <v>150</v>
      </c>
      <c r="P1890">
        <v>30</v>
      </c>
    </row>
    <row r="1891" spans="1:16" x14ac:dyDescent="0.2">
      <c r="A1891" t="s">
        <v>340</v>
      </c>
      <c r="B1891" t="s">
        <v>346</v>
      </c>
      <c r="C1891" t="s">
        <v>143</v>
      </c>
      <c r="D1891" t="s">
        <v>384</v>
      </c>
      <c r="E1891">
        <v>5491</v>
      </c>
      <c r="F1891">
        <v>1069</v>
      </c>
      <c r="G1891">
        <v>86.78</v>
      </c>
      <c r="H1891">
        <v>774</v>
      </c>
      <c r="I1891">
        <v>6554</v>
      </c>
      <c r="J1891">
        <v>118.87</v>
      </c>
      <c r="K1891">
        <v>107.22</v>
      </c>
      <c r="L1891">
        <v>256</v>
      </c>
      <c r="M1891">
        <v>3667</v>
      </c>
      <c r="N1891">
        <v>1412</v>
      </c>
      <c r="O1891">
        <v>114</v>
      </c>
      <c r="P1891">
        <v>42</v>
      </c>
    </row>
    <row r="1892" spans="1:16" x14ac:dyDescent="0.2">
      <c r="A1892" t="s">
        <v>340</v>
      </c>
      <c r="B1892" t="s">
        <v>346</v>
      </c>
      <c r="C1892" t="s">
        <v>145</v>
      </c>
      <c r="D1892" t="s">
        <v>384</v>
      </c>
      <c r="E1892">
        <v>3533</v>
      </c>
      <c r="F1892">
        <v>808</v>
      </c>
      <c r="G1892">
        <v>98.71</v>
      </c>
      <c r="H1892">
        <v>691</v>
      </c>
      <c r="I1892">
        <v>5341</v>
      </c>
      <c r="J1892">
        <v>122.5</v>
      </c>
      <c r="K1892">
        <v>115.64</v>
      </c>
      <c r="L1892">
        <v>162</v>
      </c>
      <c r="M1892">
        <v>2207</v>
      </c>
      <c r="N1892">
        <v>1057</v>
      </c>
      <c r="O1892">
        <v>82</v>
      </c>
      <c r="P1892">
        <v>25</v>
      </c>
    </row>
    <row r="1893" spans="1:16" x14ac:dyDescent="0.2">
      <c r="A1893" t="s">
        <v>340</v>
      </c>
      <c r="B1893" t="s">
        <v>346</v>
      </c>
      <c r="C1893" t="s">
        <v>147</v>
      </c>
      <c r="D1893" t="s">
        <v>384</v>
      </c>
      <c r="E1893">
        <v>3105</v>
      </c>
      <c r="F1893">
        <v>1199</v>
      </c>
      <c r="G1893">
        <v>133.15</v>
      </c>
      <c r="H1893">
        <v>556</v>
      </c>
      <c r="I1893">
        <v>4290</v>
      </c>
      <c r="J1893">
        <v>154.69</v>
      </c>
      <c r="K1893">
        <v>146.93</v>
      </c>
      <c r="L1893">
        <v>90</v>
      </c>
      <c r="M1893">
        <v>2196</v>
      </c>
      <c r="N1893">
        <v>685</v>
      </c>
      <c r="O1893">
        <v>97</v>
      </c>
      <c r="P1893">
        <v>37</v>
      </c>
    </row>
    <row r="1894" spans="1:16" x14ac:dyDescent="0.2">
      <c r="A1894" t="s">
        <v>340</v>
      </c>
      <c r="B1894" t="s">
        <v>346</v>
      </c>
      <c r="C1894" t="s">
        <v>149</v>
      </c>
      <c r="D1894" t="s">
        <v>384</v>
      </c>
      <c r="E1894">
        <v>470</v>
      </c>
      <c r="F1894">
        <v>156</v>
      </c>
      <c r="G1894">
        <v>131.54</v>
      </c>
      <c r="H1894">
        <v>87</v>
      </c>
      <c r="I1894">
        <v>1031</v>
      </c>
      <c r="J1894">
        <v>157.63999999999999</v>
      </c>
      <c r="K1894">
        <v>127.29</v>
      </c>
      <c r="L1894">
        <v>21</v>
      </c>
      <c r="M1894">
        <v>320</v>
      </c>
      <c r="N1894">
        <v>76</v>
      </c>
      <c r="O1894">
        <v>41</v>
      </c>
      <c r="P1894">
        <v>12</v>
      </c>
    </row>
    <row r="1895" spans="1:16" x14ac:dyDescent="0.2">
      <c r="A1895" t="s">
        <v>340</v>
      </c>
      <c r="B1895" t="s">
        <v>346</v>
      </c>
      <c r="C1895" t="s">
        <v>360</v>
      </c>
      <c r="D1895" t="s">
        <v>384</v>
      </c>
      <c r="E1895">
        <v>320</v>
      </c>
      <c r="F1895">
        <v>133</v>
      </c>
      <c r="G1895">
        <v>119.37</v>
      </c>
      <c r="H1895">
        <v>81</v>
      </c>
      <c r="I1895">
        <v>730</v>
      </c>
      <c r="J1895">
        <v>79.959999999999994</v>
      </c>
      <c r="K1895">
        <v>77.599999999999994</v>
      </c>
      <c r="L1895">
        <v>2</v>
      </c>
      <c r="M1895">
        <v>245</v>
      </c>
      <c r="N1895">
        <v>56</v>
      </c>
      <c r="O1895">
        <v>10</v>
      </c>
      <c r="P1895">
        <v>7</v>
      </c>
    </row>
    <row r="1896" spans="1:16" x14ac:dyDescent="0.2">
      <c r="A1896" t="s">
        <v>340</v>
      </c>
      <c r="B1896" t="s">
        <v>346</v>
      </c>
      <c r="C1896" t="s">
        <v>871</v>
      </c>
      <c r="D1896" t="s">
        <v>384</v>
      </c>
      <c r="H1896">
        <v>1</v>
      </c>
      <c r="I1896">
        <v>2</v>
      </c>
      <c r="J1896">
        <v>75</v>
      </c>
      <c r="K1896">
        <v>113</v>
      </c>
    </row>
    <row r="1897" spans="1:16" x14ac:dyDescent="0.2">
      <c r="A1897" t="s">
        <v>340</v>
      </c>
      <c r="B1897" t="s">
        <v>346</v>
      </c>
      <c r="C1897" t="s">
        <v>154</v>
      </c>
      <c r="D1897" t="s">
        <v>384</v>
      </c>
      <c r="E1897">
        <v>1147</v>
      </c>
      <c r="F1897">
        <v>177</v>
      </c>
      <c r="G1897">
        <v>81.3</v>
      </c>
      <c r="H1897">
        <v>215</v>
      </c>
      <c r="I1897">
        <v>1584</v>
      </c>
      <c r="J1897">
        <v>97.93</v>
      </c>
      <c r="K1897">
        <v>105.92</v>
      </c>
      <c r="L1897">
        <v>53</v>
      </c>
      <c r="M1897">
        <v>663</v>
      </c>
      <c r="N1897">
        <v>398</v>
      </c>
      <c r="O1897">
        <v>27</v>
      </c>
      <c r="P1897">
        <v>6</v>
      </c>
    </row>
    <row r="1898" spans="1:16" x14ac:dyDescent="0.2">
      <c r="A1898" t="s">
        <v>340</v>
      </c>
      <c r="B1898" t="s">
        <v>346</v>
      </c>
      <c r="C1898" t="s">
        <v>361</v>
      </c>
      <c r="D1898" t="s">
        <v>384</v>
      </c>
      <c r="E1898">
        <v>1072</v>
      </c>
      <c r="F1898">
        <v>211</v>
      </c>
      <c r="G1898">
        <v>86.32</v>
      </c>
      <c r="H1898">
        <v>202</v>
      </c>
      <c r="I1898">
        <v>1318</v>
      </c>
      <c r="J1898">
        <v>120.06</v>
      </c>
      <c r="K1898">
        <v>116.59</v>
      </c>
      <c r="L1898">
        <v>57</v>
      </c>
      <c r="M1898">
        <v>746</v>
      </c>
      <c r="N1898">
        <v>228</v>
      </c>
      <c r="O1898">
        <v>31</v>
      </c>
      <c r="P1898">
        <v>10</v>
      </c>
    </row>
    <row r="1899" spans="1:16" x14ac:dyDescent="0.2">
      <c r="A1899" t="s">
        <v>340</v>
      </c>
      <c r="B1899" t="s">
        <v>346</v>
      </c>
      <c r="C1899" t="s">
        <v>158</v>
      </c>
      <c r="D1899" t="s">
        <v>384</v>
      </c>
      <c r="E1899">
        <v>1930</v>
      </c>
      <c r="F1899">
        <v>458</v>
      </c>
      <c r="G1899">
        <v>99.48</v>
      </c>
      <c r="H1899">
        <v>334</v>
      </c>
      <c r="I1899">
        <v>2737</v>
      </c>
      <c r="J1899">
        <v>122.9</v>
      </c>
      <c r="K1899">
        <v>112.56</v>
      </c>
      <c r="L1899">
        <v>84</v>
      </c>
      <c r="M1899">
        <v>1365</v>
      </c>
      <c r="N1899">
        <v>426</v>
      </c>
      <c r="O1899">
        <v>47</v>
      </c>
      <c r="P1899">
        <v>8</v>
      </c>
    </row>
    <row r="1900" spans="1:16" x14ac:dyDescent="0.2">
      <c r="A1900" t="s">
        <v>340</v>
      </c>
      <c r="B1900" t="s">
        <v>348</v>
      </c>
      <c r="C1900" t="s">
        <v>384</v>
      </c>
      <c r="D1900" t="s">
        <v>384</v>
      </c>
      <c r="E1900">
        <v>453</v>
      </c>
      <c r="F1900">
        <v>123</v>
      </c>
      <c r="G1900">
        <v>107.17</v>
      </c>
      <c r="H1900">
        <v>130</v>
      </c>
      <c r="I1900">
        <v>950</v>
      </c>
      <c r="J1900">
        <v>101.25</v>
      </c>
      <c r="K1900">
        <v>94.57</v>
      </c>
      <c r="L1900">
        <v>42</v>
      </c>
      <c r="M1900">
        <v>285</v>
      </c>
      <c r="N1900">
        <v>109</v>
      </c>
      <c r="O1900">
        <v>13</v>
      </c>
      <c r="P1900">
        <v>4</v>
      </c>
    </row>
    <row r="1901" spans="1:16" x14ac:dyDescent="0.2">
      <c r="A1901" t="s">
        <v>340</v>
      </c>
      <c r="B1901" t="s">
        <v>348</v>
      </c>
      <c r="C1901" t="s">
        <v>137</v>
      </c>
      <c r="D1901" t="s">
        <v>384</v>
      </c>
      <c r="E1901">
        <v>14</v>
      </c>
      <c r="F1901">
        <v>4</v>
      </c>
      <c r="G1901">
        <v>182.29</v>
      </c>
      <c r="H1901">
        <v>2</v>
      </c>
      <c r="I1901">
        <v>19</v>
      </c>
      <c r="J1901">
        <v>121.5</v>
      </c>
      <c r="K1901">
        <v>96.89</v>
      </c>
      <c r="L1901">
        <v>3</v>
      </c>
      <c r="M1901">
        <v>5</v>
      </c>
      <c r="N1901">
        <v>6</v>
      </c>
    </row>
    <row r="1902" spans="1:16" x14ac:dyDescent="0.2">
      <c r="A1902" t="s">
        <v>340</v>
      </c>
      <c r="B1902" t="s">
        <v>417</v>
      </c>
      <c r="C1902" t="s">
        <v>388</v>
      </c>
      <c r="D1902" t="s">
        <v>384</v>
      </c>
      <c r="E1902">
        <v>64384</v>
      </c>
      <c r="F1902">
        <v>15975</v>
      </c>
      <c r="G1902">
        <v>101.7</v>
      </c>
      <c r="H1902">
        <v>11629</v>
      </c>
      <c r="I1902">
        <v>98164</v>
      </c>
      <c r="J1902">
        <v>119.16</v>
      </c>
      <c r="K1902">
        <v>108.85</v>
      </c>
      <c r="L1902">
        <v>2692</v>
      </c>
      <c r="M1902">
        <v>42180</v>
      </c>
      <c r="N1902">
        <v>17309</v>
      </c>
      <c r="O1902">
        <v>1752</v>
      </c>
      <c r="P1902">
        <v>451</v>
      </c>
    </row>
    <row r="1903" spans="1:16" x14ac:dyDescent="0.2">
      <c r="A1903" t="s">
        <v>340</v>
      </c>
      <c r="B1903" t="s">
        <v>417</v>
      </c>
      <c r="C1903" t="s">
        <v>385</v>
      </c>
      <c r="D1903" t="s">
        <v>384</v>
      </c>
      <c r="E1903">
        <v>113047</v>
      </c>
      <c r="F1903">
        <v>26555</v>
      </c>
      <c r="G1903">
        <v>98.87</v>
      </c>
      <c r="H1903">
        <v>19139</v>
      </c>
      <c r="I1903">
        <v>149118</v>
      </c>
      <c r="J1903">
        <v>125.23</v>
      </c>
      <c r="K1903">
        <v>116.28</v>
      </c>
      <c r="L1903">
        <v>4920</v>
      </c>
      <c r="M1903">
        <v>73802</v>
      </c>
      <c r="N1903">
        <v>30674</v>
      </c>
      <c r="O1903">
        <v>2930</v>
      </c>
      <c r="P1903">
        <v>721</v>
      </c>
    </row>
    <row r="1904" spans="1:16" x14ac:dyDescent="0.2">
      <c r="A1904" t="s">
        <v>340</v>
      </c>
      <c r="B1904" t="s">
        <v>417</v>
      </c>
      <c r="C1904" t="s">
        <v>359</v>
      </c>
      <c r="D1904" t="s">
        <v>384</v>
      </c>
      <c r="E1904">
        <v>4345</v>
      </c>
      <c r="F1904">
        <v>293</v>
      </c>
      <c r="G1904">
        <v>42.59</v>
      </c>
      <c r="H1904">
        <v>366</v>
      </c>
      <c r="I1904">
        <v>3286</v>
      </c>
      <c r="J1904">
        <v>75.75</v>
      </c>
      <c r="K1904">
        <v>69.7</v>
      </c>
      <c r="L1904">
        <v>295</v>
      </c>
      <c r="M1904">
        <v>2505</v>
      </c>
      <c r="N1904">
        <v>1436</v>
      </c>
      <c r="O1904">
        <v>95</v>
      </c>
      <c r="P1904">
        <v>14</v>
      </c>
    </row>
    <row r="1905" spans="1:16" x14ac:dyDescent="0.2">
      <c r="A1905" t="s">
        <v>340</v>
      </c>
      <c r="B1905" t="s">
        <v>346</v>
      </c>
      <c r="C1905" t="s">
        <v>387</v>
      </c>
      <c r="D1905" t="s">
        <v>384</v>
      </c>
      <c r="E1905">
        <v>85159</v>
      </c>
      <c r="F1905">
        <v>20900</v>
      </c>
      <c r="G1905">
        <v>101.84</v>
      </c>
      <c r="H1905">
        <v>16036</v>
      </c>
      <c r="I1905">
        <v>125017</v>
      </c>
      <c r="J1905">
        <v>121.5</v>
      </c>
      <c r="K1905">
        <v>111.82</v>
      </c>
      <c r="L1905">
        <v>4625</v>
      </c>
      <c r="M1905">
        <v>55712</v>
      </c>
      <c r="N1905">
        <v>20299</v>
      </c>
      <c r="O1905">
        <v>3813</v>
      </c>
      <c r="P1905">
        <v>710</v>
      </c>
    </row>
    <row r="1906" spans="1:16" x14ac:dyDescent="0.2">
      <c r="A1906" t="s">
        <v>340</v>
      </c>
      <c r="B1906" t="s">
        <v>346</v>
      </c>
      <c r="C1906" t="s">
        <v>359</v>
      </c>
      <c r="D1906" t="s">
        <v>384</v>
      </c>
      <c r="E1906">
        <v>4027</v>
      </c>
      <c r="F1906">
        <v>272</v>
      </c>
      <c r="G1906">
        <v>41.78</v>
      </c>
      <c r="H1906">
        <v>350</v>
      </c>
      <c r="I1906">
        <v>3254</v>
      </c>
      <c r="J1906">
        <v>75.52</v>
      </c>
      <c r="K1906">
        <v>69.47</v>
      </c>
      <c r="L1906">
        <v>65</v>
      </c>
      <c r="M1906">
        <v>2466</v>
      </c>
      <c r="N1906">
        <v>1430</v>
      </c>
      <c r="O1906">
        <v>56</v>
      </c>
      <c r="P1906">
        <v>10</v>
      </c>
    </row>
    <row r="1907" spans="1:16" x14ac:dyDescent="0.2">
      <c r="A1907" t="s">
        <v>340</v>
      </c>
      <c r="B1907" t="s">
        <v>346</v>
      </c>
      <c r="C1907" t="s">
        <v>386</v>
      </c>
      <c r="D1907" t="s">
        <v>384</v>
      </c>
      <c r="E1907">
        <v>69369</v>
      </c>
      <c r="F1907">
        <v>14751</v>
      </c>
      <c r="G1907">
        <v>92.86</v>
      </c>
      <c r="H1907">
        <v>12066</v>
      </c>
      <c r="I1907">
        <v>95875</v>
      </c>
      <c r="J1907">
        <v>118.73</v>
      </c>
      <c r="K1907">
        <v>110.01</v>
      </c>
      <c r="L1907">
        <v>3614</v>
      </c>
      <c r="M1907">
        <v>44138</v>
      </c>
      <c r="N1907">
        <v>19128</v>
      </c>
      <c r="O1907">
        <v>2038</v>
      </c>
      <c r="P1907">
        <v>451</v>
      </c>
    </row>
    <row r="1908" spans="1:16" x14ac:dyDescent="0.2">
      <c r="A1908" t="s">
        <v>340</v>
      </c>
      <c r="B1908" t="s">
        <v>346</v>
      </c>
      <c r="C1908" t="s">
        <v>388</v>
      </c>
      <c r="D1908" t="s">
        <v>384</v>
      </c>
      <c r="E1908">
        <v>64153</v>
      </c>
      <c r="F1908">
        <v>15903</v>
      </c>
      <c r="G1908">
        <v>101.63</v>
      </c>
      <c r="H1908">
        <v>11561</v>
      </c>
      <c r="I1908">
        <v>97513</v>
      </c>
      <c r="J1908">
        <v>119.5</v>
      </c>
      <c r="K1908">
        <v>108.96</v>
      </c>
      <c r="L1908">
        <v>2655</v>
      </c>
      <c r="M1908">
        <v>42045</v>
      </c>
      <c r="N1908">
        <v>17283</v>
      </c>
      <c r="O1908">
        <v>1721</v>
      </c>
      <c r="P1908">
        <v>449</v>
      </c>
    </row>
    <row r="1909" spans="1:16" x14ac:dyDescent="0.2">
      <c r="A1909" t="s">
        <v>340</v>
      </c>
      <c r="B1909" t="s">
        <v>346</v>
      </c>
      <c r="C1909" t="s">
        <v>385</v>
      </c>
      <c r="D1909" t="s">
        <v>384</v>
      </c>
      <c r="E1909">
        <v>112600</v>
      </c>
      <c r="F1909">
        <v>26417</v>
      </c>
      <c r="G1909">
        <v>98.75</v>
      </c>
      <c r="H1909">
        <v>18973</v>
      </c>
      <c r="I1909">
        <v>147860</v>
      </c>
      <c r="J1909">
        <v>125.48</v>
      </c>
      <c r="K1909">
        <v>116.57</v>
      </c>
      <c r="L1909">
        <v>4865</v>
      </c>
      <c r="M1909">
        <v>73540</v>
      </c>
      <c r="N1909">
        <v>30622</v>
      </c>
      <c r="O1909">
        <v>2856</v>
      </c>
      <c r="P1909">
        <v>717</v>
      </c>
    </row>
    <row r="1910" spans="1:16" x14ac:dyDescent="0.2">
      <c r="A1910" t="s">
        <v>340</v>
      </c>
      <c r="B1910" t="s">
        <v>417</v>
      </c>
      <c r="C1910" t="s">
        <v>386</v>
      </c>
      <c r="D1910" t="s">
        <v>384</v>
      </c>
      <c r="E1910">
        <v>78896</v>
      </c>
      <c r="F1910">
        <v>17011</v>
      </c>
      <c r="G1910">
        <v>93.34</v>
      </c>
      <c r="H1910">
        <v>13803</v>
      </c>
      <c r="I1910">
        <v>108503</v>
      </c>
      <c r="J1910">
        <v>117.99</v>
      </c>
      <c r="K1910">
        <v>109.14</v>
      </c>
      <c r="L1910">
        <v>6048</v>
      </c>
      <c r="M1910">
        <v>48789</v>
      </c>
      <c r="N1910">
        <v>19241</v>
      </c>
      <c r="O1910">
        <v>4232</v>
      </c>
      <c r="P1910">
        <v>586</v>
      </c>
    </row>
    <row r="1911" spans="1:16" x14ac:dyDescent="0.2">
      <c r="A1911" t="s">
        <v>340</v>
      </c>
      <c r="B1911" t="s">
        <v>417</v>
      </c>
      <c r="C1911" t="s">
        <v>387</v>
      </c>
      <c r="D1911" t="s">
        <v>384</v>
      </c>
      <c r="E1911">
        <v>97450</v>
      </c>
      <c r="F1911">
        <v>23171</v>
      </c>
      <c r="G1911">
        <v>99.93</v>
      </c>
      <c r="H1911">
        <v>18201</v>
      </c>
      <c r="I1911">
        <v>142732</v>
      </c>
      <c r="J1911">
        <v>119.81</v>
      </c>
      <c r="K1911">
        <v>108.34</v>
      </c>
      <c r="L1911">
        <v>8458</v>
      </c>
      <c r="M1911">
        <v>61229</v>
      </c>
      <c r="N1911">
        <v>20471</v>
      </c>
      <c r="O1911">
        <v>6409</v>
      </c>
      <c r="P1911">
        <v>883</v>
      </c>
    </row>
    <row r="1912" spans="1:16" x14ac:dyDescent="0.2">
      <c r="A1912" t="s">
        <v>341</v>
      </c>
      <c r="B1912" t="s">
        <v>417</v>
      </c>
      <c r="C1912" t="s">
        <v>384</v>
      </c>
      <c r="D1912" t="s">
        <v>384</v>
      </c>
      <c r="E1912">
        <v>2301</v>
      </c>
      <c r="F1912">
        <v>73</v>
      </c>
      <c r="G1912">
        <v>41.6</v>
      </c>
      <c r="L1912">
        <v>770</v>
      </c>
      <c r="M1912">
        <v>829</v>
      </c>
      <c r="N1912">
        <v>693</v>
      </c>
      <c r="O1912">
        <v>8</v>
      </c>
      <c r="P1912">
        <v>1</v>
      </c>
    </row>
    <row r="1913" spans="1:16" x14ac:dyDescent="0.2">
      <c r="A1913" t="s">
        <v>341</v>
      </c>
      <c r="B1913" t="s">
        <v>417</v>
      </c>
      <c r="C1913" t="s">
        <v>649</v>
      </c>
      <c r="D1913" t="s">
        <v>384</v>
      </c>
      <c r="E1913">
        <v>358122</v>
      </c>
      <c r="F1913">
        <v>83005</v>
      </c>
      <c r="G1913">
        <v>97.77</v>
      </c>
      <c r="H1913">
        <v>63138</v>
      </c>
      <c r="I1913">
        <v>501803</v>
      </c>
      <c r="J1913">
        <v>120.68</v>
      </c>
      <c r="K1913">
        <v>110.72</v>
      </c>
      <c r="L1913">
        <v>22413</v>
      </c>
      <c r="M1913">
        <v>228505</v>
      </c>
      <c r="N1913">
        <v>89131</v>
      </c>
      <c r="O1913">
        <v>15418</v>
      </c>
      <c r="P1913">
        <v>2655</v>
      </c>
    </row>
    <row r="1914" spans="1:16" x14ac:dyDescent="0.2">
      <c r="A1914" t="s">
        <v>341</v>
      </c>
      <c r="B1914" t="s">
        <v>417</v>
      </c>
      <c r="C1914" t="s">
        <v>853</v>
      </c>
      <c r="D1914" t="s">
        <v>384</v>
      </c>
      <c r="E1914">
        <v>149</v>
      </c>
      <c r="F1914">
        <v>101</v>
      </c>
      <c r="G1914">
        <v>213.64</v>
      </c>
      <c r="I1914">
        <v>1</v>
      </c>
      <c r="K1914">
        <v>368</v>
      </c>
      <c r="L1914">
        <v>11</v>
      </c>
      <c r="M1914">
        <v>46</v>
      </c>
      <c r="N1914">
        <v>89</v>
      </c>
      <c r="O1914">
        <v>3</v>
      </c>
    </row>
    <row r="1915" spans="1:16" x14ac:dyDescent="0.2">
      <c r="A1915" t="s">
        <v>341</v>
      </c>
      <c r="B1915" t="s">
        <v>417</v>
      </c>
      <c r="C1915" t="s">
        <v>109</v>
      </c>
      <c r="D1915" t="s">
        <v>384</v>
      </c>
      <c r="E1915">
        <v>1121</v>
      </c>
      <c r="F1915">
        <v>212</v>
      </c>
      <c r="G1915">
        <v>89.08</v>
      </c>
      <c r="H1915">
        <v>585</v>
      </c>
      <c r="I1915">
        <v>4406</v>
      </c>
      <c r="J1915">
        <v>152.66999999999999</v>
      </c>
      <c r="K1915">
        <v>102.43</v>
      </c>
      <c r="L1915">
        <v>131</v>
      </c>
      <c r="M1915">
        <v>694</v>
      </c>
      <c r="N1915">
        <v>187</v>
      </c>
      <c r="O1915">
        <v>78</v>
      </c>
      <c r="P1915">
        <v>31</v>
      </c>
    </row>
    <row r="1916" spans="1:16" x14ac:dyDescent="0.2">
      <c r="A1916" t="s">
        <v>341</v>
      </c>
      <c r="B1916" t="s">
        <v>417</v>
      </c>
      <c r="C1916" t="s">
        <v>110</v>
      </c>
      <c r="D1916" t="s">
        <v>384</v>
      </c>
      <c r="E1916">
        <v>1516</v>
      </c>
      <c r="F1916">
        <v>509</v>
      </c>
      <c r="G1916">
        <v>109.04</v>
      </c>
      <c r="H1916">
        <v>1550</v>
      </c>
      <c r="I1916">
        <v>11063</v>
      </c>
      <c r="J1916">
        <v>85.63</v>
      </c>
      <c r="K1916">
        <v>70.88</v>
      </c>
      <c r="L1916">
        <v>174</v>
      </c>
      <c r="M1916">
        <v>750</v>
      </c>
      <c r="N1916">
        <v>392</v>
      </c>
      <c r="O1916">
        <v>140</v>
      </c>
      <c r="P1916">
        <v>60</v>
      </c>
    </row>
    <row r="1917" spans="1:16" x14ac:dyDescent="0.2">
      <c r="A1917" t="s">
        <v>341</v>
      </c>
      <c r="B1917" t="s">
        <v>417</v>
      </c>
      <c r="C1917" t="s">
        <v>111</v>
      </c>
      <c r="D1917" t="s">
        <v>384</v>
      </c>
      <c r="E1917">
        <v>774</v>
      </c>
      <c r="F1917">
        <v>225</v>
      </c>
      <c r="G1917">
        <v>101.47</v>
      </c>
      <c r="H1917">
        <v>630</v>
      </c>
      <c r="I1917">
        <v>5219</v>
      </c>
      <c r="J1917">
        <v>137.88999999999999</v>
      </c>
      <c r="K1917">
        <v>95.07</v>
      </c>
      <c r="L1917">
        <v>104</v>
      </c>
      <c r="M1917">
        <v>390</v>
      </c>
      <c r="N1917">
        <v>134</v>
      </c>
      <c r="O1917">
        <v>133</v>
      </c>
      <c r="P1917">
        <v>13</v>
      </c>
    </row>
    <row r="1918" spans="1:16" x14ac:dyDescent="0.2">
      <c r="A1918" t="s">
        <v>341</v>
      </c>
      <c r="B1918" t="s">
        <v>417</v>
      </c>
      <c r="C1918" t="s">
        <v>112</v>
      </c>
      <c r="D1918" t="s">
        <v>384</v>
      </c>
      <c r="E1918">
        <v>899</v>
      </c>
      <c r="F1918">
        <v>37</v>
      </c>
      <c r="G1918">
        <v>70.430000000000007</v>
      </c>
      <c r="H1918">
        <v>550</v>
      </c>
      <c r="I1918">
        <v>3765</v>
      </c>
      <c r="J1918">
        <v>90.27</v>
      </c>
      <c r="K1918">
        <v>90.53</v>
      </c>
      <c r="L1918">
        <v>111</v>
      </c>
      <c r="M1918">
        <v>555</v>
      </c>
      <c r="N1918">
        <v>144</v>
      </c>
      <c r="O1918">
        <v>73</v>
      </c>
      <c r="P1918">
        <v>16</v>
      </c>
    </row>
    <row r="1919" spans="1:16" x14ac:dyDescent="0.2">
      <c r="A1919" t="s">
        <v>341</v>
      </c>
      <c r="B1919" t="s">
        <v>417</v>
      </c>
      <c r="C1919" t="s">
        <v>113</v>
      </c>
      <c r="D1919" t="s">
        <v>384</v>
      </c>
      <c r="E1919">
        <v>727</v>
      </c>
      <c r="F1919">
        <v>25</v>
      </c>
      <c r="G1919">
        <v>64.510000000000005</v>
      </c>
      <c r="H1919">
        <v>563</v>
      </c>
      <c r="I1919">
        <v>4103</v>
      </c>
      <c r="J1919">
        <v>84.68</v>
      </c>
      <c r="K1919">
        <v>88.71</v>
      </c>
      <c r="L1919">
        <v>93</v>
      </c>
      <c r="M1919">
        <v>486</v>
      </c>
      <c r="N1919">
        <v>68</v>
      </c>
      <c r="O1919">
        <v>67</v>
      </c>
      <c r="P1919">
        <v>13</v>
      </c>
    </row>
    <row r="1920" spans="1:16" x14ac:dyDescent="0.2">
      <c r="A1920" t="s">
        <v>341</v>
      </c>
      <c r="B1920" t="s">
        <v>417</v>
      </c>
      <c r="C1920" t="s">
        <v>114</v>
      </c>
      <c r="D1920" t="s">
        <v>384</v>
      </c>
      <c r="E1920">
        <v>381</v>
      </c>
      <c r="F1920">
        <v>14</v>
      </c>
      <c r="G1920">
        <v>61.64</v>
      </c>
      <c r="H1920">
        <v>294</v>
      </c>
      <c r="I1920">
        <v>2297</v>
      </c>
      <c r="J1920">
        <v>80.45</v>
      </c>
      <c r="K1920">
        <v>85.06</v>
      </c>
      <c r="L1920">
        <v>57</v>
      </c>
      <c r="M1920">
        <v>242</v>
      </c>
      <c r="N1920">
        <v>40</v>
      </c>
      <c r="O1920">
        <v>27</v>
      </c>
      <c r="P1920">
        <v>15</v>
      </c>
    </row>
    <row r="1921" spans="1:16" x14ac:dyDescent="0.2">
      <c r="A1921" t="s">
        <v>341</v>
      </c>
      <c r="B1921" t="s">
        <v>417</v>
      </c>
      <c r="C1921" t="s">
        <v>86</v>
      </c>
      <c r="D1921" t="s">
        <v>384</v>
      </c>
      <c r="E1921">
        <v>4777</v>
      </c>
      <c r="F1921">
        <v>1576</v>
      </c>
      <c r="G1921">
        <v>103.51</v>
      </c>
      <c r="H1921">
        <v>3613</v>
      </c>
      <c r="I1921">
        <v>25801</v>
      </c>
      <c r="J1921">
        <v>121.84</v>
      </c>
      <c r="K1921">
        <v>112.35</v>
      </c>
      <c r="L1921">
        <v>1282</v>
      </c>
      <c r="M1921">
        <v>1914</v>
      </c>
      <c r="N1921">
        <v>489</v>
      </c>
      <c r="O1921">
        <v>881</v>
      </c>
      <c r="P1921">
        <v>211</v>
      </c>
    </row>
    <row r="1922" spans="1:16" x14ac:dyDescent="0.2">
      <c r="A1922" t="s">
        <v>341</v>
      </c>
      <c r="B1922" t="s">
        <v>417</v>
      </c>
      <c r="C1922" t="s">
        <v>115</v>
      </c>
      <c r="D1922" t="s">
        <v>384</v>
      </c>
      <c r="E1922">
        <v>538</v>
      </c>
      <c r="F1922">
        <v>129</v>
      </c>
      <c r="G1922">
        <v>117.28</v>
      </c>
      <c r="H1922">
        <v>487</v>
      </c>
      <c r="I1922">
        <v>4040</v>
      </c>
      <c r="J1922">
        <v>117.56</v>
      </c>
      <c r="K1922">
        <v>127.39</v>
      </c>
      <c r="L1922">
        <v>74</v>
      </c>
      <c r="M1922">
        <v>232</v>
      </c>
      <c r="N1922">
        <v>138</v>
      </c>
      <c r="O1922">
        <v>84</v>
      </c>
      <c r="P1922">
        <v>10</v>
      </c>
    </row>
    <row r="1923" spans="1:16" x14ac:dyDescent="0.2">
      <c r="A1923" t="s">
        <v>341</v>
      </c>
      <c r="B1923" t="s">
        <v>417</v>
      </c>
      <c r="C1923" t="s">
        <v>116</v>
      </c>
      <c r="D1923" t="s">
        <v>384</v>
      </c>
      <c r="E1923">
        <v>786</v>
      </c>
      <c r="F1923">
        <v>105</v>
      </c>
      <c r="G1923">
        <v>80.48</v>
      </c>
      <c r="H1923">
        <v>388</v>
      </c>
      <c r="I1923">
        <v>3272</v>
      </c>
      <c r="J1923">
        <v>97.21</v>
      </c>
      <c r="K1923">
        <v>101.08</v>
      </c>
      <c r="L1923">
        <v>124</v>
      </c>
      <c r="M1923">
        <v>450</v>
      </c>
      <c r="N1923">
        <v>133</v>
      </c>
      <c r="O1923">
        <v>68</v>
      </c>
      <c r="P1923">
        <v>11</v>
      </c>
    </row>
    <row r="1924" spans="1:16" x14ac:dyDescent="0.2">
      <c r="A1924" t="s">
        <v>341</v>
      </c>
      <c r="B1924" t="s">
        <v>417</v>
      </c>
      <c r="C1924" t="s">
        <v>89</v>
      </c>
      <c r="D1924" t="s">
        <v>384</v>
      </c>
      <c r="E1924">
        <v>3339</v>
      </c>
      <c r="F1924">
        <v>1450</v>
      </c>
      <c r="G1924">
        <v>126.49</v>
      </c>
      <c r="H1924">
        <v>1845</v>
      </c>
      <c r="I1924">
        <v>13621</v>
      </c>
      <c r="J1924">
        <v>134.19</v>
      </c>
      <c r="K1924">
        <v>127.46</v>
      </c>
      <c r="L1924">
        <v>500</v>
      </c>
      <c r="M1924">
        <v>1980</v>
      </c>
      <c r="N1924">
        <v>485</v>
      </c>
      <c r="O1924">
        <v>348</v>
      </c>
      <c r="P1924">
        <v>26</v>
      </c>
    </row>
    <row r="1925" spans="1:16" x14ac:dyDescent="0.2">
      <c r="A1925" t="s">
        <v>341</v>
      </c>
      <c r="B1925" t="s">
        <v>417</v>
      </c>
      <c r="C1925" t="s">
        <v>117</v>
      </c>
      <c r="D1925" t="s">
        <v>384</v>
      </c>
      <c r="E1925">
        <v>1407</v>
      </c>
      <c r="F1925">
        <v>498</v>
      </c>
      <c r="G1925">
        <v>118.43</v>
      </c>
      <c r="H1925">
        <v>897</v>
      </c>
      <c r="I1925">
        <v>6618</v>
      </c>
      <c r="J1925">
        <v>139.04</v>
      </c>
      <c r="K1925">
        <v>132.81</v>
      </c>
      <c r="L1925">
        <v>159</v>
      </c>
      <c r="M1925">
        <v>813</v>
      </c>
      <c r="N1925">
        <v>317</v>
      </c>
      <c r="O1925">
        <v>112</v>
      </c>
      <c r="P1925">
        <v>6</v>
      </c>
    </row>
    <row r="1926" spans="1:16" x14ac:dyDescent="0.2">
      <c r="A1926" t="s">
        <v>341</v>
      </c>
      <c r="B1926" t="s">
        <v>417</v>
      </c>
      <c r="C1926" t="s">
        <v>118</v>
      </c>
      <c r="D1926" t="s">
        <v>384</v>
      </c>
      <c r="E1926">
        <v>4283</v>
      </c>
      <c r="F1926">
        <v>1655</v>
      </c>
      <c r="G1926">
        <v>117.97</v>
      </c>
      <c r="H1926">
        <v>2082</v>
      </c>
      <c r="I1926">
        <v>16950</v>
      </c>
      <c r="J1926">
        <v>123.31</v>
      </c>
      <c r="K1926">
        <v>118.29</v>
      </c>
      <c r="L1926">
        <v>519</v>
      </c>
      <c r="M1926">
        <v>2918</v>
      </c>
      <c r="N1926">
        <v>502</v>
      </c>
      <c r="O1926">
        <v>284</v>
      </c>
      <c r="P1926">
        <v>60</v>
      </c>
    </row>
    <row r="1927" spans="1:16" x14ac:dyDescent="0.2">
      <c r="A1927" t="s">
        <v>341</v>
      </c>
      <c r="B1927" t="s">
        <v>417</v>
      </c>
      <c r="C1927" t="s">
        <v>119</v>
      </c>
      <c r="D1927" t="s">
        <v>384</v>
      </c>
      <c r="E1927">
        <v>3765</v>
      </c>
      <c r="F1927">
        <v>1462</v>
      </c>
      <c r="G1927">
        <v>117.44</v>
      </c>
      <c r="H1927">
        <v>3339</v>
      </c>
      <c r="I1927">
        <v>26799</v>
      </c>
      <c r="J1927">
        <v>120.92</v>
      </c>
      <c r="K1927">
        <v>117.15</v>
      </c>
      <c r="L1927">
        <v>519</v>
      </c>
      <c r="M1927">
        <v>2054</v>
      </c>
      <c r="N1927">
        <v>555</v>
      </c>
      <c r="O1927">
        <v>491</v>
      </c>
      <c r="P1927">
        <v>146</v>
      </c>
    </row>
    <row r="1928" spans="1:16" x14ac:dyDescent="0.2">
      <c r="A1928" t="s">
        <v>341</v>
      </c>
      <c r="B1928" t="s">
        <v>417</v>
      </c>
      <c r="C1928" t="s">
        <v>120</v>
      </c>
      <c r="D1928" t="s">
        <v>384</v>
      </c>
      <c r="E1928">
        <v>5494</v>
      </c>
      <c r="F1928">
        <v>2200</v>
      </c>
      <c r="G1928">
        <v>126.38</v>
      </c>
      <c r="H1928">
        <v>3798</v>
      </c>
      <c r="I1928">
        <v>27911</v>
      </c>
      <c r="J1928">
        <v>108.81</v>
      </c>
      <c r="K1928">
        <v>108.45</v>
      </c>
      <c r="L1928">
        <v>548</v>
      </c>
      <c r="M1928">
        <v>2682</v>
      </c>
      <c r="N1928">
        <v>972</v>
      </c>
      <c r="O1928">
        <v>1011</v>
      </c>
      <c r="P1928">
        <v>281</v>
      </c>
    </row>
    <row r="1929" spans="1:16" x14ac:dyDescent="0.2">
      <c r="A1929" t="s">
        <v>341</v>
      </c>
      <c r="B1929" t="s">
        <v>417</v>
      </c>
      <c r="C1929" t="s">
        <v>121</v>
      </c>
      <c r="D1929" t="s">
        <v>384</v>
      </c>
      <c r="E1929">
        <v>2119</v>
      </c>
      <c r="F1929">
        <v>802</v>
      </c>
      <c r="G1929">
        <v>118.09</v>
      </c>
      <c r="H1929">
        <v>1457</v>
      </c>
      <c r="I1929">
        <v>11152</v>
      </c>
      <c r="J1929">
        <v>122.11</v>
      </c>
      <c r="K1929">
        <v>110.03</v>
      </c>
      <c r="L1929">
        <v>369</v>
      </c>
      <c r="M1929">
        <v>1282</v>
      </c>
      <c r="N1929">
        <v>325</v>
      </c>
      <c r="O1929">
        <v>115</v>
      </c>
      <c r="P1929">
        <v>28</v>
      </c>
    </row>
    <row r="1930" spans="1:16" x14ac:dyDescent="0.2">
      <c r="A1930" t="s">
        <v>341</v>
      </c>
      <c r="B1930" t="s">
        <v>417</v>
      </c>
      <c r="C1930" t="s">
        <v>80</v>
      </c>
      <c r="D1930" t="s">
        <v>384</v>
      </c>
      <c r="E1930">
        <v>1796</v>
      </c>
      <c r="F1930">
        <v>661</v>
      </c>
      <c r="G1930">
        <v>114.61</v>
      </c>
      <c r="H1930">
        <v>1431</v>
      </c>
      <c r="I1930">
        <v>11659</v>
      </c>
      <c r="J1930">
        <v>135.52000000000001</v>
      </c>
      <c r="K1930">
        <v>122.45</v>
      </c>
      <c r="L1930">
        <v>298</v>
      </c>
      <c r="M1930">
        <v>951</v>
      </c>
      <c r="N1930">
        <v>276</v>
      </c>
      <c r="O1930">
        <v>214</v>
      </c>
      <c r="P1930">
        <v>57</v>
      </c>
    </row>
    <row r="1931" spans="1:16" x14ac:dyDescent="0.2">
      <c r="A1931" t="s">
        <v>341</v>
      </c>
      <c r="B1931" t="s">
        <v>417</v>
      </c>
      <c r="C1931" t="s">
        <v>122</v>
      </c>
      <c r="D1931" t="s">
        <v>384</v>
      </c>
      <c r="E1931">
        <v>817</v>
      </c>
      <c r="F1931">
        <v>144</v>
      </c>
      <c r="G1931">
        <v>79.42</v>
      </c>
      <c r="H1931">
        <v>781</v>
      </c>
      <c r="I1931">
        <v>6229</v>
      </c>
      <c r="J1931">
        <v>128.75</v>
      </c>
      <c r="K1931">
        <v>125.68</v>
      </c>
      <c r="L1931">
        <v>102</v>
      </c>
      <c r="M1931">
        <v>489</v>
      </c>
      <c r="N1931">
        <v>137</v>
      </c>
      <c r="O1931">
        <v>59</v>
      </c>
      <c r="P1931">
        <v>30</v>
      </c>
    </row>
    <row r="1932" spans="1:16" x14ac:dyDescent="0.2">
      <c r="A1932" t="s">
        <v>341</v>
      </c>
      <c r="B1932" t="s">
        <v>417</v>
      </c>
      <c r="C1932" t="s">
        <v>123</v>
      </c>
      <c r="D1932" t="s">
        <v>384</v>
      </c>
      <c r="E1932">
        <v>1570</v>
      </c>
      <c r="F1932">
        <v>634</v>
      </c>
      <c r="G1932">
        <v>121.81</v>
      </c>
      <c r="H1932">
        <v>972</v>
      </c>
      <c r="I1932">
        <v>7505</v>
      </c>
      <c r="J1932">
        <v>119.57</v>
      </c>
      <c r="K1932">
        <v>91.52</v>
      </c>
      <c r="L1932">
        <v>203</v>
      </c>
      <c r="M1932">
        <v>924</v>
      </c>
      <c r="N1932">
        <v>316</v>
      </c>
      <c r="O1932">
        <v>101</v>
      </c>
      <c r="P1932">
        <v>26</v>
      </c>
    </row>
    <row r="1933" spans="1:16" x14ac:dyDescent="0.2">
      <c r="A1933" t="s">
        <v>341</v>
      </c>
      <c r="B1933" t="s">
        <v>417</v>
      </c>
      <c r="C1933" t="s">
        <v>124</v>
      </c>
      <c r="D1933" t="s">
        <v>384</v>
      </c>
      <c r="E1933">
        <v>900</v>
      </c>
      <c r="F1933">
        <v>286</v>
      </c>
      <c r="G1933">
        <v>127.28</v>
      </c>
      <c r="H1933">
        <v>569</v>
      </c>
      <c r="I1933">
        <v>4514</v>
      </c>
      <c r="J1933">
        <v>159.43</v>
      </c>
      <c r="K1933">
        <v>115.77</v>
      </c>
      <c r="L1933">
        <v>104</v>
      </c>
      <c r="M1933">
        <v>539</v>
      </c>
      <c r="N1933">
        <v>175</v>
      </c>
      <c r="O1933">
        <v>56</v>
      </c>
      <c r="P1933">
        <v>26</v>
      </c>
    </row>
    <row r="1934" spans="1:16" x14ac:dyDescent="0.2">
      <c r="A1934" t="s">
        <v>341</v>
      </c>
      <c r="B1934" t="s">
        <v>417</v>
      </c>
      <c r="C1934" t="s">
        <v>125</v>
      </c>
      <c r="D1934" t="s">
        <v>384</v>
      </c>
      <c r="E1934">
        <v>2402</v>
      </c>
      <c r="F1934">
        <v>885</v>
      </c>
      <c r="G1934">
        <v>121.94</v>
      </c>
      <c r="H1934">
        <v>1426</v>
      </c>
      <c r="I1934">
        <v>10531</v>
      </c>
      <c r="J1934">
        <v>130.57</v>
      </c>
      <c r="K1934">
        <v>123.47</v>
      </c>
      <c r="L1934">
        <v>359</v>
      </c>
      <c r="M1934">
        <v>1238</v>
      </c>
      <c r="N1934">
        <v>343</v>
      </c>
      <c r="O1934">
        <v>270</v>
      </c>
      <c r="P1934">
        <v>192</v>
      </c>
    </row>
    <row r="1935" spans="1:16" x14ac:dyDescent="0.2">
      <c r="A1935" t="s">
        <v>341</v>
      </c>
      <c r="B1935" t="s">
        <v>417</v>
      </c>
      <c r="C1935" t="s">
        <v>126</v>
      </c>
      <c r="D1935" t="s">
        <v>384</v>
      </c>
      <c r="E1935">
        <v>1322</v>
      </c>
      <c r="F1935">
        <v>400</v>
      </c>
      <c r="G1935">
        <v>101.48</v>
      </c>
      <c r="H1935">
        <v>1051</v>
      </c>
      <c r="I1935">
        <v>7774</v>
      </c>
      <c r="J1935">
        <v>126.81</v>
      </c>
      <c r="K1935">
        <v>125.53</v>
      </c>
      <c r="L1935">
        <v>250</v>
      </c>
      <c r="M1935">
        <v>848</v>
      </c>
      <c r="N1935">
        <v>138</v>
      </c>
      <c r="O1935">
        <v>85</v>
      </c>
      <c r="P1935">
        <v>1</v>
      </c>
    </row>
    <row r="1936" spans="1:16" x14ac:dyDescent="0.2">
      <c r="A1936" t="s">
        <v>341</v>
      </c>
      <c r="B1936" t="s">
        <v>417</v>
      </c>
      <c r="C1936" t="s">
        <v>127</v>
      </c>
      <c r="D1936" t="s">
        <v>384</v>
      </c>
      <c r="E1936">
        <v>1754</v>
      </c>
      <c r="F1936">
        <v>785</v>
      </c>
      <c r="G1936">
        <v>130.74</v>
      </c>
      <c r="H1936">
        <v>1001</v>
      </c>
      <c r="I1936">
        <v>8142</v>
      </c>
      <c r="J1936">
        <v>144.68</v>
      </c>
      <c r="K1936">
        <v>115.2</v>
      </c>
      <c r="L1936">
        <v>182</v>
      </c>
      <c r="M1936">
        <v>1032</v>
      </c>
      <c r="N1936">
        <v>270</v>
      </c>
      <c r="O1936">
        <v>173</v>
      </c>
      <c r="P1936">
        <v>97</v>
      </c>
    </row>
    <row r="1937" spans="1:16" x14ac:dyDescent="0.2">
      <c r="A1937" t="s">
        <v>341</v>
      </c>
      <c r="B1937" t="s">
        <v>417</v>
      </c>
      <c r="C1937" t="s">
        <v>128</v>
      </c>
      <c r="D1937" t="s">
        <v>384</v>
      </c>
      <c r="E1937">
        <v>965</v>
      </c>
      <c r="F1937">
        <v>107</v>
      </c>
      <c r="G1937">
        <v>80.709999999999994</v>
      </c>
      <c r="H1937">
        <v>504</v>
      </c>
      <c r="I1937">
        <v>3959</v>
      </c>
      <c r="J1937">
        <v>94.13</v>
      </c>
      <c r="K1937">
        <v>91.66</v>
      </c>
      <c r="L1937">
        <v>198</v>
      </c>
      <c r="M1937">
        <v>566</v>
      </c>
      <c r="N1937">
        <v>112</v>
      </c>
      <c r="O1937">
        <v>58</v>
      </c>
      <c r="P1937">
        <v>31</v>
      </c>
    </row>
    <row r="1938" spans="1:16" x14ac:dyDescent="0.2">
      <c r="A1938" t="s">
        <v>341</v>
      </c>
      <c r="B1938" t="s">
        <v>417</v>
      </c>
      <c r="C1938" t="s">
        <v>129</v>
      </c>
      <c r="D1938" t="s">
        <v>384</v>
      </c>
      <c r="E1938">
        <v>1227</v>
      </c>
      <c r="F1938">
        <v>389</v>
      </c>
      <c r="G1938">
        <v>106.32</v>
      </c>
      <c r="H1938">
        <v>990</v>
      </c>
      <c r="I1938">
        <v>7672</v>
      </c>
      <c r="J1938">
        <v>115.7</v>
      </c>
      <c r="K1938">
        <v>118.52</v>
      </c>
      <c r="L1938">
        <v>179</v>
      </c>
      <c r="M1938">
        <v>750</v>
      </c>
      <c r="N1938">
        <v>186</v>
      </c>
      <c r="O1938">
        <v>83</v>
      </c>
      <c r="P1938">
        <v>29</v>
      </c>
    </row>
    <row r="1939" spans="1:16" x14ac:dyDescent="0.2">
      <c r="A1939" t="s">
        <v>341</v>
      </c>
      <c r="B1939" t="s">
        <v>417</v>
      </c>
      <c r="C1939" t="s">
        <v>130</v>
      </c>
      <c r="D1939" t="s">
        <v>384</v>
      </c>
      <c r="E1939">
        <v>3873</v>
      </c>
      <c r="F1939">
        <v>1102</v>
      </c>
      <c r="G1939">
        <v>96.37</v>
      </c>
      <c r="H1939">
        <v>2358</v>
      </c>
      <c r="I1939">
        <v>18944</v>
      </c>
      <c r="J1939">
        <v>120.51</v>
      </c>
      <c r="K1939">
        <v>91.91</v>
      </c>
      <c r="L1939">
        <v>1368</v>
      </c>
      <c r="M1939">
        <v>1567</v>
      </c>
      <c r="N1939">
        <v>193</v>
      </c>
      <c r="O1939">
        <v>660</v>
      </c>
      <c r="P1939">
        <v>85</v>
      </c>
    </row>
    <row r="1940" spans="1:16" x14ac:dyDescent="0.2">
      <c r="A1940" t="s">
        <v>341</v>
      </c>
      <c r="B1940" t="s">
        <v>417</v>
      </c>
      <c r="C1940" t="s">
        <v>131</v>
      </c>
      <c r="D1940" t="s">
        <v>384</v>
      </c>
      <c r="E1940">
        <v>1843</v>
      </c>
      <c r="F1940">
        <v>489</v>
      </c>
      <c r="G1940">
        <v>103.64</v>
      </c>
      <c r="H1940">
        <v>1382</v>
      </c>
      <c r="I1940">
        <v>11065</v>
      </c>
      <c r="J1940">
        <v>116.99</v>
      </c>
      <c r="K1940">
        <v>103.35</v>
      </c>
      <c r="L1940">
        <v>217</v>
      </c>
      <c r="M1940">
        <v>942</v>
      </c>
      <c r="N1940">
        <v>339</v>
      </c>
      <c r="O1940">
        <v>297</v>
      </c>
      <c r="P1940">
        <v>48</v>
      </c>
    </row>
    <row r="1941" spans="1:16" x14ac:dyDescent="0.2">
      <c r="A1941" t="s">
        <v>341</v>
      </c>
      <c r="B1941" t="s">
        <v>417</v>
      </c>
      <c r="C1941" t="s">
        <v>132</v>
      </c>
      <c r="D1941" t="s">
        <v>384</v>
      </c>
      <c r="E1941">
        <v>814</v>
      </c>
      <c r="F1941">
        <v>36</v>
      </c>
      <c r="G1941">
        <v>69.16</v>
      </c>
      <c r="H1941">
        <v>704</v>
      </c>
      <c r="I1941">
        <v>4586</v>
      </c>
      <c r="J1941">
        <v>89.74</v>
      </c>
      <c r="K1941">
        <v>85.63</v>
      </c>
      <c r="L1941">
        <v>101</v>
      </c>
      <c r="M1941">
        <v>564</v>
      </c>
      <c r="N1941">
        <v>59</v>
      </c>
      <c r="O1941">
        <v>81</v>
      </c>
      <c r="P1941">
        <v>9</v>
      </c>
    </row>
    <row r="1942" spans="1:16" x14ac:dyDescent="0.2">
      <c r="A1942" t="s">
        <v>341</v>
      </c>
      <c r="B1942" t="s">
        <v>417</v>
      </c>
      <c r="C1942" t="s">
        <v>133</v>
      </c>
      <c r="D1942" t="s">
        <v>384</v>
      </c>
      <c r="E1942">
        <v>1609</v>
      </c>
      <c r="F1942">
        <v>673</v>
      </c>
      <c r="G1942">
        <v>123.82</v>
      </c>
      <c r="H1942">
        <v>1030</v>
      </c>
      <c r="I1942">
        <v>7747</v>
      </c>
      <c r="J1942">
        <v>136.71</v>
      </c>
      <c r="K1942">
        <v>121.73</v>
      </c>
      <c r="L1942">
        <v>197</v>
      </c>
      <c r="M1942">
        <v>881</v>
      </c>
      <c r="N1942">
        <v>283</v>
      </c>
      <c r="O1942">
        <v>180</v>
      </c>
      <c r="P1942">
        <v>68</v>
      </c>
    </row>
    <row r="1943" spans="1:16" x14ac:dyDescent="0.2">
      <c r="A1943" t="s">
        <v>341</v>
      </c>
      <c r="B1943" t="s">
        <v>417</v>
      </c>
      <c r="C1943" t="s">
        <v>134</v>
      </c>
      <c r="D1943" t="s">
        <v>384</v>
      </c>
      <c r="E1943">
        <v>5580</v>
      </c>
      <c r="F1943">
        <v>1763</v>
      </c>
      <c r="G1943">
        <v>109.85</v>
      </c>
      <c r="H1943">
        <v>2251</v>
      </c>
      <c r="I1943">
        <v>21885</v>
      </c>
      <c r="J1943">
        <v>126.61</v>
      </c>
      <c r="K1943">
        <v>100.79</v>
      </c>
      <c r="L1943">
        <v>1704</v>
      </c>
      <c r="M1943">
        <v>2261</v>
      </c>
      <c r="N1943">
        <v>357</v>
      </c>
      <c r="O1943">
        <v>1034</v>
      </c>
      <c r="P1943">
        <v>224</v>
      </c>
    </row>
    <row r="1944" spans="1:16" x14ac:dyDescent="0.2">
      <c r="A1944" t="s">
        <v>341</v>
      </c>
      <c r="B1944" t="s">
        <v>417</v>
      </c>
      <c r="C1944" t="s">
        <v>135</v>
      </c>
      <c r="D1944" t="s">
        <v>384</v>
      </c>
      <c r="E1944">
        <v>1266</v>
      </c>
      <c r="F1944">
        <v>306</v>
      </c>
      <c r="G1944">
        <v>91.09</v>
      </c>
      <c r="H1944">
        <v>565</v>
      </c>
      <c r="I1944">
        <v>6747</v>
      </c>
      <c r="J1944">
        <v>94.1</v>
      </c>
      <c r="K1944">
        <v>91.96</v>
      </c>
      <c r="L1944">
        <v>176</v>
      </c>
      <c r="M1944">
        <v>873</v>
      </c>
      <c r="N1944">
        <v>116</v>
      </c>
      <c r="O1944">
        <v>96</v>
      </c>
      <c r="P1944">
        <v>5</v>
      </c>
    </row>
    <row r="1945" spans="1:16" x14ac:dyDescent="0.2">
      <c r="A1945" t="s">
        <v>341</v>
      </c>
      <c r="B1945" t="s">
        <v>417</v>
      </c>
      <c r="C1945" t="s">
        <v>136</v>
      </c>
      <c r="D1945" t="s">
        <v>384</v>
      </c>
      <c r="E1945">
        <v>308</v>
      </c>
      <c r="F1945">
        <v>11</v>
      </c>
      <c r="G1945">
        <v>69.989999999999995</v>
      </c>
      <c r="H1945">
        <v>388</v>
      </c>
      <c r="I1945">
        <v>2957</v>
      </c>
      <c r="J1945">
        <v>87.73</v>
      </c>
      <c r="K1945">
        <v>90.59</v>
      </c>
      <c r="L1945">
        <v>43</v>
      </c>
      <c r="M1945">
        <v>161</v>
      </c>
      <c r="N1945">
        <v>41</v>
      </c>
      <c r="O1945">
        <v>62</v>
      </c>
      <c r="P1945">
        <v>1</v>
      </c>
    </row>
    <row r="1946" spans="1:16" x14ac:dyDescent="0.2">
      <c r="A1946" t="s">
        <v>341</v>
      </c>
      <c r="B1946" t="s">
        <v>417</v>
      </c>
      <c r="C1946" t="s">
        <v>137</v>
      </c>
      <c r="D1946" t="s">
        <v>384</v>
      </c>
      <c r="E1946">
        <v>2241</v>
      </c>
      <c r="F1946">
        <v>875</v>
      </c>
      <c r="G1946">
        <v>134.69999999999999</v>
      </c>
      <c r="H1946">
        <v>2097</v>
      </c>
      <c r="I1946">
        <v>15093</v>
      </c>
      <c r="J1946">
        <v>129.09</v>
      </c>
      <c r="K1946">
        <v>119.54</v>
      </c>
      <c r="L1946">
        <v>235</v>
      </c>
      <c r="M1946">
        <v>1202</v>
      </c>
      <c r="N1946">
        <v>401</v>
      </c>
      <c r="O1946">
        <v>370</v>
      </c>
      <c r="P1946">
        <v>33</v>
      </c>
    </row>
    <row r="1947" spans="1:16" x14ac:dyDescent="0.2">
      <c r="A1947" t="s">
        <v>341</v>
      </c>
      <c r="B1947" t="s">
        <v>417</v>
      </c>
      <c r="C1947" t="s">
        <v>138</v>
      </c>
      <c r="D1947" t="s">
        <v>384</v>
      </c>
      <c r="E1947">
        <v>1243</v>
      </c>
      <c r="F1947">
        <v>426</v>
      </c>
      <c r="G1947">
        <v>113.09</v>
      </c>
      <c r="H1947">
        <v>573</v>
      </c>
      <c r="I1947">
        <v>6839</v>
      </c>
      <c r="J1947">
        <v>147.36000000000001</v>
      </c>
      <c r="K1947">
        <v>133.34</v>
      </c>
      <c r="L1947">
        <v>219</v>
      </c>
      <c r="M1947">
        <v>690</v>
      </c>
      <c r="N1947">
        <v>184</v>
      </c>
      <c r="O1947">
        <v>104</v>
      </c>
      <c r="P1947">
        <v>46</v>
      </c>
    </row>
    <row r="1948" spans="1:16" x14ac:dyDescent="0.2">
      <c r="A1948" t="s">
        <v>341</v>
      </c>
      <c r="B1948" t="s">
        <v>417</v>
      </c>
      <c r="C1948" t="s">
        <v>139</v>
      </c>
      <c r="D1948" t="s">
        <v>384</v>
      </c>
      <c r="E1948">
        <v>1711</v>
      </c>
      <c r="F1948">
        <v>605</v>
      </c>
      <c r="G1948">
        <v>110.24</v>
      </c>
      <c r="H1948">
        <v>1003</v>
      </c>
      <c r="I1948">
        <v>8093</v>
      </c>
      <c r="J1948">
        <v>131.52000000000001</v>
      </c>
      <c r="K1948">
        <v>130.61000000000001</v>
      </c>
      <c r="L1948">
        <v>235</v>
      </c>
      <c r="M1948">
        <v>1091</v>
      </c>
      <c r="N1948">
        <v>269</v>
      </c>
      <c r="O1948">
        <v>108</v>
      </c>
      <c r="P1948">
        <v>8</v>
      </c>
    </row>
    <row r="1949" spans="1:16" x14ac:dyDescent="0.2">
      <c r="A1949" t="s">
        <v>341</v>
      </c>
      <c r="B1949" t="s">
        <v>417</v>
      </c>
      <c r="C1949" t="s">
        <v>140</v>
      </c>
      <c r="D1949" t="s">
        <v>384</v>
      </c>
      <c r="E1949">
        <v>2529</v>
      </c>
      <c r="F1949">
        <v>911</v>
      </c>
      <c r="G1949">
        <v>116.48</v>
      </c>
      <c r="H1949">
        <v>1263</v>
      </c>
      <c r="I1949">
        <v>10650</v>
      </c>
      <c r="J1949">
        <v>116.4</v>
      </c>
      <c r="K1949">
        <v>113.22</v>
      </c>
      <c r="L1949">
        <v>294</v>
      </c>
      <c r="M1949">
        <v>1537</v>
      </c>
      <c r="N1949">
        <v>441</v>
      </c>
      <c r="O1949">
        <v>217</v>
      </c>
      <c r="P1949">
        <v>40</v>
      </c>
    </row>
    <row r="1950" spans="1:16" x14ac:dyDescent="0.2">
      <c r="A1950" t="s">
        <v>341</v>
      </c>
      <c r="B1950" t="s">
        <v>417</v>
      </c>
      <c r="C1950" t="s">
        <v>141</v>
      </c>
      <c r="D1950" t="s">
        <v>384</v>
      </c>
      <c r="E1950">
        <v>4210</v>
      </c>
      <c r="F1950">
        <v>948</v>
      </c>
      <c r="G1950">
        <v>79.59</v>
      </c>
      <c r="H1950">
        <v>1936</v>
      </c>
      <c r="I1950">
        <v>19607</v>
      </c>
      <c r="J1950">
        <v>108.27</v>
      </c>
      <c r="K1950">
        <v>92.42</v>
      </c>
      <c r="L1950">
        <v>585</v>
      </c>
      <c r="M1950">
        <v>1547</v>
      </c>
      <c r="N1950">
        <v>1773</v>
      </c>
      <c r="O1950">
        <v>265</v>
      </c>
      <c r="P1950">
        <v>40</v>
      </c>
    </row>
    <row r="1951" spans="1:16" x14ac:dyDescent="0.2">
      <c r="A1951" t="s">
        <v>341</v>
      </c>
      <c r="B1951" t="s">
        <v>417</v>
      </c>
      <c r="C1951" t="s">
        <v>142</v>
      </c>
      <c r="D1951" t="s">
        <v>384</v>
      </c>
      <c r="E1951">
        <v>660</v>
      </c>
      <c r="F1951">
        <v>21</v>
      </c>
      <c r="G1951">
        <v>67.37</v>
      </c>
      <c r="H1951">
        <v>383</v>
      </c>
      <c r="I1951">
        <v>3342</v>
      </c>
      <c r="J1951">
        <v>87.96</v>
      </c>
      <c r="K1951">
        <v>88.02</v>
      </c>
      <c r="L1951">
        <v>87</v>
      </c>
      <c r="M1951">
        <v>407</v>
      </c>
      <c r="N1951">
        <v>81</v>
      </c>
      <c r="O1951">
        <v>75</v>
      </c>
      <c r="P1951">
        <v>10</v>
      </c>
    </row>
    <row r="1952" spans="1:16" x14ac:dyDescent="0.2">
      <c r="A1952" t="s">
        <v>341</v>
      </c>
      <c r="B1952" t="s">
        <v>417</v>
      </c>
      <c r="C1952" t="s">
        <v>143</v>
      </c>
      <c r="D1952" t="s">
        <v>384</v>
      </c>
      <c r="E1952">
        <v>1452</v>
      </c>
      <c r="F1952">
        <v>468</v>
      </c>
      <c r="G1952">
        <v>103.69</v>
      </c>
      <c r="H1952">
        <v>641</v>
      </c>
      <c r="I1952">
        <v>5605</v>
      </c>
      <c r="J1952">
        <v>133.34</v>
      </c>
      <c r="K1952">
        <v>133.68</v>
      </c>
      <c r="L1952">
        <v>245</v>
      </c>
      <c r="M1952">
        <v>1006</v>
      </c>
      <c r="N1952">
        <v>95</v>
      </c>
      <c r="O1952">
        <v>64</v>
      </c>
      <c r="P1952">
        <v>42</v>
      </c>
    </row>
    <row r="1953" spans="1:16" x14ac:dyDescent="0.2">
      <c r="A1953" t="s">
        <v>341</v>
      </c>
      <c r="B1953" t="s">
        <v>417</v>
      </c>
      <c r="C1953" t="s">
        <v>144</v>
      </c>
      <c r="D1953" t="s">
        <v>384</v>
      </c>
      <c r="E1953">
        <v>4951</v>
      </c>
      <c r="F1953">
        <v>1836</v>
      </c>
      <c r="G1953">
        <v>110.66</v>
      </c>
      <c r="H1953">
        <v>3164</v>
      </c>
      <c r="I1953">
        <v>25516</v>
      </c>
      <c r="J1953">
        <v>125.11</v>
      </c>
      <c r="K1953">
        <v>120.26</v>
      </c>
      <c r="L1953">
        <v>693</v>
      </c>
      <c r="M1953">
        <v>3392</v>
      </c>
      <c r="N1953">
        <v>582</v>
      </c>
      <c r="O1953">
        <v>268</v>
      </c>
      <c r="P1953">
        <v>16</v>
      </c>
    </row>
    <row r="1954" spans="1:16" x14ac:dyDescent="0.2">
      <c r="A1954" t="s">
        <v>341</v>
      </c>
      <c r="B1954" t="s">
        <v>417</v>
      </c>
      <c r="C1954" t="s">
        <v>145</v>
      </c>
      <c r="D1954" t="s">
        <v>384</v>
      </c>
      <c r="E1954">
        <v>1007</v>
      </c>
      <c r="F1954">
        <v>219</v>
      </c>
      <c r="G1954">
        <v>95.63</v>
      </c>
      <c r="H1954">
        <v>869</v>
      </c>
      <c r="I1954">
        <v>6725</v>
      </c>
      <c r="J1954">
        <v>139.81</v>
      </c>
      <c r="K1954">
        <v>134.77000000000001</v>
      </c>
      <c r="L1954">
        <v>138</v>
      </c>
      <c r="M1954">
        <v>587</v>
      </c>
      <c r="N1954">
        <v>119</v>
      </c>
      <c r="O1954">
        <v>107</v>
      </c>
      <c r="P1954">
        <v>56</v>
      </c>
    </row>
    <row r="1955" spans="1:16" x14ac:dyDescent="0.2">
      <c r="A1955" t="s">
        <v>341</v>
      </c>
      <c r="B1955" t="s">
        <v>417</v>
      </c>
      <c r="C1955" t="s">
        <v>146</v>
      </c>
      <c r="D1955" t="s">
        <v>384</v>
      </c>
      <c r="E1955">
        <v>3284</v>
      </c>
      <c r="F1955">
        <v>1506</v>
      </c>
      <c r="G1955">
        <v>129.94</v>
      </c>
      <c r="H1955">
        <v>1842</v>
      </c>
      <c r="I1955">
        <v>15513</v>
      </c>
      <c r="J1955">
        <v>130.33000000000001</v>
      </c>
      <c r="K1955">
        <v>115.36</v>
      </c>
      <c r="L1955">
        <v>479</v>
      </c>
      <c r="M1955">
        <v>2025</v>
      </c>
      <c r="N1955">
        <v>367</v>
      </c>
      <c r="O1955">
        <v>213</v>
      </c>
      <c r="P1955">
        <v>200</v>
      </c>
    </row>
    <row r="1956" spans="1:16" x14ac:dyDescent="0.2">
      <c r="A1956" t="s">
        <v>341</v>
      </c>
      <c r="B1956" t="s">
        <v>417</v>
      </c>
      <c r="C1956" t="s">
        <v>147</v>
      </c>
      <c r="D1956" t="s">
        <v>384</v>
      </c>
      <c r="E1956">
        <v>493</v>
      </c>
      <c r="F1956">
        <v>48</v>
      </c>
      <c r="G1956">
        <v>82.04</v>
      </c>
      <c r="H1956">
        <v>447</v>
      </c>
      <c r="I1956">
        <v>3745</v>
      </c>
      <c r="J1956">
        <v>94.02</v>
      </c>
      <c r="K1956">
        <v>92.47</v>
      </c>
      <c r="L1956">
        <v>57</v>
      </c>
      <c r="M1956">
        <v>290</v>
      </c>
      <c r="N1956">
        <v>67</v>
      </c>
      <c r="O1956">
        <v>49</v>
      </c>
      <c r="P1956">
        <v>30</v>
      </c>
    </row>
    <row r="1957" spans="1:16" x14ac:dyDescent="0.2">
      <c r="A1957" t="s">
        <v>341</v>
      </c>
      <c r="B1957" t="s">
        <v>417</v>
      </c>
      <c r="C1957" t="s">
        <v>148</v>
      </c>
      <c r="D1957" t="s">
        <v>384</v>
      </c>
      <c r="E1957">
        <v>586</v>
      </c>
      <c r="F1957">
        <v>289</v>
      </c>
      <c r="G1957">
        <v>139</v>
      </c>
      <c r="H1957">
        <v>419</v>
      </c>
      <c r="I1957">
        <v>3061</v>
      </c>
      <c r="J1957">
        <v>169.45</v>
      </c>
      <c r="K1957">
        <v>146.41</v>
      </c>
      <c r="L1957">
        <v>114</v>
      </c>
      <c r="M1957">
        <v>372</v>
      </c>
      <c r="N1957">
        <v>63</v>
      </c>
      <c r="O1957">
        <v>34</v>
      </c>
      <c r="P1957">
        <v>3</v>
      </c>
    </row>
    <row r="1958" spans="1:16" x14ac:dyDescent="0.2">
      <c r="A1958" t="s">
        <v>341</v>
      </c>
      <c r="B1958" t="s">
        <v>417</v>
      </c>
      <c r="C1958" t="s">
        <v>149</v>
      </c>
      <c r="D1958" t="s">
        <v>384</v>
      </c>
      <c r="E1958">
        <v>350</v>
      </c>
      <c r="F1958">
        <v>85</v>
      </c>
      <c r="G1958">
        <v>104.4</v>
      </c>
      <c r="H1958">
        <v>308</v>
      </c>
      <c r="I1958">
        <v>2239</v>
      </c>
      <c r="J1958">
        <v>90.46</v>
      </c>
      <c r="K1958">
        <v>103.97</v>
      </c>
      <c r="L1958">
        <v>53</v>
      </c>
      <c r="M1958">
        <v>112</v>
      </c>
      <c r="N1958">
        <v>91</v>
      </c>
      <c r="O1958">
        <v>75</v>
      </c>
      <c r="P1958">
        <v>19</v>
      </c>
    </row>
    <row r="1959" spans="1:16" x14ac:dyDescent="0.2">
      <c r="A1959" t="s">
        <v>341</v>
      </c>
      <c r="B1959" t="s">
        <v>417</v>
      </c>
      <c r="C1959" t="s">
        <v>150</v>
      </c>
      <c r="D1959" t="s">
        <v>384</v>
      </c>
      <c r="E1959">
        <v>3620</v>
      </c>
      <c r="F1959">
        <v>1428</v>
      </c>
      <c r="G1959">
        <v>116.92</v>
      </c>
      <c r="H1959">
        <v>2302</v>
      </c>
      <c r="I1959">
        <v>16951</v>
      </c>
      <c r="J1959">
        <v>123.5</v>
      </c>
      <c r="K1959">
        <v>120.29</v>
      </c>
      <c r="L1959">
        <v>601</v>
      </c>
      <c r="M1959">
        <v>2123</v>
      </c>
      <c r="N1959">
        <v>425</v>
      </c>
      <c r="O1959">
        <v>392</v>
      </c>
      <c r="P1959">
        <v>79</v>
      </c>
    </row>
    <row r="1960" spans="1:16" x14ac:dyDescent="0.2">
      <c r="A1960" t="s">
        <v>341</v>
      </c>
      <c r="B1960" t="s">
        <v>417</v>
      </c>
      <c r="C1960" t="s">
        <v>360</v>
      </c>
      <c r="D1960" t="s">
        <v>384</v>
      </c>
      <c r="E1960">
        <v>4</v>
      </c>
      <c r="F1960">
        <v>1</v>
      </c>
      <c r="G1960">
        <v>100</v>
      </c>
      <c r="H1960">
        <v>1</v>
      </c>
      <c r="I1960">
        <v>3</v>
      </c>
      <c r="J1960">
        <v>1</v>
      </c>
      <c r="K1960">
        <v>1</v>
      </c>
      <c r="M1960">
        <v>1</v>
      </c>
      <c r="N1960">
        <v>3</v>
      </c>
    </row>
    <row r="1961" spans="1:16" x14ac:dyDescent="0.2">
      <c r="A1961" t="s">
        <v>341</v>
      </c>
      <c r="B1961" t="s">
        <v>417</v>
      </c>
      <c r="C1961" t="s">
        <v>151</v>
      </c>
      <c r="D1961" t="s">
        <v>384</v>
      </c>
      <c r="E1961">
        <v>322</v>
      </c>
      <c r="F1961">
        <v>9</v>
      </c>
      <c r="G1961">
        <v>65.91</v>
      </c>
      <c r="H1961">
        <v>236</v>
      </c>
      <c r="I1961">
        <v>1787</v>
      </c>
      <c r="J1961">
        <v>79.97</v>
      </c>
      <c r="K1961">
        <v>82.17</v>
      </c>
      <c r="L1961">
        <v>34</v>
      </c>
      <c r="M1961">
        <v>211</v>
      </c>
      <c r="N1961">
        <v>51</v>
      </c>
      <c r="O1961">
        <v>22</v>
      </c>
      <c r="P1961">
        <v>4</v>
      </c>
    </row>
    <row r="1962" spans="1:16" x14ac:dyDescent="0.2">
      <c r="A1962" t="s">
        <v>341</v>
      </c>
      <c r="B1962" t="s">
        <v>417</v>
      </c>
      <c r="C1962" t="s">
        <v>152</v>
      </c>
      <c r="D1962" t="s">
        <v>384</v>
      </c>
      <c r="E1962">
        <v>3156</v>
      </c>
      <c r="F1962">
        <v>1335</v>
      </c>
      <c r="G1962">
        <v>120.33</v>
      </c>
      <c r="H1962">
        <v>2253</v>
      </c>
      <c r="I1962">
        <v>18358</v>
      </c>
      <c r="J1962">
        <v>140.65</v>
      </c>
      <c r="K1962">
        <v>124.1</v>
      </c>
      <c r="L1962">
        <v>423</v>
      </c>
      <c r="M1962">
        <v>2032</v>
      </c>
      <c r="N1962">
        <v>518</v>
      </c>
      <c r="O1962">
        <v>137</v>
      </c>
      <c r="P1962">
        <v>46</v>
      </c>
    </row>
    <row r="1963" spans="1:16" x14ac:dyDescent="0.2">
      <c r="A1963" t="s">
        <v>341</v>
      </c>
      <c r="B1963" t="s">
        <v>417</v>
      </c>
      <c r="C1963" t="s">
        <v>859</v>
      </c>
      <c r="D1963" t="s">
        <v>384</v>
      </c>
      <c r="E1963">
        <v>5600</v>
      </c>
      <c r="F1963">
        <v>3977</v>
      </c>
      <c r="G1963">
        <v>192.18</v>
      </c>
      <c r="H1963">
        <v>2</v>
      </c>
      <c r="I1963">
        <v>25</v>
      </c>
      <c r="J1963">
        <v>293</v>
      </c>
      <c r="K1963">
        <v>171.8</v>
      </c>
      <c r="M1963">
        <v>5450</v>
      </c>
      <c r="N1963">
        <v>126</v>
      </c>
      <c r="O1963">
        <v>20</v>
      </c>
      <c r="P1963">
        <v>4</v>
      </c>
    </row>
    <row r="1964" spans="1:16" x14ac:dyDescent="0.2">
      <c r="A1964" t="s">
        <v>341</v>
      </c>
      <c r="B1964" t="s">
        <v>417</v>
      </c>
      <c r="C1964" t="s">
        <v>389</v>
      </c>
      <c r="D1964" t="s">
        <v>384</v>
      </c>
      <c r="H1964">
        <v>193</v>
      </c>
      <c r="I1964">
        <v>456</v>
      </c>
      <c r="J1964">
        <v>111.32</v>
      </c>
      <c r="K1964">
        <v>104.4</v>
      </c>
    </row>
    <row r="1965" spans="1:16" x14ac:dyDescent="0.2">
      <c r="A1965" t="s">
        <v>341</v>
      </c>
      <c r="B1965" t="s">
        <v>417</v>
      </c>
      <c r="C1965" t="s">
        <v>815</v>
      </c>
      <c r="D1965" t="s">
        <v>384</v>
      </c>
      <c r="H1965">
        <v>94</v>
      </c>
      <c r="I1965">
        <v>413</v>
      </c>
      <c r="J1965">
        <v>90.91</v>
      </c>
      <c r="K1965">
        <v>61.76</v>
      </c>
    </row>
    <row r="1966" spans="1:16" x14ac:dyDescent="0.2">
      <c r="A1966" t="s">
        <v>341</v>
      </c>
      <c r="B1966" t="s">
        <v>417</v>
      </c>
      <c r="C1966" t="s">
        <v>857</v>
      </c>
      <c r="D1966" t="s">
        <v>384</v>
      </c>
      <c r="H1966">
        <v>2</v>
      </c>
      <c r="I1966">
        <v>123</v>
      </c>
      <c r="J1966">
        <v>8.5</v>
      </c>
      <c r="K1966">
        <v>119.69</v>
      </c>
    </row>
    <row r="1967" spans="1:16" x14ac:dyDescent="0.2">
      <c r="A1967" t="s">
        <v>341</v>
      </c>
      <c r="B1967" t="s">
        <v>417</v>
      </c>
      <c r="C1967" t="s">
        <v>860</v>
      </c>
      <c r="D1967" t="s">
        <v>384</v>
      </c>
      <c r="I1967">
        <v>1</v>
      </c>
      <c r="K1967">
        <v>236</v>
      </c>
    </row>
    <row r="1968" spans="1:16" x14ac:dyDescent="0.2">
      <c r="A1968" t="s">
        <v>341</v>
      </c>
      <c r="B1968" t="s">
        <v>417</v>
      </c>
      <c r="C1968" t="s">
        <v>387</v>
      </c>
      <c r="D1968" t="s">
        <v>384</v>
      </c>
      <c r="I1968">
        <v>1</v>
      </c>
      <c r="K1968">
        <v>74</v>
      </c>
    </row>
    <row r="1969" spans="1:16" x14ac:dyDescent="0.2">
      <c r="A1969" t="s">
        <v>341</v>
      </c>
      <c r="B1969" t="s">
        <v>417</v>
      </c>
      <c r="C1969" t="s">
        <v>856</v>
      </c>
      <c r="D1969" t="s">
        <v>384</v>
      </c>
      <c r="E1969">
        <v>3</v>
      </c>
      <c r="F1969">
        <v>3</v>
      </c>
      <c r="G1969">
        <v>166.33</v>
      </c>
      <c r="M1969">
        <v>1</v>
      </c>
      <c r="N1969">
        <v>2</v>
      </c>
    </row>
    <row r="1970" spans="1:16" x14ac:dyDescent="0.2">
      <c r="A1970" t="s">
        <v>341</v>
      </c>
      <c r="B1970" t="s">
        <v>417</v>
      </c>
      <c r="C1970" t="s">
        <v>153</v>
      </c>
      <c r="D1970" t="s">
        <v>384</v>
      </c>
      <c r="E1970">
        <v>1358</v>
      </c>
      <c r="F1970">
        <v>619</v>
      </c>
      <c r="G1970">
        <v>135.24</v>
      </c>
      <c r="H1970">
        <v>1184</v>
      </c>
      <c r="I1970">
        <v>8302</v>
      </c>
      <c r="J1970">
        <v>126.8</v>
      </c>
      <c r="K1970">
        <v>116.85</v>
      </c>
      <c r="L1970">
        <v>152</v>
      </c>
      <c r="M1970">
        <v>850</v>
      </c>
      <c r="N1970">
        <v>226</v>
      </c>
      <c r="O1970">
        <v>86</v>
      </c>
      <c r="P1970">
        <v>44</v>
      </c>
    </row>
    <row r="1971" spans="1:16" x14ac:dyDescent="0.2">
      <c r="A1971" t="s">
        <v>341</v>
      </c>
      <c r="B1971" t="s">
        <v>417</v>
      </c>
      <c r="C1971" t="s">
        <v>78</v>
      </c>
      <c r="D1971" t="s">
        <v>384</v>
      </c>
      <c r="E1971">
        <v>241</v>
      </c>
      <c r="F1971">
        <v>11</v>
      </c>
      <c r="G1971">
        <v>84</v>
      </c>
      <c r="H1971">
        <v>137</v>
      </c>
      <c r="I1971">
        <v>1092</v>
      </c>
      <c r="J1971">
        <v>86.93</v>
      </c>
      <c r="K1971">
        <v>79.08</v>
      </c>
      <c r="L1971">
        <v>21</v>
      </c>
      <c r="M1971">
        <v>153</v>
      </c>
      <c r="N1971">
        <v>41</v>
      </c>
      <c r="O1971">
        <v>24</v>
      </c>
      <c r="P1971">
        <v>2</v>
      </c>
    </row>
    <row r="1972" spans="1:16" x14ac:dyDescent="0.2">
      <c r="A1972" t="s">
        <v>341</v>
      </c>
      <c r="B1972" t="s">
        <v>417</v>
      </c>
      <c r="C1972" t="s">
        <v>154</v>
      </c>
      <c r="D1972" t="s">
        <v>384</v>
      </c>
      <c r="E1972">
        <v>298</v>
      </c>
      <c r="F1972">
        <v>22</v>
      </c>
      <c r="G1972">
        <v>70.55</v>
      </c>
      <c r="H1972">
        <v>260</v>
      </c>
      <c r="I1972">
        <v>2329</v>
      </c>
      <c r="J1972">
        <v>82.56</v>
      </c>
      <c r="K1972">
        <v>83.02</v>
      </c>
      <c r="L1972">
        <v>35</v>
      </c>
      <c r="M1972">
        <v>166</v>
      </c>
      <c r="N1972">
        <v>75</v>
      </c>
      <c r="O1972">
        <v>21</v>
      </c>
      <c r="P1972">
        <v>1</v>
      </c>
    </row>
    <row r="1973" spans="1:16" x14ac:dyDescent="0.2">
      <c r="A1973" t="s">
        <v>341</v>
      </c>
      <c r="B1973" t="s">
        <v>417</v>
      </c>
      <c r="C1973" t="s">
        <v>155</v>
      </c>
      <c r="D1973" t="s">
        <v>384</v>
      </c>
      <c r="E1973">
        <v>305</v>
      </c>
      <c r="F1973">
        <v>8</v>
      </c>
      <c r="G1973">
        <v>72.790000000000006</v>
      </c>
      <c r="H1973">
        <v>225</v>
      </c>
      <c r="I1973">
        <v>1783</v>
      </c>
      <c r="J1973">
        <v>82.8</v>
      </c>
      <c r="K1973">
        <v>87.89</v>
      </c>
      <c r="L1973">
        <v>41</v>
      </c>
      <c r="M1973">
        <v>185</v>
      </c>
      <c r="N1973">
        <v>44</v>
      </c>
      <c r="O1973">
        <v>31</v>
      </c>
      <c r="P1973">
        <v>4</v>
      </c>
    </row>
    <row r="1974" spans="1:16" x14ac:dyDescent="0.2">
      <c r="A1974" t="s">
        <v>341</v>
      </c>
      <c r="B1974" t="s">
        <v>417</v>
      </c>
      <c r="C1974" t="s">
        <v>156</v>
      </c>
      <c r="D1974" t="s">
        <v>384</v>
      </c>
      <c r="E1974">
        <v>613</v>
      </c>
      <c r="F1974">
        <v>29</v>
      </c>
      <c r="G1974">
        <v>72.989999999999995</v>
      </c>
      <c r="H1974">
        <v>420</v>
      </c>
      <c r="I1974">
        <v>3370</v>
      </c>
      <c r="J1974">
        <v>85.34</v>
      </c>
      <c r="K1974">
        <v>86.41</v>
      </c>
      <c r="L1974">
        <v>104</v>
      </c>
      <c r="M1974">
        <v>385</v>
      </c>
      <c r="N1974">
        <v>40</v>
      </c>
      <c r="O1974">
        <v>59</v>
      </c>
      <c r="P1974">
        <v>25</v>
      </c>
    </row>
    <row r="1975" spans="1:16" x14ac:dyDescent="0.2">
      <c r="A1975" t="s">
        <v>341</v>
      </c>
      <c r="B1975" t="s">
        <v>417</v>
      </c>
      <c r="C1975" t="s">
        <v>361</v>
      </c>
      <c r="D1975" t="s">
        <v>384</v>
      </c>
      <c r="E1975">
        <v>211</v>
      </c>
      <c r="F1975">
        <v>15</v>
      </c>
      <c r="G1975">
        <v>68.2</v>
      </c>
      <c r="H1975">
        <v>147</v>
      </c>
      <c r="I1975">
        <v>1248</v>
      </c>
      <c r="J1975">
        <v>79.27</v>
      </c>
      <c r="K1975">
        <v>72.64</v>
      </c>
      <c r="L1975">
        <v>26</v>
      </c>
      <c r="M1975">
        <v>112</v>
      </c>
      <c r="N1975">
        <v>46</v>
      </c>
      <c r="O1975">
        <v>13</v>
      </c>
      <c r="P1975">
        <v>14</v>
      </c>
    </row>
    <row r="1976" spans="1:16" x14ac:dyDescent="0.2">
      <c r="A1976" t="s">
        <v>341</v>
      </c>
      <c r="B1976" t="s">
        <v>417</v>
      </c>
      <c r="C1976" t="s">
        <v>157</v>
      </c>
      <c r="D1976" t="s">
        <v>384</v>
      </c>
      <c r="E1976">
        <v>560</v>
      </c>
      <c r="F1976">
        <v>21</v>
      </c>
      <c r="G1976">
        <v>73.06</v>
      </c>
      <c r="H1976">
        <v>281</v>
      </c>
      <c r="I1976">
        <v>2772</v>
      </c>
      <c r="J1976">
        <v>91.22</v>
      </c>
      <c r="K1976">
        <v>91.59</v>
      </c>
      <c r="L1976">
        <v>57</v>
      </c>
      <c r="M1976">
        <v>347</v>
      </c>
      <c r="N1976">
        <v>65</v>
      </c>
      <c r="O1976">
        <v>68</v>
      </c>
      <c r="P1976">
        <v>23</v>
      </c>
    </row>
    <row r="1977" spans="1:16" x14ac:dyDescent="0.2">
      <c r="A1977" t="s">
        <v>341</v>
      </c>
      <c r="B1977" t="s">
        <v>417</v>
      </c>
      <c r="C1977" t="s">
        <v>158</v>
      </c>
      <c r="D1977" t="s">
        <v>384</v>
      </c>
      <c r="E1977">
        <v>405</v>
      </c>
      <c r="F1977">
        <v>51</v>
      </c>
      <c r="G1977">
        <v>84.68</v>
      </c>
      <c r="H1977">
        <v>295</v>
      </c>
      <c r="I1977">
        <v>2845</v>
      </c>
      <c r="J1977">
        <v>104.71</v>
      </c>
      <c r="K1977">
        <v>101.33</v>
      </c>
      <c r="L1977">
        <v>53</v>
      </c>
      <c r="M1977">
        <v>225</v>
      </c>
      <c r="N1977">
        <v>93</v>
      </c>
      <c r="O1977">
        <v>34</v>
      </c>
    </row>
    <row r="1978" spans="1:16" x14ac:dyDescent="0.2">
      <c r="A1978" t="s">
        <v>341</v>
      </c>
      <c r="B1978" t="s">
        <v>417</v>
      </c>
      <c r="C1978" t="s">
        <v>159</v>
      </c>
      <c r="D1978" t="s">
        <v>384</v>
      </c>
      <c r="E1978">
        <v>200</v>
      </c>
      <c r="F1978">
        <v>20</v>
      </c>
      <c r="G1978">
        <v>75.849999999999994</v>
      </c>
      <c r="H1978">
        <v>163</v>
      </c>
      <c r="I1978">
        <v>1331</v>
      </c>
      <c r="J1978">
        <v>87.22</v>
      </c>
      <c r="K1978">
        <v>83.5</v>
      </c>
      <c r="L1978">
        <v>34</v>
      </c>
      <c r="M1978">
        <v>113</v>
      </c>
      <c r="N1978">
        <v>36</v>
      </c>
      <c r="O1978">
        <v>12</v>
      </c>
      <c r="P1978">
        <v>5</v>
      </c>
    </row>
    <row r="1979" spans="1:16" x14ac:dyDescent="0.2">
      <c r="A1979" t="s">
        <v>341</v>
      </c>
      <c r="B1979" t="s">
        <v>417</v>
      </c>
      <c r="C1979" t="s">
        <v>160</v>
      </c>
      <c r="D1979" t="s">
        <v>384</v>
      </c>
      <c r="E1979">
        <v>149</v>
      </c>
      <c r="F1979">
        <v>6</v>
      </c>
      <c r="G1979">
        <v>72.87</v>
      </c>
      <c r="H1979">
        <v>124</v>
      </c>
      <c r="I1979">
        <v>1259</v>
      </c>
      <c r="J1979">
        <v>89.7</v>
      </c>
      <c r="K1979">
        <v>83.49</v>
      </c>
      <c r="L1979">
        <v>29</v>
      </c>
      <c r="M1979">
        <v>93</v>
      </c>
      <c r="N1979">
        <v>11</v>
      </c>
      <c r="O1979">
        <v>13</v>
      </c>
      <c r="P1979">
        <v>3</v>
      </c>
    </row>
    <row r="1980" spans="1:16" x14ac:dyDescent="0.2">
      <c r="A1980" t="s">
        <v>341</v>
      </c>
      <c r="B1980" t="s">
        <v>417</v>
      </c>
      <c r="C1980" t="s">
        <v>390</v>
      </c>
      <c r="D1980" t="s">
        <v>384</v>
      </c>
      <c r="E1980">
        <v>253938</v>
      </c>
      <c r="F1980">
        <v>47469</v>
      </c>
      <c r="G1980">
        <v>91.76</v>
      </c>
      <c r="H1980">
        <v>393</v>
      </c>
      <c r="I1980">
        <v>2392</v>
      </c>
      <c r="J1980">
        <v>95.18</v>
      </c>
      <c r="K1980">
        <v>91.55</v>
      </c>
      <c r="L1980">
        <v>6143</v>
      </c>
      <c r="M1980">
        <v>168897</v>
      </c>
      <c r="N1980">
        <v>73792</v>
      </c>
      <c r="O1980">
        <v>5105</v>
      </c>
      <c r="P1980">
        <v>1</v>
      </c>
    </row>
    <row r="1981" spans="1:16" x14ac:dyDescent="0.2">
      <c r="A1981" t="s">
        <v>341</v>
      </c>
      <c r="B1981" t="s">
        <v>346</v>
      </c>
      <c r="C1981" t="s">
        <v>112</v>
      </c>
      <c r="D1981" t="s">
        <v>384</v>
      </c>
      <c r="E1981">
        <v>899</v>
      </c>
      <c r="F1981">
        <v>37</v>
      </c>
      <c r="G1981">
        <v>70.430000000000007</v>
      </c>
      <c r="H1981">
        <v>544</v>
      </c>
      <c r="I1981">
        <v>3731</v>
      </c>
      <c r="J1981">
        <v>90.97</v>
      </c>
      <c r="K1981">
        <v>91.14</v>
      </c>
      <c r="L1981">
        <v>111</v>
      </c>
      <c r="M1981">
        <v>555</v>
      </c>
      <c r="N1981">
        <v>144</v>
      </c>
      <c r="O1981">
        <v>73</v>
      </c>
      <c r="P1981">
        <v>16</v>
      </c>
    </row>
    <row r="1982" spans="1:16" x14ac:dyDescent="0.2">
      <c r="A1982" t="s">
        <v>341</v>
      </c>
      <c r="B1982" t="s">
        <v>346</v>
      </c>
      <c r="C1982" t="s">
        <v>86</v>
      </c>
      <c r="D1982" t="s">
        <v>384</v>
      </c>
      <c r="E1982">
        <v>3160</v>
      </c>
      <c r="F1982">
        <v>1137</v>
      </c>
      <c r="G1982">
        <v>109.41</v>
      </c>
      <c r="H1982">
        <v>2512</v>
      </c>
      <c r="I1982">
        <v>18194</v>
      </c>
      <c r="J1982">
        <v>127.58</v>
      </c>
      <c r="K1982">
        <v>117.18</v>
      </c>
      <c r="L1982">
        <v>727</v>
      </c>
      <c r="M1982">
        <v>1411</v>
      </c>
      <c r="N1982">
        <v>419</v>
      </c>
      <c r="O1982">
        <v>455</v>
      </c>
      <c r="P1982">
        <v>148</v>
      </c>
    </row>
    <row r="1983" spans="1:16" x14ac:dyDescent="0.2">
      <c r="A1983" t="s">
        <v>341</v>
      </c>
      <c r="B1983" t="s">
        <v>346</v>
      </c>
      <c r="C1983" t="s">
        <v>89</v>
      </c>
      <c r="D1983" t="s">
        <v>384</v>
      </c>
      <c r="E1983">
        <v>3333</v>
      </c>
      <c r="F1983">
        <v>1444</v>
      </c>
      <c r="G1983">
        <v>126.21</v>
      </c>
      <c r="H1983">
        <v>1838</v>
      </c>
      <c r="I1983">
        <v>13580</v>
      </c>
      <c r="J1983">
        <v>134.57</v>
      </c>
      <c r="K1983">
        <v>127.66</v>
      </c>
      <c r="L1983">
        <v>499</v>
      </c>
      <c r="M1983">
        <v>1979</v>
      </c>
      <c r="N1983">
        <v>481</v>
      </c>
      <c r="O1983">
        <v>348</v>
      </c>
      <c r="P1983">
        <v>26</v>
      </c>
    </row>
    <row r="1984" spans="1:16" x14ac:dyDescent="0.2">
      <c r="A1984" t="s">
        <v>341</v>
      </c>
      <c r="B1984" t="s">
        <v>346</v>
      </c>
      <c r="C1984" t="s">
        <v>135</v>
      </c>
      <c r="D1984" t="s">
        <v>384</v>
      </c>
      <c r="E1984">
        <v>1265</v>
      </c>
      <c r="F1984">
        <v>306</v>
      </c>
      <c r="G1984">
        <v>91.14</v>
      </c>
      <c r="H1984">
        <v>563</v>
      </c>
      <c r="I1984">
        <v>6717</v>
      </c>
      <c r="J1984">
        <v>94.4</v>
      </c>
      <c r="K1984">
        <v>92.09</v>
      </c>
      <c r="L1984">
        <v>176</v>
      </c>
      <c r="M1984">
        <v>872</v>
      </c>
      <c r="N1984">
        <v>116</v>
      </c>
      <c r="O1984">
        <v>96</v>
      </c>
      <c r="P1984">
        <v>5</v>
      </c>
    </row>
    <row r="1985" spans="1:16" x14ac:dyDescent="0.2">
      <c r="A1985" t="s">
        <v>341</v>
      </c>
      <c r="B1985" t="s">
        <v>346</v>
      </c>
      <c r="C1985" t="s">
        <v>78</v>
      </c>
      <c r="D1985" t="s">
        <v>384</v>
      </c>
      <c r="E1985">
        <v>241</v>
      </c>
      <c r="F1985">
        <v>11</v>
      </c>
      <c r="G1985">
        <v>84</v>
      </c>
      <c r="H1985">
        <v>137</v>
      </c>
      <c r="I1985">
        <v>1083</v>
      </c>
      <c r="J1985">
        <v>86.93</v>
      </c>
      <c r="K1985">
        <v>79.52</v>
      </c>
      <c r="L1985">
        <v>21</v>
      </c>
      <c r="M1985">
        <v>153</v>
      </c>
      <c r="N1985">
        <v>41</v>
      </c>
      <c r="O1985">
        <v>24</v>
      </c>
      <c r="P1985">
        <v>2</v>
      </c>
    </row>
    <row r="1986" spans="1:16" x14ac:dyDescent="0.2">
      <c r="A1986" t="s">
        <v>341</v>
      </c>
      <c r="B1986" t="s">
        <v>346</v>
      </c>
      <c r="C1986" t="s">
        <v>156</v>
      </c>
      <c r="D1986" t="s">
        <v>384</v>
      </c>
      <c r="E1986">
        <v>613</v>
      </c>
      <c r="F1986">
        <v>29</v>
      </c>
      <c r="G1986">
        <v>72.989999999999995</v>
      </c>
      <c r="H1986">
        <v>420</v>
      </c>
      <c r="I1986">
        <v>3365</v>
      </c>
      <c r="J1986">
        <v>85.34</v>
      </c>
      <c r="K1986">
        <v>86.46</v>
      </c>
      <c r="L1986">
        <v>104</v>
      </c>
      <c r="M1986">
        <v>385</v>
      </c>
      <c r="N1986">
        <v>40</v>
      </c>
      <c r="O1986">
        <v>59</v>
      </c>
      <c r="P1986">
        <v>25</v>
      </c>
    </row>
    <row r="1987" spans="1:16" x14ac:dyDescent="0.2">
      <c r="A1987" t="s">
        <v>341</v>
      </c>
      <c r="B1987" t="s">
        <v>347</v>
      </c>
      <c r="C1987" t="s">
        <v>86</v>
      </c>
      <c r="D1987" t="s">
        <v>384</v>
      </c>
      <c r="E1987">
        <v>1615</v>
      </c>
      <c r="F1987">
        <v>438</v>
      </c>
      <c r="G1987">
        <v>91.98</v>
      </c>
      <c r="H1987">
        <v>1096</v>
      </c>
      <c r="I1987">
        <v>7590</v>
      </c>
      <c r="J1987">
        <v>108.66</v>
      </c>
      <c r="K1987">
        <v>100.71</v>
      </c>
      <c r="L1987">
        <v>555</v>
      </c>
      <c r="M1987">
        <v>502</v>
      </c>
      <c r="N1987">
        <v>70</v>
      </c>
      <c r="O1987">
        <v>425</v>
      </c>
      <c r="P1987">
        <v>63</v>
      </c>
    </row>
    <row r="1988" spans="1:16" x14ac:dyDescent="0.2">
      <c r="A1988" t="s">
        <v>341</v>
      </c>
      <c r="B1988" t="s">
        <v>347</v>
      </c>
      <c r="C1988" t="s">
        <v>130</v>
      </c>
      <c r="D1988" t="s">
        <v>384</v>
      </c>
      <c r="E1988">
        <v>2194</v>
      </c>
      <c r="F1988">
        <v>619</v>
      </c>
      <c r="G1988">
        <v>92.74</v>
      </c>
      <c r="H1988">
        <v>1403</v>
      </c>
      <c r="I1988">
        <v>11209</v>
      </c>
      <c r="J1988">
        <v>111.18</v>
      </c>
      <c r="K1988">
        <v>77.91</v>
      </c>
      <c r="L1988">
        <v>958</v>
      </c>
      <c r="M1988">
        <v>667</v>
      </c>
      <c r="N1988">
        <v>27</v>
      </c>
      <c r="O1988">
        <v>472</v>
      </c>
      <c r="P1988">
        <v>70</v>
      </c>
    </row>
    <row r="1989" spans="1:16" x14ac:dyDescent="0.2">
      <c r="A1989" t="s">
        <v>341</v>
      </c>
      <c r="B1989" t="s">
        <v>348</v>
      </c>
      <c r="C1989" t="s">
        <v>120</v>
      </c>
      <c r="D1989" t="s">
        <v>384</v>
      </c>
      <c r="E1989">
        <v>5</v>
      </c>
      <c r="F1989">
        <v>4</v>
      </c>
      <c r="G1989">
        <v>216.8</v>
      </c>
      <c r="H1989">
        <v>3</v>
      </c>
      <c r="I1989">
        <v>34</v>
      </c>
      <c r="J1989">
        <v>116.33</v>
      </c>
      <c r="K1989">
        <v>95.68</v>
      </c>
      <c r="M1989">
        <v>2</v>
      </c>
      <c r="N1989">
        <v>2</v>
      </c>
      <c r="O1989">
        <v>1</v>
      </c>
    </row>
    <row r="1990" spans="1:16" x14ac:dyDescent="0.2">
      <c r="A1990" t="s">
        <v>341</v>
      </c>
      <c r="B1990" t="s">
        <v>349</v>
      </c>
      <c r="C1990" t="s">
        <v>649</v>
      </c>
      <c r="D1990" t="s">
        <v>384</v>
      </c>
      <c r="E1990">
        <v>16</v>
      </c>
      <c r="F1990">
        <v>5</v>
      </c>
      <c r="G1990">
        <v>165.69</v>
      </c>
      <c r="H1990">
        <v>6</v>
      </c>
      <c r="I1990">
        <v>50</v>
      </c>
      <c r="J1990">
        <v>90.67</v>
      </c>
      <c r="K1990">
        <v>337.26</v>
      </c>
      <c r="M1990">
        <v>16</v>
      </c>
    </row>
    <row r="1991" spans="1:16" x14ac:dyDescent="0.2">
      <c r="A1991" t="s">
        <v>341</v>
      </c>
      <c r="B1991" t="s">
        <v>349</v>
      </c>
      <c r="C1991" t="s">
        <v>120</v>
      </c>
      <c r="D1991" t="s">
        <v>384</v>
      </c>
      <c r="I1991">
        <v>2</v>
      </c>
      <c r="K1991">
        <v>433</v>
      </c>
    </row>
    <row r="1992" spans="1:16" x14ac:dyDescent="0.2">
      <c r="A1992" t="s">
        <v>341</v>
      </c>
      <c r="B1992" t="s">
        <v>349</v>
      </c>
      <c r="C1992" t="s">
        <v>390</v>
      </c>
      <c r="D1992" t="s">
        <v>384</v>
      </c>
      <c r="E1992">
        <v>9</v>
      </c>
      <c r="F1992">
        <v>2</v>
      </c>
      <c r="G1992">
        <v>127</v>
      </c>
      <c r="I1992">
        <v>1</v>
      </c>
      <c r="K1992">
        <v>1</v>
      </c>
      <c r="M1992">
        <v>9</v>
      </c>
    </row>
    <row r="1993" spans="1:16" x14ac:dyDescent="0.2">
      <c r="A1993" t="s">
        <v>341</v>
      </c>
      <c r="B1993" t="s">
        <v>346</v>
      </c>
      <c r="C1993" t="s">
        <v>110</v>
      </c>
      <c r="D1993" t="s">
        <v>384</v>
      </c>
      <c r="E1993">
        <v>1514</v>
      </c>
      <c r="F1993">
        <v>508</v>
      </c>
      <c r="G1993">
        <v>108.98</v>
      </c>
      <c r="H1993">
        <v>1547</v>
      </c>
      <c r="I1993">
        <v>11035</v>
      </c>
      <c r="J1993">
        <v>85.78</v>
      </c>
      <c r="K1993">
        <v>70.94</v>
      </c>
      <c r="L1993">
        <v>174</v>
      </c>
      <c r="M1993">
        <v>749</v>
      </c>
      <c r="N1993">
        <v>391</v>
      </c>
      <c r="O1993">
        <v>140</v>
      </c>
      <c r="P1993">
        <v>60</v>
      </c>
    </row>
    <row r="1994" spans="1:16" x14ac:dyDescent="0.2">
      <c r="A1994" t="s">
        <v>341</v>
      </c>
      <c r="B1994" t="s">
        <v>346</v>
      </c>
      <c r="C1994" t="s">
        <v>113</v>
      </c>
      <c r="D1994" t="s">
        <v>384</v>
      </c>
      <c r="E1994">
        <v>725</v>
      </c>
      <c r="F1994">
        <v>25</v>
      </c>
      <c r="G1994">
        <v>64.540000000000006</v>
      </c>
      <c r="H1994">
        <v>562</v>
      </c>
      <c r="I1994">
        <v>4082</v>
      </c>
      <c r="J1994">
        <v>84.83</v>
      </c>
      <c r="K1994">
        <v>89.04</v>
      </c>
      <c r="L1994">
        <v>92</v>
      </c>
      <c r="M1994">
        <v>486</v>
      </c>
      <c r="N1994">
        <v>68</v>
      </c>
      <c r="O1994">
        <v>66</v>
      </c>
      <c r="P1994">
        <v>13</v>
      </c>
    </row>
    <row r="1995" spans="1:16" x14ac:dyDescent="0.2">
      <c r="A1995" t="s">
        <v>341</v>
      </c>
      <c r="B1995" t="s">
        <v>346</v>
      </c>
      <c r="C1995" t="s">
        <v>114</v>
      </c>
      <c r="D1995" t="s">
        <v>384</v>
      </c>
      <c r="E1995">
        <v>379</v>
      </c>
      <c r="F1995">
        <v>14</v>
      </c>
      <c r="G1995">
        <v>61.36</v>
      </c>
      <c r="H1995">
        <v>290</v>
      </c>
      <c r="I1995">
        <v>2276</v>
      </c>
      <c r="J1995">
        <v>81.47</v>
      </c>
      <c r="K1995">
        <v>85.78</v>
      </c>
      <c r="L1995">
        <v>57</v>
      </c>
      <c r="M1995">
        <v>242</v>
      </c>
      <c r="N1995">
        <v>40</v>
      </c>
      <c r="O1995">
        <v>26</v>
      </c>
      <c r="P1995">
        <v>14</v>
      </c>
    </row>
    <row r="1996" spans="1:16" x14ac:dyDescent="0.2">
      <c r="A1996" t="s">
        <v>341</v>
      </c>
      <c r="B1996" t="s">
        <v>346</v>
      </c>
      <c r="C1996" t="s">
        <v>115</v>
      </c>
      <c r="D1996" t="s">
        <v>384</v>
      </c>
      <c r="E1996">
        <v>537</v>
      </c>
      <c r="F1996">
        <v>129</v>
      </c>
      <c r="G1996">
        <v>117.49</v>
      </c>
      <c r="H1996">
        <v>483</v>
      </c>
      <c r="I1996">
        <v>4008</v>
      </c>
      <c r="J1996">
        <v>118.4</v>
      </c>
      <c r="K1996">
        <v>128.13</v>
      </c>
      <c r="L1996">
        <v>74</v>
      </c>
      <c r="M1996">
        <v>232</v>
      </c>
      <c r="N1996">
        <v>137</v>
      </c>
      <c r="O1996">
        <v>84</v>
      </c>
      <c r="P1996">
        <v>10</v>
      </c>
    </row>
    <row r="1997" spans="1:16" x14ac:dyDescent="0.2">
      <c r="A1997" t="s">
        <v>341</v>
      </c>
      <c r="B1997" t="s">
        <v>346</v>
      </c>
      <c r="C1997" t="s">
        <v>124</v>
      </c>
      <c r="D1997" t="s">
        <v>384</v>
      </c>
      <c r="E1997">
        <v>892</v>
      </c>
      <c r="F1997">
        <v>281</v>
      </c>
      <c r="G1997">
        <v>126.18</v>
      </c>
      <c r="H1997">
        <v>567</v>
      </c>
      <c r="I1997">
        <v>4455</v>
      </c>
      <c r="J1997">
        <v>159.44</v>
      </c>
      <c r="K1997">
        <v>114.21</v>
      </c>
      <c r="L1997">
        <v>102</v>
      </c>
      <c r="M1997">
        <v>535</v>
      </c>
      <c r="N1997">
        <v>173</v>
      </c>
      <c r="O1997">
        <v>56</v>
      </c>
      <c r="P1997">
        <v>26</v>
      </c>
    </row>
    <row r="1998" spans="1:16" x14ac:dyDescent="0.2">
      <c r="A1998" t="s">
        <v>341</v>
      </c>
      <c r="B1998" t="s">
        <v>346</v>
      </c>
      <c r="C1998" t="s">
        <v>126</v>
      </c>
      <c r="D1998" t="s">
        <v>384</v>
      </c>
      <c r="E1998">
        <v>1318</v>
      </c>
      <c r="F1998">
        <v>399</v>
      </c>
      <c r="G1998">
        <v>101.53</v>
      </c>
      <c r="H1998">
        <v>1046</v>
      </c>
      <c r="I1998">
        <v>7732</v>
      </c>
      <c r="J1998">
        <v>127.27</v>
      </c>
      <c r="K1998">
        <v>125.77</v>
      </c>
      <c r="L1998">
        <v>250</v>
      </c>
      <c r="M1998">
        <v>845</v>
      </c>
      <c r="N1998">
        <v>137</v>
      </c>
      <c r="O1998">
        <v>85</v>
      </c>
      <c r="P1998">
        <v>1</v>
      </c>
    </row>
    <row r="1999" spans="1:16" x14ac:dyDescent="0.2">
      <c r="A1999" t="s">
        <v>341</v>
      </c>
      <c r="B1999" t="s">
        <v>346</v>
      </c>
      <c r="C1999" t="s">
        <v>140</v>
      </c>
      <c r="D1999" t="s">
        <v>384</v>
      </c>
      <c r="E1999">
        <v>2525</v>
      </c>
      <c r="F1999">
        <v>909</v>
      </c>
      <c r="G1999">
        <v>116.48</v>
      </c>
      <c r="H1999">
        <v>1257</v>
      </c>
      <c r="I1999">
        <v>10590</v>
      </c>
      <c r="J1999">
        <v>116.95</v>
      </c>
      <c r="K1999">
        <v>113.7</v>
      </c>
      <c r="L1999">
        <v>293</v>
      </c>
      <c r="M1999">
        <v>1534</v>
      </c>
      <c r="N1999">
        <v>441</v>
      </c>
      <c r="O1999">
        <v>217</v>
      </c>
      <c r="P1999">
        <v>40</v>
      </c>
    </row>
    <row r="2000" spans="1:16" x14ac:dyDescent="0.2">
      <c r="A2000" t="s">
        <v>341</v>
      </c>
      <c r="B2000" t="s">
        <v>346</v>
      </c>
      <c r="C2000" t="s">
        <v>143</v>
      </c>
      <c r="D2000" t="s">
        <v>384</v>
      </c>
      <c r="E2000">
        <v>1450</v>
      </c>
      <c r="F2000">
        <v>468</v>
      </c>
      <c r="G2000">
        <v>103.81</v>
      </c>
      <c r="H2000">
        <v>638</v>
      </c>
      <c r="I2000">
        <v>5575</v>
      </c>
      <c r="J2000">
        <v>133.81</v>
      </c>
      <c r="K2000">
        <v>134.09</v>
      </c>
      <c r="L2000">
        <v>244</v>
      </c>
      <c r="M2000">
        <v>1005</v>
      </c>
      <c r="N2000">
        <v>95</v>
      </c>
      <c r="O2000">
        <v>64</v>
      </c>
      <c r="P2000">
        <v>42</v>
      </c>
    </row>
    <row r="2001" spans="1:16" x14ac:dyDescent="0.2">
      <c r="A2001" t="s">
        <v>341</v>
      </c>
      <c r="B2001" t="s">
        <v>346</v>
      </c>
      <c r="C2001" t="s">
        <v>145</v>
      </c>
      <c r="D2001" t="s">
        <v>384</v>
      </c>
      <c r="E2001">
        <v>1006</v>
      </c>
      <c r="F2001">
        <v>219</v>
      </c>
      <c r="G2001">
        <v>95.71</v>
      </c>
      <c r="H2001">
        <v>864</v>
      </c>
      <c r="I2001">
        <v>6699</v>
      </c>
      <c r="J2001">
        <v>140.61000000000001</v>
      </c>
      <c r="K2001">
        <v>135.25</v>
      </c>
      <c r="L2001">
        <v>137</v>
      </c>
      <c r="M2001">
        <v>587</v>
      </c>
      <c r="N2001">
        <v>119</v>
      </c>
      <c r="O2001">
        <v>107</v>
      </c>
      <c r="P2001">
        <v>56</v>
      </c>
    </row>
    <row r="2002" spans="1:16" x14ac:dyDescent="0.2">
      <c r="A2002" t="s">
        <v>341</v>
      </c>
      <c r="B2002" t="s">
        <v>346</v>
      </c>
      <c r="C2002" t="s">
        <v>147</v>
      </c>
      <c r="D2002" t="s">
        <v>384</v>
      </c>
      <c r="E2002">
        <v>492</v>
      </c>
      <c r="F2002">
        <v>48</v>
      </c>
      <c r="G2002">
        <v>82.2</v>
      </c>
      <c r="H2002">
        <v>444</v>
      </c>
      <c r="I2002">
        <v>3722</v>
      </c>
      <c r="J2002">
        <v>94.48</v>
      </c>
      <c r="K2002">
        <v>92.83</v>
      </c>
      <c r="L2002">
        <v>56</v>
      </c>
      <c r="M2002">
        <v>290</v>
      </c>
      <c r="N2002">
        <v>67</v>
      </c>
      <c r="O2002">
        <v>49</v>
      </c>
      <c r="P2002">
        <v>30</v>
      </c>
    </row>
    <row r="2003" spans="1:16" x14ac:dyDescent="0.2">
      <c r="A2003" t="s">
        <v>341</v>
      </c>
      <c r="B2003" t="s">
        <v>346</v>
      </c>
      <c r="C2003" t="s">
        <v>149</v>
      </c>
      <c r="D2003" t="s">
        <v>384</v>
      </c>
      <c r="E2003">
        <v>349</v>
      </c>
      <c r="F2003">
        <v>85</v>
      </c>
      <c r="G2003">
        <v>104.55</v>
      </c>
      <c r="H2003">
        <v>307</v>
      </c>
      <c r="I2003">
        <v>2101</v>
      </c>
      <c r="J2003">
        <v>90.76</v>
      </c>
      <c r="K2003">
        <v>101.12</v>
      </c>
      <c r="L2003">
        <v>52</v>
      </c>
      <c r="M2003">
        <v>112</v>
      </c>
      <c r="N2003">
        <v>91</v>
      </c>
      <c r="O2003">
        <v>75</v>
      </c>
      <c r="P2003">
        <v>19</v>
      </c>
    </row>
    <row r="2004" spans="1:16" x14ac:dyDescent="0.2">
      <c r="A2004" t="s">
        <v>341</v>
      </c>
      <c r="B2004" t="s">
        <v>346</v>
      </c>
      <c r="C2004" t="s">
        <v>360</v>
      </c>
      <c r="D2004" t="s">
        <v>384</v>
      </c>
      <c r="E2004">
        <v>4</v>
      </c>
      <c r="F2004">
        <v>1</v>
      </c>
      <c r="G2004">
        <v>100</v>
      </c>
      <c r="M2004">
        <v>1</v>
      </c>
      <c r="N2004">
        <v>3</v>
      </c>
    </row>
    <row r="2005" spans="1:16" x14ac:dyDescent="0.2">
      <c r="A2005" t="s">
        <v>341</v>
      </c>
      <c r="B2005" t="s">
        <v>346</v>
      </c>
      <c r="C2005" t="s">
        <v>154</v>
      </c>
      <c r="D2005" t="s">
        <v>384</v>
      </c>
      <c r="E2005">
        <v>298</v>
      </c>
      <c r="F2005">
        <v>22</v>
      </c>
      <c r="G2005">
        <v>70.55</v>
      </c>
      <c r="H2005">
        <v>259</v>
      </c>
      <c r="I2005">
        <v>2317</v>
      </c>
      <c r="J2005">
        <v>82.87</v>
      </c>
      <c r="K2005">
        <v>83.3</v>
      </c>
      <c r="L2005">
        <v>35</v>
      </c>
      <c r="M2005">
        <v>166</v>
      </c>
      <c r="N2005">
        <v>75</v>
      </c>
      <c r="O2005">
        <v>21</v>
      </c>
      <c r="P2005">
        <v>1</v>
      </c>
    </row>
    <row r="2006" spans="1:16" x14ac:dyDescent="0.2">
      <c r="A2006" t="s">
        <v>341</v>
      </c>
      <c r="B2006" t="s">
        <v>346</v>
      </c>
      <c r="C2006" t="s">
        <v>361</v>
      </c>
      <c r="D2006" t="s">
        <v>384</v>
      </c>
      <c r="E2006">
        <v>211</v>
      </c>
      <c r="F2006">
        <v>15</v>
      </c>
      <c r="G2006">
        <v>68.2</v>
      </c>
      <c r="H2006">
        <v>146</v>
      </c>
      <c r="I2006">
        <v>1244</v>
      </c>
      <c r="J2006">
        <v>79.36</v>
      </c>
      <c r="K2006">
        <v>72.8</v>
      </c>
      <c r="L2006">
        <v>26</v>
      </c>
      <c r="M2006">
        <v>112</v>
      </c>
      <c r="N2006">
        <v>46</v>
      </c>
      <c r="O2006">
        <v>13</v>
      </c>
      <c r="P2006">
        <v>14</v>
      </c>
    </row>
    <row r="2007" spans="1:16" x14ac:dyDescent="0.2">
      <c r="A2007" t="s">
        <v>341</v>
      </c>
      <c r="B2007" t="s">
        <v>346</v>
      </c>
      <c r="C2007" t="s">
        <v>158</v>
      </c>
      <c r="D2007" t="s">
        <v>384</v>
      </c>
      <c r="E2007">
        <v>404</v>
      </c>
      <c r="F2007">
        <v>51</v>
      </c>
      <c r="G2007">
        <v>84.62</v>
      </c>
      <c r="H2007">
        <v>294</v>
      </c>
      <c r="I2007">
        <v>2832</v>
      </c>
      <c r="J2007">
        <v>105.03</v>
      </c>
      <c r="K2007">
        <v>101.69</v>
      </c>
      <c r="L2007">
        <v>53</v>
      </c>
      <c r="M2007">
        <v>225</v>
      </c>
      <c r="N2007">
        <v>93</v>
      </c>
      <c r="O2007">
        <v>33</v>
      </c>
    </row>
    <row r="2008" spans="1:16" x14ac:dyDescent="0.2">
      <c r="A2008" t="s">
        <v>341</v>
      </c>
      <c r="B2008" t="s">
        <v>347</v>
      </c>
      <c r="C2008" t="s">
        <v>390</v>
      </c>
      <c r="D2008" t="s">
        <v>384</v>
      </c>
      <c r="E2008">
        <v>18702</v>
      </c>
      <c r="F2008">
        <v>3503</v>
      </c>
      <c r="G2008">
        <v>92.25</v>
      </c>
      <c r="H2008">
        <v>81</v>
      </c>
      <c r="I2008">
        <v>175</v>
      </c>
      <c r="J2008">
        <v>99.69</v>
      </c>
      <c r="K2008">
        <v>91.29</v>
      </c>
      <c r="L2008">
        <v>4234</v>
      </c>
      <c r="M2008">
        <v>10138</v>
      </c>
      <c r="N2008">
        <v>95</v>
      </c>
      <c r="O2008">
        <v>4235</v>
      </c>
    </row>
    <row r="2009" spans="1:16" x14ac:dyDescent="0.2">
      <c r="A2009" t="s">
        <v>341</v>
      </c>
      <c r="B2009" t="s">
        <v>348</v>
      </c>
      <c r="C2009" t="s">
        <v>384</v>
      </c>
      <c r="D2009" t="s">
        <v>384</v>
      </c>
      <c r="E2009">
        <v>160</v>
      </c>
      <c r="F2009">
        <v>58</v>
      </c>
      <c r="G2009">
        <v>120.36</v>
      </c>
      <c r="H2009">
        <v>128</v>
      </c>
      <c r="I2009">
        <v>903</v>
      </c>
      <c r="J2009">
        <v>104.05</v>
      </c>
      <c r="K2009">
        <v>83.75</v>
      </c>
      <c r="L2009">
        <v>42</v>
      </c>
      <c r="M2009">
        <v>75</v>
      </c>
      <c r="N2009">
        <v>27</v>
      </c>
      <c r="O2009">
        <v>12</v>
      </c>
      <c r="P2009">
        <v>4</v>
      </c>
    </row>
    <row r="2010" spans="1:16" x14ac:dyDescent="0.2">
      <c r="A2010" t="s">
        <v>341</v>
      </c>
      <c r="B2010" t="s">
        <v>348</v>
      </c>
      <c r="C2010" t="s">
        <v>137</v>
      </c>
      <c r="D2010" t="s">
        <v>384</v>
      </c>
      <c r="E2010">
        <v>4</v>
      </c>
      <c r="F2010">
        <v>3</v>
      </c>
      <c r="G2010">
        <v>592</v>
      </c>
      <c r="H2010">
        <v>1</v>
      </c>
      <c r="I2010">
        <v>56</v>
      </c>
      <c r="J2010">
        <v>71</v>
      </c>
      <c r="K2010">
        <v>327.2</v>
      </c>
      <c r="L2010">
        <v>1</v>
      </c>
      <c r="M2010">
        <v>1</v>
      </c>
      <c r="N2010">
        <v>2</v>
      </c>
    </row>
    <row r="2011" spans="1:16" x14ac:dyDescent="0.2">
      <c r="A2011" t="s">
        <v>341</v>
      </c>
      <c r="B2011" t="s">
        <v>346</v>
      </c>
      <c r="C2011" t="s">
        <v>109</v>
      </c>
      <c r="D2011" t="s">
        <v>384</v>
      </c>
      <c r="E2011">
        <v>1115</v>
      </c>
      <c r="F2011">
        <v>206</v>
      </c>
      <c r="G2011">
        <v>88.21</v>
      </c>
      <c r="H2011">
        <v>582</v>
      </c>
      <c r="I2011">
        <v>4378</v>
      </c>
      <c r="J2011">
        <v>153.4</v>
      </c>
      <c r="K2011">
        <v>102.92</v>
      </c>
      <c r="L2011">
        <v>131</v>
      </c>
      <c r="M2011">
        <v>692</v>
      </c>
      <c r="N2011">
        <v>184</v>
      </c>
      <c r="O2011">
        <v>77</v>
      </c>
      <c r="P2011">
        <v>31</v>
      </c>
    </row>
    <row r="2012" spans="1:16" x14ac:dyDescent="0.2">
      <c r="A2012" t="s">
        <v>341</v>
      </c>
      <c r="B2012" t="s">
        <v>346</v>
      </c>
      <c r="C2012" t="s">
        <v>111</v>
      </c>
      <c r="D2012" t="s">
        <v>384</v>
      </c>
      <c r="E2012">
        <v>772</v>
      </c>
      <c r="F2012">
        <v>225</v>
      </c>
      <c r="G2012">
        <v>101.59</v>
      </c>
      <c r="H2012">
        <v>624</v>
      </c>
      <c r="I2012">
        <v>5172</v>
      </c>
      <c r="J2012">
        <v>136.96</v>
      </c>
      <c r="K2012">
        <v>95.56</v>
      </c>
      <c r="L2012">
        <v>103</v>
      </c>
      <c r="M2012">
        <v>390</v>
      </c>
      <c r="N2012">
        <v>134</v>
      </c>
      <c r="O2012">
        <v>132</v>
      </c>
      <c r="P2012">
        <v>13</v>
      </c>
    </row>
    <row r="2013" spans="1:16" x14ac:dyDescent="0.2">
      <c r="A2013" t="s">
        <v>341</v>
      </c>
      <c r="B2013" t="s">
        <v>346</v>
      </c>
      <c r="C2013" t="s">
        <v>116</v>
      </c>
      <c r="D2013" t="s">
        <v>384</v>
      </c>
      <c r="E2013">
        <v>783</v>
      </c>
      <c r="F2013">
        <v>105</v>
      </c>
      <c r="G2013">
        <v>80.569999999999993</v>
      </c>
      <c r="H2013">
        <v>385</v>
      </c>
      <c r="I2013">
        <v>3252</v>
      </c>
      <c r="J2013">
        <v>97.93</v>
      </c>
      <c r="K2013">
        <v>101.47</v>
      </c>
      <c r="L2013">
        <v>122</v>
      </c>
      <c r="M2013">
        <v>449</v>
      </c>
      <c r="N2013">
        <v>133</v>
      </c>
      <c r="O2013">
        <v>68</v>
      </c>
      <c r="P2013">
        <v>11</v>
      </c>
    </row>
    <row r="2014" spans="1:16" x14ac:dyDescent="0.2">
      <c r="A2014" t="s">
        <v>341</v>
      </c>
      <c r="B2014" t="s">
        <v>346</v>
      </c>
      <c r="C2014" t="s">
        <v>118</v>
      </c>
      <c r="D2014" t="s">
        <v>384</v>
      </c>
      <c r="E2014">
        <v>4272</v>
      </c>
      <c r="F2014">
        <v>1648</v>
      </c>
      <c r="G2014">
        <v>117.72</v>
      </c>
      <c r="H2014">
        <v>2072</v>
      </c>
      <c r="I2014">
        <v>16864</v>
      </c>
      <c r="J2014">
        <v>123.61</v>
      </c>
      <c r="K2014">
        <v>118.69</v>
      </c>
      <c r="L2014">
        <v>517</v>
      </c>
      <c r="M2014">
        <v>2911</v>
      </c>
      <c r="N2014">
        <v>501</v>
      </c>
      <c r="O2014">
        <v>283</v>
      </c>
      <c r="P2014">
        <v>60</v>
      </c>
    </row>
    <row r="2015" spans="1:16" x14ac:dyDescent="0.2">
      <c r="A2015" t="s">
        <v>341</v>
      </c>
      <c r="B2015" t="s">
        <v>346</v>
      </c>
      <c r="C2015" t="s">
        <v>120</v>
      </c>
      <c r="D2015" t="s">
        <v>384</v>
      </c>
      <c r="E2015">
        <v>5489</v>
      </c>
      <c r="F2015">
        <v>2196</v>
      </c>
      <c r="G2015">
        <v>126.3</v>
      </c>
      <c r="H2015">
        <v>3786</v>
      </c>
      <c r="I2015">
        <v>27822</v>
      </c>
      <c r="J2015">
        <v>109.02</v>
      </c>
      <c r="K2015">
        <v>108.63</v>
      </c>
      <c r="L2015">
        <v>548</v>
      </c>
      <c r="M2015">
        <v>2680</v>
      </c>
      <c r="N2015">
        <v>970</v>
      </c>
      <c r="O2015">
        <v>1010</v>
      </c>
      <c r="P2015">
        <v>281</v>
      </c>
    </row>
    <row r="2016" spans="1:16" x14ac:dyDescent="0.2">
      <c r="A2016" t="s">
        <v>341</v>
      </c>
      <c r="B2016" t="s">
        <v>346</v>
      </c>
      <c r="C2016" t="s">
        <v>80</v>
      </c>
      <c r="D2016" t="s">
        <v>384</v>
      </c>
      <c r="E2016">
        <v>1793</v>
      </c>
      <c r="F2016">
        <v>659</v>
      </c>
      <c r="G2016">
        <v>114.55</v>
      </c>
      <c r="H2016">
        <v>1423</v>
      </c>
      <c r="I2016">
        <v>11587</v>
      </c>
      <c r="J2016">
        <v>135.91</v>
      </c>
      <c r="K2016">
        <v>122.78</v>
      </c>
      <c r="L2016">
        <v>297</v>
      </c>
      <c r="M2016">
        <v>950</v>
      </c>
      <c r="N2016">
        <v>275</v>
      </c>
      <c r="O2016">
        <v>214</v>
      </c>
      <c r="P2016">
        <v>57</v>
      </c>
    </row>
    <row r="2017" spans="1:16" x14ac:dyDescent="0.2">
      <c r="A2017" t="s">
        <v>341</v>
      </c>
      <c r="B2017" t="s">
        <v>346</v>
      </c>
      <c r="C2017" t="s">
        <v>122</v>
      </c>
      <c r="D2017" t="s">
        <v>384</v>
      </c>
      <c r="E2017">
        <v>813</v>
      </c>
      <c r="F2017">
        <v>144</v>
      </c>
      <c r="G2017">
        <v>79.66</v>
      </c>
      <c r="H2017">
        <v>775</v>
      </c>
      <c r="I2017">
        <v>6195</v>
      </c>
      <c r="J2017">
        <v>129.72999999999999</v>
      </c>
      <c r="K2017">
        <v>126.22</v>
      </c>
      <c r="L2017">
        <v>101</v>
      </c>
      <c r="M2017">
        <v>488</v>
      </c>
      <c r="N2017">
        <v>136</v>
      </c>
      <c r="O2017">
        <v>59</v>
      </c>
      <c r="P2017">
        <v>29</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876</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872</v>
      </c>
      <c r="J3" t="s">
        <v>387</v>
      </c>
      <c r="L3">
        <v>2</v>
      </c>
      <c r="M3">
        <v>1</v>
      </c>
      <c r="N3" t="s">
        <v>387</v>
      </c>
      <c r="O3" s="110" t="s">
        <v>872</v>
      </c>
      <c r="P3" t="s">
        <v>387</v>
      </c>
      <c r="R3">
        <v>2</v>
      </c>
      <c r="S3">
        <v>1</v>
      </c>
      <c r="T3" t="s">
        <v>86</v>
      </c>
      <c r="U3" t="s">
        <v>56</v>
      </c>
      <c r="X3" s="110" t="s">
        <v>872</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871</v>
      </c>
      <c r="I19" s="273" t="s">
        <v>873</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874</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875</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43519</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D4" sqref="D4"/>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3" t="s">
        <v>804</v>
      </c>
      <c r="C2" s="294"/>
      <c r="D2" s="294"/>
      <c r="E2" s="294"/>
      <c r="F2" s="294"/>
      <c r="G2" s="169"/>
      <c r="H2" s="181"/>
      <c r="I2" s="181"/>
      <c r="J2" s="181"/>
      <c r="K2" s="29"/>
    </row>
    <row r="3" spans="1:11" ht="15" customHeight="1" x14ac:dyDescent="0.2">
      <c r="A3" s="25"/>
      <c r="B3" s="299" t="s">
        <v>807</v>
      </c>
      <c r="C3" s="300"/>
      <c r="D3" s="300"/>
      <c r="E3" s="300"/>
      <c r="F3" s="300"/>
      <c r="G3" s="177"/>
      <c r="H3" s="295" t="s">
        <v>3</v>
      </c>
      <c r="I3" s="295" t="s">
        <v>814</v>
      </c>
      <c r="J3" s="295" t="s">
        <v>788</v>
      </c>
      <c r="K3" s="29"/>
    </row>
    <row r="4" spans="1:11" ht="15" customHeight="1" x14ac:dyDescent="0.2">
      <c r="A4" s="25"/>
      <c r="B4" s="178" t="str">
        <f>"Reporting through "&amp;TEXT(D_DT[],"MMMM DD, YYYY")</f>
        <v>Reporting through February 23, 2019</v>
      </c>
      <c r="C4" s="179"/>
      <c r="D4" s="179"/>
      <c r="E4" s="179"/>
      <c r="F4" s="179"/>
      <c r="G4" s="179"/>
      <c r="H4" s="296"/>
      <c r="I4" s="296"/>
      <c r="J4" s="296"/>
      <c r="K4" s="29"/>
    </row>
    <row r="5" spans="1:11" ht="15" customHeight="1" x14ac:dyDescent="0.2">
      <c r="A5" s="25"/>
      <c r="B5" s="298" t="s">
        <v>805</v>
      </c>
      <c r="C5" s="298"/>
      <c r="D5" s="298"/>
      <c r="E5" s="298"/>
      <c r="F5" s="298"/>
      <c r="G5" s="184" t="s">
        <v>187</v>
      </c>
      <c r="H5" s="185">
        <f>SUM(H6,H11)</f>
        <v>358122</v>
      </c>
      <c r="I5" s="185">
        <f>SUM(I6,I11)</f>
        <v>83005</v>
      </c>
      <c r="J5" s="186">
        <f t="shared" ref="J5" si="0">IF(H5=0, 0,I5/H5)</f>
        <v>0.2317785559111141</v>
      </c>
      <c r="K5" s="29"/>
    </row>
    <row r="6" spans="1:11" s="144" customFormat="1" ht="15" customHeight="1" x14ac:dyDescent="0.2">
      <c r="A6" s="145"/>
      <c r="B6" s="290" t="s">
        <v>181</v>
      </c>
      <c r="C6" s="290"/>
      <c r="D6" s="290"/>
      <c r="E6" s="290"/>
      <c r="F6" s="290"/>
      <c r="G6" s="188" t="s">
        <v>187</v>
      </c>
      <c r="H6" s="189">
        <f>SUM(H7:H10)</f>
        <v>121720</v>
      </c>
      <c r="I6" s="189">
        <f>SUM(I7:I10)</f>
        <v>38906</v>
      </c>
      <c r="J6" s="190">
        <f t="shared" ref="J6:J16" si="1">IF(H6=0, 0,I6/H6)</f>
        <v>0.31963522839303321</v>
      </c>
      <c r="K6" s="29"/>
    </row>
    <row r="7" spans="1:11" s="144" customFormat="1" ht="15" customHeight="1" x14ac:dyDescent="0.2">
      <c r="A7" s="146" t="s">
        <v>18</v>
      </c>
      <c r="B7" s="287" t="s">
        <v>844</v>
      </c>
      <c r="C7" s="287"/>
      <c r="D7" s="287"/>
      <c r="E7" s="287"/>
      <c r="F7" s="287"/>
      <c r="G7" s="274" t="s">
        <v>161</v>
      </c>
      <c r="H7" s="182">
        <f>IFERROR(SUMIFS(D_D[INV],D_D[MT],3,D_D[EP],$A7),0)</f>
        <v>31816</v>
      </c>
      <c r="I7" s="182">
        <f>IFERROR(SUMIFS(D_D[BL],D_D[MT],3,D_D[EP],$A7),0)</f>
        <v>12597</v>
      </c>
      <c r="J7" s="187">
        <f t="shared" si="1"/>
        <v>0.39593286396781496</v>
      </c>
      <c r="K7" s="29"/>
    </row>
    <row r="8" spans="1:11" s="144" customFormat="1" ht="15" customHeight="1" x14ac:dyDescent="0.2">
      <c r="A8" s="146" t="s">
        <v>77</v>
      </c>
      <c r="B8" s="287" t="s">
        <v>802</v>
      </c>
      <c r="C8" s="287"/>
      <c r="D8" s="287"/>
      <c r="E8" s="287"/>
      <c r="F8" s="287"/>
      <c r="G8" s="275" t="s">
        <v>162</v>
      </c>
      <c r="H8" s="182">
        <f>IFERROR(SUMIFS(D_D[INV],D_D[MT],3,D_D[EP],$A8),0)</f>
        <v>71673</v>
      </c>
      <c r="I8" s="182">
        <f>IFERROR(SUMIFS(D_D[BL],D_D[MT],3,D_D[EP],$A8),0)</f>
        <v>21986</v>
      </c>
      <c r="J8" s="187">
        <f t="shared" si="1"/>
        <v>0.30675428683046613</v>
      </c>
      <c r="K8" s="29"/>
    </row>
    <row r="9" spans="1:11" s="144" customFormat="1" ht="15" customHeight="1" x14ac:dyDescent="0.2">
      <c r="A9" s="146" t="s">
        <v>92</v>
      </c>
      <c r="B9" s="288" t="s">
        <v>182</v>
      </c>
      <c r="C9" s="288"/>
      <c r="D9" s="288"/>
      <c r="E9" s="288"/>
      <c r="F9" s="288"/>
      <c r="G9" s="276" t="s">
        <v>164</v>
      </c>
      <c r="H9" s="182">
        <f>IFERROR(SUMIFS(D_D[INV],D_D[MT],3,D_D[EP],$A9),0)</f>
        <v>6643</v>
      </c>
      <c r="I9" s="182">
        <f>IFERROR(SUMIFS(D_D[BL],D_D[MT],3,D_D[EP],$A9),0)</f>
        <v>1333</v>
      </c>
      <c r="J9" s="187">
        <f t="shared" si="1"/>
        <v>0.20066235134728286</v>
      </c>
      <c r="K9" s="29"/>
    </row>
    <row r="10" spans="1:11" s="144" customFormat="1" ht="15" customHeight="1" x14ac:dyDescent="0.2">
      <c r="A10" s="146" t="s">
        <v>79</v>
      </c>
      <c r="B10" s="288" t="s">
        <v>14</v>
      </c>
      <c r="C10" s="288"/>
      <c r="D10" s="288"/>
      <c r="E10" s="288"/>
      <c r="F10" s="288"/>
      <c r="G10" s="275" t="s">
        <v>166</v>
      </c>
      <c r="H10" s="182">
        <f>IFERROR(SUMIFS(D_D[INV],D_D[MT],3,D_D[EP],$A10),0)</f>
        <v>11588</v>
      </c>
      <c r="I10" s="182">
        <f>IFERROR(SUMIFS(D_D[BL],D_D[MT],3,D_D[EP],$A10),0)</f>
        <v>2990</v>
      </c>
      <c r="J10" s="187">
        <f t="shared" si="1"/>
        <v>0.25802554366586122</v>
      </c>
      <c r="K10" s="29"/>
    </row>
    <row r="11" spans="1:11" s="144" customFormat="1" ht="15" customHeight="1" x14ac:dyDescent="0.2">
      <c r="A11" s="146"/>
      <c r="B11" s="290" t="s">
        <v>0</v>
      </c>
      <c r="C11" s="290"/>
      <c r="D11" s="290"/>
      <c r="E11" s="290"/>
      <c r="F11" s="290"/>
      <c r="G11" s="277" t="s">
        <v>187</v>
      </c>
      <c r="H11" s="189">
        <f>SUM(H12:H19)</f>
        <v>236402</v>
      </c>
      <c r="I11" s="189">
        <f>SUM(I12:I19)</f>
        <v>44099</v>
      </c>
      <c r="J11" s="190">
        <f t="shared" si="1"/>
        <v>0.18654241503878985</v>
      </c>
      <c r="K11" s="29"/>
    </row>
    <row r="12" spans="1:11" s="144" customFormat="1" ht="15" customHeight="1" x14ac:dyDescent="0.2">
      <c r="A12" s="146" t="s">
        <v>91</v>
      </c>
      <c r="B12" s="287" t="s">
        <v>170</v>
      </c>
      <c r="C12" s="287"/>
      <c r="D12" s="287"/>
      <c r="E12" s="287"/>
      <c r="F12" s="287"/>
      <c r="G12" s="276" t="s">
        <v>165</v>
      </c>
      <c r="H12" s="182">
        <f>IFERROR(SUMIFS(D_D[INV],D_D[MT],3,D_D[EP],$A12),0)</f>
        <v>8678</v>
      </c>
      <c r="I12" s="182">
        <f>IFERROR(SUMIFS(D_D[BL],D_D[MT],3,D_D[EP],$A12),0)</f>
        <v>1624</v>
      </c>
      <c r="J12" s="187">
        <f t="shared" si="1"/>
        <v>0.18713989398478911</v>
      </c>
      <c r="K12" s="29"/>
    </row>
    <row r="13" spans="1:11" s="144" customFormat="1" ht="15" customHeight="1" x14ac:dyDescent="0.2">
      <c r="A13" s="146" t="s">
        <v>19</v>
      </c>
      <c r="B13" s="287" t="s">
        <v>15</v>
      </c>
      <c r="C13" s="287"/>
      <c r="D13" s="287"/>
      <c r="E13" s="287"/>
      <c r="F13" s="287"/>
      <c r="G13" s="274" t="s">
        <v>163</v>
      </c>
      <c r="H13" s="182">
        <f>IFERROR(SUMIFS(D_D[INV],D_D[MT],3,D_D[EP],$A13),0)</f>
        <v>207530</v>
      </c>
      <c r="I13" s="182">
        <f>IFERROR(SUMIFS(D_D[BL],D_D[MT],3,D_D[EP],$A13),0)</f>
        <v>41838</v>
      </c>
      <c r="J13" s="187">
        <f t="shared" si="1"/>
        <v>0.20159976870813859</v>
      </c>
      <c r="K13" s="29"/>
    </row>
    <row r="14" spans="1:11" s="144" customFormat="1" ht="15" customHeight="1" x14ac:dyDescent="0.2">
      <c r="A14" s="146" t="s">
        <v>407</v>
      </c>
      <c r="B14" s="287" t="s">
        <v>12</v>
      </c>
      <c r="C14" s="287"/>
      <c r="D14" s="287"/>
      <c r="E14" s="287"/>
      <c r="F14" s="287"/>
      <c r="G14" s="274" t="s">
        <v>167</v>
      </c>
      <c r="H14" s="182">
        <f>IFERROR(SUMIFS(D_D[INV],D_D[MT],3,D_D[EP],$A14),0)</f>
        <v>19451</v>
      </c>
      <c r="I14" s="182">
        <f>IFERROR(SUMIFS(D_D[BL],D_D[MT],3,D_D[EP],$A14),0)</f>
        <v>602</v>
      </c>
      <c r="J14" s="187">
        <f t="shared" si="1"/>
        <v>3.0949565575034702E-2</v>
      </c>
      <c r="K14" s="29"/>
    </row>
    <row r="15" spans="1:11" s="144" customFormat="1" ht="15" customHeight="1" x14ac:dyDescent="0.2">
      <c r="A15" s="146" t="s">
        <v>80</v>
      </c>
      <c r="B15" s="288" t="s">
        <v>16</v>
      </c>
      <c r="C15" s="288"/>
      <c r="D15" s="288"/>
      <c r="E15" s="288"/>
      <c r="F15" s="288"/>
      <c r="G15" s="276" t="s">
        <v>168</v>
      </c>
      <c r="H15" s="182">
        <f>IFERROR(SUMIFS(D_D[INV],D_D[MT],3,D_D[EP],$A15),0)</f>
        <v>705</v>
      </c>
      <c r="I15" s="182">
        <f>IFERROR(SUMIFS(D_D[BL],D_D[MT],3,D_D[EP],$A15),0)</f>
        <v>21</v>
      </c>
      <c r="J15" s="187">
        <f t="shared" si="1"/>
        <v>2.9787234042553193E-2</v>
      </c>
      <c r="K15" s="29"/>
    </row>
    <row r="16" spans="1:11" s="144" customFormat="1" ht="15" customHeight="1" x14ac:dyDescent="0.2">
      <c r="A16" s="146" t="s">
        <v>81</v>
      </c>
      <c r="B16" s="288" t="s">
        <v>881</v>
      </c>
      <c r="C16" s="288"/>
      <c r="D16" s="288"/>
      <c r="E16" s="288"/>
      <c r="F16" s="288"/>
      <c r="G16" s="276" t="s">
        <v>171</v>
      </c>
      <c r="H16" s="182">
        <f>IFERROR(SUMIFS(D_D[INV],D_D[MT],3,D_D[EP],$A16),0)</f>
        <v>38</v>
      </c>
      <c r="I16" s="182">
        <f>IFERROR(SUMIFS(D_D[BL],D_D[MT],3,D_D[EP],$A16),0)</f>
        <v>14</v>
      </c>
      <c r="J16" s="187">
        <f t="shared" si="1"/>
        <v>0.36842105263157893</v>
      </c>
      <c r="K16" s="29"/>
    </row>
    <row r="17" spans="1:11" s="144" customFormat="1" ht="15" customHeight="1" x14ac:dyDescent="0.2">
      <c r="A17" s="146" t="s">
        <v>420</v>
      </c>
      <c r="B17" s="288" t="s">
        <v>882</v>
      </c>
      <c r="C17" s="288"/>
      <c r="D17" s="288"/>
      <c r="E17" s="288"/>
      <c r="F17" s="288"/>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288" t="s">
        <v>883</v>
      </c>
      <c r="C18" s="288"/>
      <c r="D18" s="288"/>
      <c r="E18" s="288"/>
      <c r="F18" s="288"/>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288" t="s">
        <v>884</v>
      </c>
      <c r="C19" s="288"/>
      <c r="D19" s="288"/>
      <c r="E19" s="288"/>
      <c r="F19" s="288"/>
      <c r="G19" s="276" t="s">
        <v>174</v>
      </c>
      <c r="H19" s="182">
        <f>IFERROR(SUMIFS(D_D[INV],D_D[MT],3,D_D[EP],$A19),0)</f>
        <v>0</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7" t="s">
        <v>813</v>
      </c>
      <c r="C21" s="297"/>
      <c r="D21" s="297"/>
      <c r="E21" s="297"/>
      <c r="F21" s="297"/>
      <c r="G21" s="180" t="str">
        <f>"Pending on " &amp;TEXT(D_DT[]-1,"MM/DD/YY")</f>
        <v>Pending on 02/22/19</v>
      </c>
      <c r="H21" s="180" t="str">
        <f>"Pending on " &amp;TEXT(D_DT[]-8,"MM/DD/YY")</f>
        <v>Pending on 02/15/19</v>
      </c>
      <c r="I21" s="180" t="s">
        <v>790</v>
      </c>
      <c r="J21" s="180" t="s">
        <v>789</v>
      </c>
      <c r="K21" s="29"/>
    </row>
    <row r="22" spans="1:11" ht="16.5" customHeight="1" x14ac:dyDescent="0.2">
      <c r="A22" s="145">
        <v>1</v>
      </c>
      <c r="B22" s="290" t="s">
        <v>819</v>
      </c>
      <c r="C22" s="290"/>
      <c r="D22" s="290"/>
      <c r="E22" s="290"/>
      <c r="F22" s="290"/>
      <c r="G22" s="191">
        <f>IFERROR(SUMIFS(D_D[INV],D_D[MT],9,D_D[CAT],1,D_D[LOC],$A22),0)</f>
        <v>5332</v>
      </c>
      <c r="H22" s="191">
        <f>IFERROR(SUMIFS(D_D[BL],D_D[MT],9,D_D[CAT],1,D_D[LOC],$A22),0)</f>
        <v>5952</v>
      </c>
      <c r="I22" s="191">
        <f>IFERROR(SUMIFS(D_D[ADP],D_D[MT],9,D_D[CAT],1,D_D[LOC],$A22),0)</f>
        <v>-620</v>
      </c>
      <c r="J22" s="192">
        <f>I22/H22</f>
        <v>-0.10416666666666667</v>
      </c>
      <c r="K22" s="29"/>
    </row>
    <row r="23" spans="1:11" ht="15.75" customHeight="1" x14ac:dyDescent="0.2">
      <c r="A23" s="145">
        <v>307</v>
      </c>
      <c r="B23" s="292" t="s">
        <v>20</v>
      </c>
      <c r="C23" s="292"/>
      <c r="D23" s="292"/>
      <c r="E23" s="292"/>
      <c r="F23" s="292"/>
      <c r="G23" s="182">
        <f>IFERROR(SUMIFS(D_D[INV],D_D[MT],9,D_D[CAT],1,D_D[LOC],$A23),0)</f>
        <v>1920</v>
      </c>
      <c r="H23" s="182">
        <f>IFERROR(SUMIFS(D_D[BL],D_D[MT],9,D_D[CAT],1,D_D[LOC],$A23),0)</f>
        <v>1941</v>
      </c>
      <c r="I23" s="182">
        <f>IFERROR(SUMIFS(D_D[ADP],D_D[MT],9,D_D[CAT],1,D_D[LOC],$A23),0)</f>
        <v>-21</v>
      </c>
      <c r="J23" s="183">
        <f t="shared" ref="J23:J26" si="2">I23/H23</f>
        <v>-1.0819165378670788E-2</v>
      </c>
      <c r="K23" s="29"/>
    </row>
    <row r="24" spans="1:11" ht="15.75" customHeight="1" x14ac:dyDescent="0.2">
      <c r="A24" s="145">
        <v>316</v>
      </c>
      <c r="B24" s="291" t="s">
        <v>21</v>
      </c>
      <c r="C24" s="291"/>
      <c r="D24" s="291"/>
      <c r="E24" s="291"/>
      <c r="F24" s="291"/>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2" t="s">
        <v>22</v>
      </c>
      <c r="C25" s="292"/>
      <c r="D25" s="292"/>
      <c r="E25" s="292"/>
      <c r="F25" s="292"/>
      <c r="G25" s="182">
        <f>IFERROR(SUMIFS(D_D[INV],D_D[MT],9,D_D[CAT],1,D_D[LOC],$A25),0)</f>
        <v>1669</v>
      </c>
      <c r="H25" s="182">
        <f>IFERROR(SUMIFS(D_D[BL],D_D[MT],9,D_D[CAT],1,D_D[LOC],$A25),0)</f>
        <v>1677</v>
      </c>
      <c r="I25" s="182">
        <f>IFERROR(SUMIFS(D_D[ADP],D_D[MT],9,D_D[CAT],1,D_D[LOC],$A25),0)</f>
        <v>-8</v>
      </c>
      <c r="J25" s="183">
        <f t="shared" si="2"/>
        <v>-4.7704233750745376E-3</v>
      </c>
      <c r="K25" s="29"/>
    </row>
    <row r="26" spans="1:11" ht="15" x14ac:dyDescent="0.2">
      <c r="A26" s="145">
        <v>351</v>
      </c>
      <c r="B26" s="292" t="s">
        <v>23</v>
      </c>
      <c r="C26" s="292"/>
      <c r="D26" s="292"/>
      <c r="E26" s="292"/>
      <c r="F26" s="292"/>
      <c r="G26" s="182">
        <f>IFERROR(SUMIFS(D_D[INV],D_D[MT],9,D_D[CAT],1,D_D[LOC],$A26),0)</f>
        <v>1743</v>
      </c>
      <c r="H26" s="182">
        <f>IFERROR(SUMIFS(D_D[BL],D_D[MT],9,D_D[CAT],1,D_D[LOC],$A26),0)</f>
        <v>2334</v>
      </c>
      <c r="I26" s="182">
        <f>IFERROR(SUMIFS(D_D[ADP],D_D[MT],9,D_D[CAT],1,D_D[LOC],$A26),0)</f>
        <v>-591</v>
      </c>
      <c r="J26" s="183">
        <f t="shared" si="2"/>
        <v>-0.2532133676092545</v>
      </c>
      <c r="K26" s="29"/>
    </row>
    <row r="27" spans="1:11" ht="16.5" customHeight="1" x14ac:dyDescent="0.2">
      <c r="A27" s="145">
        <v>1</v>
      </c>
      <c r="B27" s="290" t="s">
        <v>818</v>
      </c>
      <c r="C27" s="290"/>
      <c r="D27" s="290"/>
      <c r="E27" s="290"/>
      <c r="F27" s="290"/>
      <c r="G27" s="191">
        <f>IFERROR(SUMIFS(D_D[INV],D_D[MT],9,D_D[CAT],2,D_D[LOC],$A27),0)</f>
        <v>157059</v>
      </c>
      <c r="H27" s="191">
        <f>IFERROR(SUMIFS(D_D[BL],D_D[MT],9,D_D[CAT],2,D_D[LOC],$A27),0)</f>
        <v>161385</v>
      </c>
      <c r="I27" s="191">
        <f>IFERROR(SUMIFS(D_D[ADP],D_D[MT],9,D_D[CAT],2,D_D[LOC],$A27),0)</f>
        <v>-4326</v>
      </c>
      <c r="J27" s="192">
        <f>I27/H27</f>
        <v>-2.6805465191932335E-2</v>
      </c>
      <c r="K27" s="29"/>
    </row>
    <row r="28" spans="1:11" ht="15" x14ac:dyDescent="0.2">
      <c r="A28" s="145">
        <v>307</v>
      </c>
      <c r="B28" s="292" t="s">
        <v>20</v>
      </c>
      <c r="C28" s="292"/>
      <c r="D28" s="292"/>
      <c r="E28" s="292"/>
      <c r="F28" s="292"/>
      <c r="G28" s="182">
        <f>IFERROR(SUMIFS(D_D[INV],D_D[MT],9,D_D[CAT],2,D_D[LOC],$A28),0)</f>
        <v>28715</v>
      </c>
      <c r="H28" s="182">
        <f>IFERROR(SUMIFS(D_D[BL],D_D[MT],9,D_D[CAT],2,D_D[LOC],$A28),0)</f>
        <v>29792</v>
      </c>
      <c r="I28" s="182">
        <f>IFERROR(SUMIFS(D_D[ADP],D_D[MT],9,D_D[CAT],2,D_D[LOC],$A28),0)</f>
        <v>-1077</v>
      </c>
      <c r="J28" s="183">
        <f t="shared" ref="J28:J31" si="4">I28/H28</f>
        <v>-3.615064446831364E-2</v>
      </c>
      <c r="K28" s="29"/>
    </row>
    <row r="29" spans="1:11" ht="15" x14ac:dyDescent="0.2">
      <c r="A29" s="145">
        <v>316</v>
      </c>
      <c r="B29" s="291" t="s">
        <v>21</v>
      </c>
      <c r="C29" s="291"/>
      <c r="D29" s="291"/>
      <c r="E29" s="291"/>
      <c r="F29" s="291"/>
      <c r="G29" s="182">
        <f>IFERROR(SUMIFS(D_D[INV],D_D[MT],9,D_D[CAT],2,D_D[LOC],$A29),0)</f>
        <v>1</v>
      </c>
      <c r="H29" s="182">
        <f>IFERROR(SUMIFS(D_D[BL],D_D[MT],9,D_D[CAT],2,D_D[LOC],$A29),0)</f>
        <v>0</v>
      </c>
      <c r="I29" s="182">
        <f>IFERROR(SUMIFS(D_D[ADP],D_D[MT],9,D_D[CAT],2,D_D[LOC],$A29),0)</f>
        <v>0</v>
      </c>
      <c r="J29" s="187">
        <f t="shared" ref="J29" si="5">IF(H29=0, 0,I29/H29)</f>
        <v>0</v>
      </c>
      <c r="K29" s="29"/>
    </row>
    <row r="30" spans="1:11" ht="15" x14ac:dyDescent="0.2">
      <c r="A30" s="145">
        <v>331</v>
      </c>
      <c r="B30" s="292" t="s">
        <v>22</v>
      </c>
      <c r="C30" s="292"/>
      <c r="D30" s="292"/>
      <c r="E30" s="292"/>
      <c r="F30" s="292"/>
      <c r="G30" s="182">
        <f>IFERROR(SUMIFS(D_D[INV],D_D[MT],9,D_D[CAT],2,D_D[LOC],$A30),0)</f>
        <v>45227</v>
      </c>
      <c r="H30" s="182">
        <f>IFERROR(SUMIFS(D_D[BL],D_D[MT],9,D_D[CAT],2,D_D[LOC],$A30),0)</f>
        <v>47465</v>
      </c>
      <c r="I30" s="182">
        <f>IFERROR(SUMIFS(D_D[ADP],D_D[MT],9,D_D[CAT],2,D_D[LOC],$A30),0)</f>
        <v>-2238</v>
      </c>
      <c r="J30" s="183">
        <f t="shared" si="4"/>
        <v>-4.7150531970925946E-2</v>
      </c>
      <c r="K30" s="29"/>
    </row>
    <row r="31" spans="1:11" ht="15" x14ac:dyDescent="0.2">
      <c r="A31" s="145">
        <v>351</v>
      </c>
      <c r="B31" s="292" t="s">
        <v>23</v>
      </c>
      <c r="C31" s="292"/>
      <c r="D31" s="292"/>
      <c r="E31" s="292"/>
      <c r="F31" s="292"/>
      <c r="G31" s="182">
        <f>IFERROR(SUMIFS(D_D[INV],D_D[MT],9,D_D[CAT],2,D_D[LOC],$A31),0)</f>
        <v>83116</v>
      </c>
      <c r="H31" s="182">
        <f>IFERROR(SUMIFS(D_D[BL],D_D[MT],9,D_D[CAT],2,D_D[LOC],$A31),0)</f>
        <v>84128</v>
      </c>
      <c r="I31" s="182">
        <f>IFERROR(SUMIFS(D_D[ADP],D_D[MT],9,D_D[CAT],2,D_D[LOC],$A31),0)</f>
        <v>-1012</v>
      </c>
      <c r="J31" s="183">
        <f t="shared" si="4"/>
        <v>-1.202928870292887E-2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9" t="s">
        <v>816</v>
      </c>
      <c r="C33" s="289"/>
      <c r="D33" s="289"/>
      <c r="E33" s="289"/>
      <c r="F33" s="289"/>
      <c r="G33" s="289"/>
      <c r="H33" s="289"/>
      <c r="I33" s="289"/>
      <c r="J33" s="289"/>
      <c r="K33" s="29"/>
    </row>
    <row r="34" spans="1:11" ht="15.75" customHeight="1" x14ac:dyDescent="0.2">
      <c r="A34" s="25"/>
      <c r="B34" s="289" t="s">
        <v>817</v>
      </c>
      <c r="C34" s="289"/>
      <c r="D34" s="289"/>
      <c r="E34" s="289"/>
      <c r="F34" s="289"/>
      <c r="G34" s="289"/>
      <c r="H34" s="289"/>
      <c r="I34" s="289"/>
      <c r="J34" s="289"/>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9"/>
  <sheetViews>
    <sheetView showGridLines="0" topLeftCell="B1" zoomScaleNormal="100" zoomScaleSheetLayoutView="80" workbookViewId="0">
      <selection activeCell="N23" sqref="N23"/>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806</v>
      </c>
      <c r="E3" s="312"/>
      <c r="F3" s="312"/>
      <c r="G3" s="312"/>
      <c r="H3" s="312"/>
      <c r="I3" s="312"/>
      <c r="J3" s="312"/>
      <c r="K3" s="313"/>
      <c r="L3" s="314">
        <f>D_DT[]</f>
        <v>43519</v>
      </c>
      <c r="M3" s="315"/>
      <c r="N3" s="315"/>
      <c r="O3" s="315"/>
      <c r="P3" s="315"/>
      <c r="Q3" s="316"/>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833</v>
      </c>
      <c r="M7" s="306"/>
      <c r="N7" s="306"/>
      <c r="O7" s="306"/>
      <c r="P7" s="306"/>
      <c r="Q7" s="307"/>
      <c r="R7" s="9"/>
    </row>
    <row r="8" spans="1:18" s="86" customFormat="1" ht="15" customHeight="1" x14ac:dyDescent="0.25">
      <c r="B8" s="84"/>
      <c r="C8" s="8"/>
      <c r="D8" s="318" t="s">
        <v>471</v>
      </c>
      <c r="E8" s="319"/>
      <c r="F8" s="319"/>
      <c r="G8" s="319"/>
      <c r="H8" s="319"/>
      <c r="I8" s="319"/>
      <c r="J8" s="319"/>
      <c r="K8" s="319"/>
      <c r="L8" s="302" t="s">
        <v>472</v>
      </c>
      <c r="M8" s="302"/>
      <c r="N8" s="302"/>
      <c r="O8" s="302"/>
      <c r="P8" s="302"/>
      <c r="Q8" s="302"/>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01" t="s">
        <v>473</v>
      </c>
      <c r="M9" s="301" t="s">
        <v>474</v>
      </c>
      <c r="N9" s="302" t="s">
        <v>475</v>
      </c>
      <c r="O9" s="302"/>
      <c r="P9" s="302" t="s">
        <v>478</v>
      </c>
      <c r="Q9" s="302"/>
      <c r="R9" s="85"/>
    </row>
    <row r="10" spans="1:18" s="86" customFormat="1" ht="15" customHeight="1" x14ac:dyDescent="0.25">
      <c r="B10" s="84"/>
      <c r="C10" s="8"/>
      <c r="D10" s="308"/>
      <c r="E10" s="308"/>
      <c r="F10" s="308"/>
      <c r="G10" s="308"/>
      <c r="H10" s="308"/>
      <c r="I10" s="308"/>
      <c r="J10" s="308"/>
      <c r="K10" s="308"/>
      <c r="L10" s="301"/>
      <c r="M10" s="302"/>
      <c r="N10" s="121" t="s">
        <v>461</v>
      </c>
      <c r="O10" s="303" t="s">
        <v>477</v>
      </c>
      <c r="P10" s="121" t="s">
        <v>461</v>
      </c>
      <c r="Q10" s="303" t="s">
        <v>477</v>
      </c>
      <c r="R10" s="85"/>
    </row>
    <row r="11" spans="1:18" s="86" customFormat="1" ht="15" customHeight="1" x14ac:dyDescent="0.25">
      <c r="B11" s="84"/>
      <c r="C11" s="8"/>
      <c r="D11" s="309"/>
      <c r="E11" s="309"/>
      <c r="F11" s="309"/>
      <c r="G11" s="309"/>
      <c r="H11" s="309"/>
      <c r="I11" s="309"/>
      <c r="J11" s="309"/>
      <c r="K11" s="309"/>
      <c r="L11" s="301"/>
      <c r="M11" s="302"/>
      <c r="N11" s="122" t="s">
        <v>476</v>
      </c>
      <c r="O11" s="304"/>
      <c r="P11" s="122" t="s">
        <v>476</v>
      </c>
      <c r="Q11" s="304"/>
      <c r="R11" s="85"/>
    </row>
    <row r="12" spans="1:18" ht="12.75" x14ac:dyDescent="0.2">
      <c r="A12" s="120">
        <v>100</v>
      </c>
      <c r="B12" s="23"/>
      <c r="C12" s="148" t="str">
        <f>Driver!$C$20&amp; " Total"</f>
        <v>USA - All Missions Total</v>
      </c>
      <c r="D12" s="153">
        <f>IF(ISNA($A12),"",IFERROR(SUMIFS(D_D[INV],D_D[MT],5,D_D[CAT],SMS, D_D[EP],-1,D_D[LOC],$A12),0))</f>
        <v>358122</v>
      </c>
      <c r="E12" s="153">
        <f>IF(ISNA($A12),"",IFERROR(SUMIFS(D_D[BL],D_D[MT],5,D_D[CAT],SMS, D_D[EP],-1,D_D[LOC],$A12),0))</f>
        <v>83005</v>
      </c>
      <c r="F12" s="154">
        <f>IF(ISNA($A12),"",IFERROR(E12/D12,0))</f>
        <v>0.2317785559111141</v>
      </c>
      <c r="G12" s="155">
        <f>IF(ISNA($A12),"",IFERROR(SUMIFS(D_D[ADP],D_D[MT],5,D_D[CAT],SMS, D_D[EP],-1,D_D[LOC],$A12),0))</f>
        <v>97.77</v>
      </c>
      <c r="H12" s="153">
        <f>IF(ISNA($A12),"",IFERROR(SUMIFS(D_D[PROD_MTD],D_D[MT],5,D_D[CAT],SMS, D_D[EP],-1,D_D[LOC],$A12),0))</f>
        <v>63138</v>
      </c>
      <c r="I12" s="155">
        <f>IF(ISNA($A12),"",IFERROR(SUMIFS(D_D[ADCM],D_D[MT],5,D_D[CAT],SMS, D_D[EP],-1,D_D[LOC],$A12),0))</f>
        <v>120.68</v>
      </c>
      <c r="J12" s="153">
        <f>IF(ISNA($A12),"",IFERROR(SUMIFS(D_D[PROD_FYTD],D_D[MT],5,D_D[CAT],SMS, D_D[EP],-1,D_D[LOC],$A12),0))</f>
        <v>501803</v>
      </c>
      <c r="K12" s="155">
        <f>IF(ISNA($A12),"",IFERROR(SUMIFS(D_D[ADCF],D_D[MT],5,D_D[CAT],SMS, D_D[EP],-1,D_D[LOC],$A12),0))</f>
        <v>110.72</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25276</v>
      </c>
      <c r="E13" s="159">
        <f ca="1">IF(ISNA($A13),"",IFERROR(SUMIFS(D_D[BL],D_D[MT],5,D_D[CAT],SMS, D_D[EP],-1,D_D[LOC],$A13),0))</f>
        <v>6864</v>
      </c>
      <c r="F13" s="160">
        <f t="shared" ref="F13" ca="1" si="1">IF(ISNA($A13),"",IFERROR(E13/D13,0))</f>
        <v>0.2715619560056971</v>
      </c>
      <c r="G13" s="161">
        <f ca="1">IF(ISNA($A13),"",IFERROR(SUMIFS(D_D[ADP],D_D[MT],5,D_D[CAT],SMS, D_D[EP],-1,D_D[LOC],$A13),0))</f>
        <v>100.43</v>
      </c>
      <c r="H13" s="159">
        <f ca="1">IF(ISNA($A13),"",IFERROR(SUMIFS(D_D[PROD_MTD],D_D[MT],5,D_D[CAT],SMS, D_D[EP],-1,D_D[LOC],$A13),0))</f>
        <v>18092</v>
      </c>
      <c r="I13" s="161">
        <f ca="1">IF(ISNA($A13),"",IFERROR(SUMIFS(D_D[ADCM],D_D[MT],5,D_D[CAT],SMS, D_D[EP],-1,D_D[LOC],$A13),0))</f>
        <v>115.38</v>
      </c>
      <c r="J13" s="159">
        <f ca="1">IF(ISNA($A13),"",IFERROR(SUMIFS(D_D[PROD_FYTD],D_D[MT],5,D_D[CAT],SMS, D_D[EP],-1,D_D[LOC],$A13),0))</f>
        <v>136427</v>
      </c>
      <c r="K13" s="161">
        <f ca="1">IF(ISNA($A13),"",IFERROR(SUMIFS(D_D[ADCF],D_D[MT],5,D_D[CAT],SMS, D_D[EP],-1,D_D[LOC],$A13),0))</f>
        <v>177.51999999999998</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786</v>
      </c>
      <c r="E14" s="159">
        <f ca="1">IF(ISNA($A14),"",IFERROR(SUMIFS(D_D[BL],D_D[MT],5,D_D[CAT],SMS, D_D[EP],-1,D_D[LOC],$A14),0))</f>
        <v>105</v>
      </c>
      <c r="F14" s="160">
        <f t="shared" ref="F14:F35" ca="1" si="3">IF(ISNA($A14),"",IFERROR(E14/D14,0))</f>
        <v>0.13358778625954199</v>
      </c>
      <c r="G14" s="161">
        <f ca="1">IF(ISNA($A14),"",IFERROR(SUMIFS(D_D[ADP],D_D[MT],5,D_D[CAT],SMS, D_D[EP],-1,D_D[LOC],$A14),0))</f>
        <v>80.48</v>
      </c>
      <c r="H14" s="159">
        <f ca="1">IF(ISNA($A14),"",IFERROR(SUMIFS(D_D[PROD_MTD],D_D[MT],5,D_D[CAT],SMS, D_D[EP],-1,D_D[LOC],$A14),0))</f>
        <v>388</v>
      </c>
      <c r="I14" s="161">
        <f ca="1">IF(ISNA($A14),"",IFERROR(SUMIFS(D_D[ADCM],D_D[MT],5,D_D[CAT],SMS, D_D[EP],-1,D_D[LOC],$A14),0))</f>
        <v>97.21</v>
      </c>
      <c r="J14" s="159">
        <f ca="1">IF(ISNA($A14),"",IFERROR(SUMIFS(D_D[PROD_FYTD],D_D[MT],5,D_D[CAT],SMS, D_D[EP],-1,D_D[LOC],$A14),0))</f>
        <v>3272</v>
      </c>
      <c r="K14" s="161">
        <f ca="1">IF(ISNA($A14),"",IFERROR(SUMIFS(D_D[ADCF],D_D[MT],5,D_D[CAT],SMS, D_D[EP],-1,D_D[LOC],$A14),0))</f>
        <v>101.08</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1121</v>
      </c>
      <c r="E15" s="159">
        <f ca="1">IF(ISNA($A15),"",IFERROR(SUMIFS(D_D[BL],D_D[MT],5,D_D[CAT],SMS, D_D[EP],-1,D_D[LOC],$A15),0))</f>
        <v>212</v>
      </c>
      <c r="F15" s="160">
        <f t="shared" ca="1" si="3"/>
        <v>0.18911685994647637</v>
      </c>
      <c r="G15" s="161">
        <f ca="1">IF(ISNA($A15),"",IFERROR(SUMIFS(D_D[ADP],D_D[MT],5,D_D[CAT],SMS, D_D[EP],-1,D_D[LOC],$A15),0))</f>
        <v>89.08</v>
      </c>
      <c r="H15" s="159">
        <f ca="1">IF(ISNA($A15),"",IFERROR(SUMIFS(D_D[PROD_MTD],D_D[MT],5,D_D[CAT],SMS, D_D[EP],-1,D_D[LOC],$A15),0))</f>
        <v>585</v>
      </c>
      <c r="I15" s="161">
        <f ca="1">IF(ISNA($A15),"",IFERROR(SUMIFS(D_D[ADCM],D_D[MT],5,D_D[CAT],SMS, D_D[EP],-1,D_D[LOC],$A15),0))</f>
        <v>152.66999999999999</v>
      </c>
      <c r="J15" s="159">
        <f ca="1">IF(ISNA($A15),"",IFERROR(SUMIFS(D_D[PROD_FYTD],D_D[MT],5,D_D[CAT],SMS, D_D[EP],-1,D_D[LOC],$A15),0))</f>
        <v>4406</v>
      </c>
      <c r="K15" s="161">
        <f ca="1">IF(ISNA($A15),"",IFERROR(SUMIFS(D_D[ADCF],D_D[MT],5,D_D[CAT],SMS, D_D[EP],-1,D_D[LOC],$A15),0))</f>
        <v>102.43</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899</v>
      </c>
      <c r="E16" s="159">
        <f ca="1">IF(ISNA($A16),"",IFERROR(SUMIFS(D_D[BL],D_D[MT],5,D_D[CAT],SMS, D_D[EP],-1,D_D[LOC],$A16),0))</f>
        <v>37</v>
      </c>
      <c r="F16" s="160">
        <f t="shared" ca="1" si="3"/>
        <v>4.1156840934371525E-2</v>
      </c>
      <c r="G16" s="161">
        <f ca="1">IF(ISNA($A16),"",IFERROR(SUMIFS(D_D[ADP],D_D[MT],5,D_D[CAT],SMS, D_D[EP],-1,D_D[LOC],$A16),0))</f>
        <v>70.430000000000007</v>
      </c>
      <c r="H16" s="159">
        <f ca="1">IF(ISNA($A16),"",IFERROR(SUMIFS(D_D[PROD_MTD],D_D[MT],5,D_D[CAT],SMS, D_D[EP],-1,D_D[LOC],$A16),0))</f>
        <v>550</v>
      </c>
      <c r="I16" s="161">
        <f ca="1">IF(ISNA($A16),"",IFERROR(SUMIFS(D_D[ADCM],D_D[MT],5,D_D[CAT],SMS, D_D[EP],-1,D_D[LOC],$A16),0))</f>
        <v>90.27</v>
      </c>
      <c r="J16" s="159">
        <f ca="1">IF(ISNA($A16),"",IFERROR(SUMIFS(D_D[PROD_FYTD],D_D[MT],5,D_D[CAT],SMS, D_D[EP],-1,D_D[LOC],$A16),0))</f>
        <v>3765</v>
      </c>
      <c r="K16" s="161">
        <f ca="1">IF(ISNA($A16),"",IFERROR(SUMIFS(D_D[ADCF],D_D[MT],5,D_D[CAT],SMS, D_D[EP],-1,D_D[LOC],$A16),0))</f>
        <v>90.53</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965</v>
      </c>
      <c r="E17" s="159">
        <f ca="1">IF(ISNA($A17),"",IFERROR(SUMIFS(D_D[BL],D_D[MT],5,D_D[CAT],SMS, D_D[EP],-1,D_D[LOC],$A17),0))</f>
        <v>107</v>
      </c>
      <c r="F17" s="160">
        <f t="shared" ca="1" si="3"/>
        <v>0.11088082901554404</v>
      </c>
      <c r="G17" s="161">
        <f ca="1">IF(ISNA($A17),"",IFERROR(SUMIFS(D_D[ADP],D_D[MT],5,D_D[CAT],SMS, D_D[EP],-1,D_D[LOC],$A17),0))</f>
        <v>80.709999999999994</v>
      </c>
      <c r="H17" s="159">
        <f ca="1">IF(ISNA($A17),"",IFERROR(SUMIFS(D_D[PROD_MTD],D_D[MT],5,D_D[CAT],SMS, D_D[EP],-1,D_D[LOC],$A17),0))</f>
        <v>504</v>
      </c>
      <c r="I17" s="161">
        <f ca="1">IF(ISNA($A17),"",IFERROR(SUMIFS(D_D[ADCM],D_D[MT],5,D_D[CAT],SMS, D_D[EP],-1,D_D[LOC],$A17),0))</f>
        <v>94.13</v>
      </c>
      <c r="J17" s="159">
        <f ca="1">IF(ISNA($A17),"",IFERROR(SUMIFS(D_D[PROD_FYTD],D_D[MT],5,D_D[CAT],SMS, D_D[EP],-1,D_D[LOC],$A17),0))</f>
        <v>3959</v>
      </c>
      <c r="K17" s="161">
        <f ca="1">IF(ISNA($A17),"",IFERROR(SUMIFS(D_D[ADCF],D_D[MT],5,D_D[CAT],SMS, D_D[EP],-1,D_D[LOC],$A17),0))</f>
        <v>91.66</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2402</v>
      </c>
      <c r="E18" s="159">
        <f ca="1">IF(ISNA($A18),"",IFERROR(SUMIFS(D_D[BL],D_D[MT],5,D_D[CAT],SMS, D_D[EP],-1,D_D[LOC],$A18),0))</f>
        <v>885</v>
      </c>
      <c r="F18" s="160">
        <f t="shared" ca="1" si="3"/>
        <v>0.36844296419650291</v>
      </c>
      <c r="G18" s="161">
        <f ca="1">IF(ISNA($A18),"",IFERROR(SUMIFS(D_D[ADP],D_D[MT],5,D_D[CAT],SMS, D_D[EP],-1,D_D[LOC],$A18),0))</f>
        <v>121.94</v>
      </c>
      <c r="H18" s="159">
        <f ca="1">IF(ISNA($A18),"",IFERROR(SUMIFS(D_D[PROD_MTD],D_D[MT],5,D_D[CAT],SMS, D_D[EP],-1,D_D[LOC],$A18),0))</f>
        <v>1426</v>
      </c>
      <c r="I18" s="161">
        <f ca="1">IF(ISNA($A18),"",IFERROR(SUMIFS(D_D[ADCM],D_D[MT],5,D_D[CAT],SMS, D_D[EP],-1,D_D[LOC],$A18),0))</f>
        <v>130.57</v>
      </c>
      <c r="J18" s="159">
        <f ca="1">IF(ISNA($A18),"",IFERROR(SUMIFS(D_D[PROD_FYTD],D_D[MT],5,D_D[CAT],SMS, D_D[EP],-1,D_D[LOC],$A18),0))</f>
        <v>10531</v>
      </c>
      <c r="K18" s="161">
        <f ca="1">IF(ISNA($A18),"",IFERROR(SUMIFS(D_D[ADCF],D_D[MT],5,D_D[CAT],SMS, D_D[EP],-1,D_D[LOC],$A18),0))</f>
        <v>123.47</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1227</v>
      </c>
      <c r="E19" s="159">
        <f ca="1">IF(ISNA($A19),"",IFERROR(SUMIFS(D_D[BL],D_D[MT],5,D_D[CAT],SMS, D_D[EP],-1,D_D[LOC],$A19),0))</f>
        <v>389</v>
      </c>
      <c r="F19" s="160">
        <f t="shared" ca="1" si="3"/>
        <v>0.31703341483292585</v>
      </c>
      <c r="G19" s="161">
        <f ca="1">IF(ISNA($A19),"",IFERROR(SUMIFS(D_D[ADP],D_D[MT],5,D_D[CAT],SMS, D_D[EP],-1,D_D[LOC],$A19),0))</f>
        <v>106.32</v>
      </c>
      <c r="H19" s="159">
        <f ca="1">IF(ISNA($A19),"",IFERROR(SUMIFS(D_D[PROD_MTD],D_D[MT],5,D_D[CAT],SMS, D_D[EP],-1,D_D[LOC],$A19),0))</f>
        <v>990</v>
      </c>
      <c r="I19" s="161">
        <f ca="1">IF(ISNA($A19),"",IFERROR(SUMIFS(D_D[ADCM],D_D[MT],5,D_D[CAT],SMS, D_D[EP],-1,D_D[LOC],$A19),0))</f>
        <v>115.7</v>
      </c>
      <c r="J19" s="159">
        <f ca="1">IF(ISNA($A19),"",IFERROR(SUMIFS(D_D[PROD_FYTD],D_D[MT],5,D_D[CAT],SMS, D_D[EP],-1,D_D[LOC],$A19),0))</f>
        <v>7672</v>
      </c>
      <c r="K19" s="161">
        <f ca="1">IF(ISNA($A19),"",IFERROR(SUMIFS(D_D[ADCF],D_D[MT],5,D_D[CAT],SMS, D_D[EP],-1,D_D[LOC],$A19),0))</f>
        <v>118.52</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727</v>
      </c>
      <c r="E20" s="159">
        <f ca="1">IF(ISNA($A20),"",IFERROR(SUMIFS(D_D[BL],D_D[MT],5,D_D[CAT],SMS, D_D[EP],-1,D_D[LOC],$A20),0))</f>
        <v>25</v>
      </c>
      <c r="F20" s="160">
        <f t="shared" ca="1" si="3"/>
        <v>3.4387895460797797E-2</v>
      </c>
      <c r="G20" s="161">
        <f ca="1">IF(ISNA($A20),"",IFERROR(SUMIFS(D_D[ADP],D_D[MT],5,D_D[CAT],SMS, D_D[EP],-1,D_D[LOC],$A20),0))</f>
        <v>64.510000000000005</v>
      </c>
      <c r="H20" s="159">
        <f ca="1">IF(ISNA($A20),"",IFERROR(SUMIFS(D_D[PROD_MTD],D_D[MT],5,D_D[CAT],SMS, D_D[EP],-1,D_D[LOC],$A20),0))</f>
        <v>563</v>
      </c>
      <c r="I20" s="161">
        <f ca="1">IF(ISNA($A20),"",IFERROR(SUMIFS(D_D[ADCM],D_D[MT],5,D_D[CAT],SMS, D_D[EP],-1,D_D[LOC],$A20),0))</f>
        <v>84.68</v>
      </c>
      <c r="J20" s="159">
        <f ca="1">IF(ISNA($A20),"",IFERROR(SUMIFS(D_D[PROD_FYTD],D_D[MT],5,D_D[CAT],SMS, D_D[EP],-1,D_D[LOC],$A20),0))</f>
        <v>4103</v>
      </c>
      <c r="K20" s="161">
        <f ca="1">IF(ISNA($A20),"",IFERROR(SUMIFS(D_D[ADCF],D_D[MT],5,D_D[CAT],SMS, D_D[EP],-1,D_D[LOC],$A20),0))</f>
        <v>88.71</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1322</v>
      </c>
      <c r="E21" s="159">
        <f ca="1">IF(ISNA($A21),"",IFERROR(SUMIFS(D_D[BL],D_D[MT],5,D_D[CAT],SMS, D_D[EP],-1,D_D[LOC],$A21),0))</f>
        <v>400</v>
      </c>
      <c r="F21" s="160">
        <f t="shared" ca="1" si="3"/>
        <v>0.30257186081694404</v>
      </c>
      <c r="G21" s="161">
        <f ca="1">IF(ISNA($A21),"",IFERROR(SUMIFS(D_D[ADP],D_D[MT],5,D_D[CAT],SMS, D_D[EP],-1,D_D[LOC],$A21),0))</f>
        <v>101.48</v>
      </c>
      <c r="H21" s="159">
        <f ca="1">IF(ISNA($A21),"",IFERROR(SUMIFS(D_D[PROD_MTD],D_D[MT],5,D_D[CAT],SMS, D_D[EP],-1,D_D[LOC],$A21),0))</f>
        <v>1051</v>
      </c>
      <c r="I21" s="161">
        <f ca="1">IF(ISNA($A21),"",IFERROR(SUMIFS(D_D[ADCM],D_D[MT],5,D_D[CAT],SMS, D_D[EP],-1,D_D[LOC],$A21),0))</f>
        <v>126.81</v>
      </c>
      <c r="J21" s="159">
        <f ca="1">IF(ISNA($A21),"",IFERROR(SUMIFS(D_D[PROD_FYTD],D_D[MT],5,D_D[CAT],SMS, D_D[EP],-1,D_D[LOC],$A21),0))</f>
        <v>7774</v>
      </c>
      <c r="K21" s="161">
        <f ca="1">IF(ISNA($A21),"",IFERROR(SUMIFS(D_D[ADCF],D_D[MT],5,D_D[CAT],SMS, D_D[EP],-1,D_D[LOC],$A21),0))</f>
        <v>125.53</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322</v>
      </c>
      <c r="E22" s="159">
        <f ca="1">IF(ISNA($A22),"",IFERROR(SUMIFS(D_D[BL],D_D[MT],5,D_D[CAT],SMS, D_D[EP],-1,D_D[LOC],$A22),0))</f>
        <v>9</v>
      </c>
      <c r="F22" s="160">
        <f t="shared" ca="1" si="3"/>
        <v>2.7950310559006212E-2</v>
      </c>
      <c r="G22" s="161">
        <f ca="1">IF(ISNA($A22),"",IFERROR(SUMIFS(D_D[ADP],D_D[MT],5,D_D[CAT],SMS, D_D[EP],-1,D_D[LOC],$A22),0))</f>
        <v>65.91</v>
      </c>
      <c r="H22" s="159">
        <f ca="1">IF(ISNA($A22),"",IFERROR(SUMIFS(D_D[PROD_MTD],D_D[MT],5,D_D[CAT],SMS, D_D[EP],-1,D_D[LOC],$A22),0))</f>
        <v>236</v>
      </c>
      <c r="I22" s="161">
        <f ca="1">IF(ISNA($A22),"",IFERROR(SUMIFS(D_D[ADCM],D_D[MT],5,D_D[CAT],SMS, D_D[EP],-1,D_D[LOC],$A22),0))</f>
        <v>79.97</v>
      </c>
      <c r="J22" s="159">
        <f ca="1">IF(ISNA($A22),"",IFERROR(SUMIFS(D_D[PROD_FYTD],D_D[MT],5,D_D[CAT],SMS, D_D[EP],-1,D_D[LOC],$A22),0))</f>
        <v>1787</v>
      </c>
      <c r="K22" s="161">
        <f ca="1">IF(ISNA($A22),"",IFERROR(SUMIFS(D_D[ADCF],D_D[MT],5,D_D[CAT],SMS, D_D[EP],-1,D_D[LOC],$A22),0))</f>
        <v>82.17</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3873</v>
      </c>
      <c r="E23" s="159">
        <f ca="1">IF(ISNA($A23),"",IFERROR(SUMIFS(D_D[BL],D_D[MT],5,D_D[CAT],SMS, D_D[EP],-1,D_D[LOC],$A23),0))</f>
        <v>1102</v>
      </c>
      <c r="F23" s="160">
        <f t="shared" ca="1" si="3"/>
        <v>0.2845339530080041</v>
      </c>
      <c r="G23" s="161">
        <f ca="1">IF(ISNA($A23),"",IFERROR(SUMIFS(D_D[ADP],D_D[MT],5,D_D[CAT],SMS, D_D[EP],-1,D_D[LOC],$A23),0))</f>
        <v>96.37</v>
      </c>
      <c r="H23" s="159">
        <f ca="1">IF(ISNA($A23),"",IFERROR(SUMIFS(D_D[PROD_MTD],D_D[MT],5,D_D[CAT],SMS, D_D[EP],-1,D_D[LOC],$A23),0))</f>
        <v>2358</v>
      </c>
      <c r="I23" s="161">
        <f ca="1">IF(ISNA($A23),"",IFERROR(SUMIFS(D_D[ADCM],D_D[MT],5,D_D[CAT],SMS, D_D[EP],-1,D_D[LOC],$A23),0))</f>
        <v>120.51</v>
      </c>
      <c r="J23" s="159">
        <f ca="1">IF(ISNA($A23),"",IFERROR(SUMIFS(D_D[PROD_FYTD],D_D[MT],5,D_D[CAT],SMS, D_D[EP],-1,D_D[LOC],$A23),0))</f>
        <v>18944</v>
      </c>
      <c r="K23" s="161">
        <f ca="1">IF(ISNA($A23),"",IFERROR(SUMIFS(D_D[ADCF],D_D[MT],5,D_D[CAT],SMS, D_D[EP],-1,D_D[LOC],$A23),0))</f>
        <v>91.91</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774</v>
      </c>
      <c r="E24" s="159">
        <f ca="1">IF(ISNA($A24),"",IFERROR(SUMIFS(D_D[BL],D_D[MT],5,D_D[CAT],SMS, D_D[EP],-1,D_D[LOC],$A24),0))</f>
        <v>225</v>
      </c>
      <c r="F24" s="160">
        <f t="shared" ca="1" si="3"/>
        <v>0.29069767441860467</v>
      </c>
      <c r="G24" s="161">
        <f ca="1">IF(ISNA($A24),"",IFERROR(SUMIFS(D_D[ADP],D_D[MT],5,D_D[CAT],SMS, D_D[EP],-1,D_D[LOC],$A24),0))</f>
        <v>101.47</v>
      </c>
      <c r="H24" s="159">
        <f ca="1">IF(ISNA($A24),"",IFERROR(SUMIFS(D_D[PROD_MTD],D_D[MT],5,D_D[CAT],SMS, D_D[EP],-1,D_D[LOC],$A24),0))</f>
        <v>630</v>
      </c>
      <c r="I24" s="161">
        <f ca="1">IF(ISNA($A24),"",IFERROR(SUMIFS(D_D[ADCM],D_D[MT],5,D_D[CAT],SMS, D_D[EP],-1,D_D[LOC],$A24),0))</f>
        <v>137.88999999999999</v>
      </c>
      <c r="J24" s="159">
        <f ca="1">IF(ISNA($A24),"",IFERROR(SUMIFS(D_D[PROD_FYTD],D_D[MT],5,D_D[CAT],SMS, D_D[EP],-1,D_D[LOC],$A24),0))</f>
        <v>5219</v>
      </c>
      <c r="K24" s="161">
        <f ca="1">IF(ISNA($A24),"",IFERROR(SUMIFS(D_D[ADCF],D_D[MT],5,D_D[CAT],SMS, D_D[EP],-1,D_D[LOC],$A24),0))</f>
        <v>95.07</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381</v>
      </c>
      <c r="E25" s="159">
        <f ca="1">IF(ISNA($A25),"",IFERROR(SUMIFS(D_D[BL],D_D[MT],5,D_D[CAT],SMS, D_D[EP],-1,D_D[LOC],$A25),0))</f>
        <v>14</v>
      </c>
      <c r="F25" s="160">
        <f t="shared" ca="1" si="3"/>
        <v>3.6745406824146981E-2</v>
      </c>
      <c r="G25" s="161">
        <f ca="1">IF(ISNA($A25),"",IFERROR(SUMIFS(D_D[ADP],D_D[MT],5,D_D[CAT],SMS, D_D[EP],-1,D_D[LOC],$A25),0))</f>
        <v>61.64</v>
      </c>
      <c r="H25" s="159">
        <f ca="1">IF(ISNA($A25),"",IFERROR(SUMIFS(D_D[PROD_MTD],D_D[MT],5,D_D[CAT],SMS, D_D[EP],-1,D_D[LOC],$A25),0))</f>
        <v>294</v>
      </c>
      <c r="I25" s="161">
        <f ca="1">IF(ISNA($A25),"",IFERROR(SUMIFS(D_D[ADCM],D_D[MT],5,D_D[CAT],SMS, D_D[EP],-1,D_D[LOC],$A25),0))</f>
        <v>80.45</v>
      </c>
      <c r="J25" s="159">
        <f ca="1">IF(ISNA($A25),"",IFERROR(SUMIFS(D_D[PROD_FYTD],D_D[MT],5,D_D[CAT],SMS, D_D[EP],-1,D_D[LOC],$A25),0))</f>
        <v>2297</v>
      </c>
      <c r="K25" s="161">
        <f ca="1">IF(ISNA($A25),"",IFERROR(SUMIFS(D_D[ADCF],D_D[MT],5,D_D[CAT],SMS, D_D[EP],-1,D_D[LOC],$A25),0))</f>
        <v>85.06</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4777</v>
      </c>
      <c r="E26" s="159">
        <f ca="1">IF(ISNA($A26),"",IFERROR(SUMIFS(D_D[BL],D_D[MT],5,D_D[CAT],SMS, D_D[EP],-1,D_D[LOC],$A26),0))</f>
        <v>1576</v>
      </c>
      <c r="F26" s="160">
        <f t="shared" ca="1" si="3"/>
        <v>0.32991417207452378</v>
      </c>
      <c r="G26" s="161">
        <f ca="1">IF(ISNA($A26),"",IFERROR(SUMIFS(D_D[ADP],D_D[MT],5,D_D[CAT],SMS, D_D[EP],-1,D_D[LOC],$A26),0))</f>
        <v>103.51</v>
      </c>
      <c r="H26" s="159">
        <f ca="1">IF(ISNA($A26),"",IFERROR(SUMIFS(D_D[PROD_MTD],D_D[MT],5,D_D[CAT],SMS, D_D[EP],-1,D_D[LOC],$A26),0))</f>
        <v>3613</v>
      </c>
      <c r="I26" s="161">
        <f ca="1">IF(ISNA($A26),"",IFERROR(SUMIFS(D_D[ADCM],D_D[MT],5,D_D[CAT],SMS, D_D[EP],-1,D_D[LOC],$A26),0))</f>
        <v>121.84</v>
      </c>
      <c r="J26" s="159">
        <f ca="1">IF(ISNA($A26),"",IFERROR(SUMIFS(D_D[PROD_FYTD],D_D[MT],5,D_D[CAT],SMS, D_D[EP],-1,D_D[LOC],$A26),0))</f>
        <v>25801</v>
      </c>
      <c r="K26" s="161">
        <f ca="1">IF(ISNA($A26),"",IFERROR(SUMIFS(D_D[ADCF],D_D[MT],5,D_D[CAT],SMS, D_D[EP],-1,D_D[LOC],$A26),0))</f>
        <v>112.35</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538</v>
      </c>
      <c r="E27" s="159">
        <f ca="1">IF(ISNA($A27),"",IFERROR(SUMIFS(D_D[BL],D_D[MT],5,D_D[CAT],SMS, D_D[EP],-1,D_D[LOC],$A27),0))</f>
        <v>129</v>
      </c>
      <c r="F27" s="160">
        <f t="shared" ca="1" si="3"/>
        <v>0.23977695167286245</v>
      </c>
      <c r="G27" s="161">
        <f ca="1">IF(ISNA($A27),"",IFERROR(SUMIFS(D_D[ADP],D_D[MT],5,D_D[CAT],SMS, D_D[EP],-1,D_D[LOC],$A27),0))</f>
        <v>117.28</v>
      </c>
      <c r="H27" s="159">
        <f ca="1">IF(ISNA($A27),"",IFERROR(SUMIFS(D_D[PROD_MTD],D_D[MT],5,D_D[CAT],SMS, D_D[EP],-1,D_D[LOC],$A27),0))</f>
        <v>487</v>
      </c>
      <c r="I27" s="161">
        <f ca="1">IF(ISNA($A27),"",IFERROR(SUMIFS(D_D[ADCM],D_D[MT],5,D_D[CAT],SMS, D_D[EP],-1,D_D[LOC],$A27),0))</f>
        <v>117.56</v>
      </c>
      <c r="J27" s="159">
        <f ca="1">IF(ISNA($A27),"",IFERROR(SUMIFS(D_D[PROD_FYTD],D_D[MT],5,D_D[CAT],SMS, D_D[EP],-1,D_D[LOC],$A27),0))</f>
        <v>4040</v>
      </c>
      <c r="K27" s="161">
        <f ca="1">IF(ISNA($A27),"",IFERROR(SUMIFS(D_D[ADCF],D_D[MT],5,D_D[CAT],SMS, D_D[EP],-1,D_D[LOC],$A27),0))</f>
        <v>127.39</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1516</v>
      </c>
      <c r="E28" s="159">
        <f ca="1">IF(ISNA($A28),"",IFERROR(SUMIFS(D_D[BL],D_D[MT],5,D_D[CAT],SMS, D_D[EP],-1,D_D[LOC],$A28),0))</f>
        <v>509</v>
      </c>
      <c r="F28" s="160">
        <f t="shared" ca="1" si="3"/>
        <v>0.33575197889182057</v>
      </c>
      <c r="G28" s="161">
        <f ca="1">IF(ISNA($A28),"",IFERROR(SUMIFS(D_D[ADP],D_D[MT],5,D_D[CAT],SMS, D_D[EP],-1,D_D[LOC],$A28),0))</f>
        <v>109.04</v>
      </c>
      <c r="H28" s="159">
        <f ca="1">IF(ISNA($A28),"",IFERROR(SUMIFS(D_D[PROD_MTD],D_D[MT],5,D_D[CAT],SMS, D_D[EP],-1,D_D[LOC],$A28),0))</f>
        <v>1550</v>
      </c>
      <c r="I28" s="161">
        <f ca="1">IF(ISNA($A28),"",IFERROR(SUMIFS(D_D[ADCM],D_D[MT],5,D_D[CAT],SMS, D_D[EP],-1,D_D[LOC],$A28),0))</f>
        <v>85.63</v>
      </c>
      <c r="J28" s="159">
        <f ca="1">IF(ISNA($A28),"",IFERROR(SUMIFS(D_D[PROD_FYTD],D_D[MT],5,D_D[CAT],SMS, D_D[EP],-1,D_D[LOC],$A28),0))</f>
        <v>11063</v>
      </c>
      <c r="K28" s="161">
        <f ca="1">IF(ISNA($A28),"",IFERROR(SUMIFS(D_D[ADCF],D_D[MT],5,D_D[CAT],SMS, D_D[EP],-1,D_D[LOC],$A28),0))</f>
        <v>70.88</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0</v>
      </c>
      <c r="K29" s="161">
        <f ca="1">IF(ISNA($A29),"",IFERROR(SUMIFS(D_D[ADCF],D_D[MT],5,D_D[CAT],SMS, D_D[EP],-1,D_D[LOC],$A29),0))</f>
        <v>0</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1843</v>
      </c>
      <c r="E30" s="159">
        <f ca="1">IF(ISNA($A30),"",IFERROR(SUMIFS(D_D[BL],D_D[MT],5,D_D[CAT],SMS, D_D[EP],-1,D_D[LOC],$A30),0))</f>
        <v>489</v>
      </c>
      <c r="F30" s="160">
        <f t="shared" ca="1" si="3"/>
        <v>0.26532826912642432</v>
      </c>
      <c r="G30" s="161">
        <f ca="1">IF(ISNA($A30),"",IFERROR(SUMIFS(D_D[ADP],D_D[MT],5,D_D[CAT],SMS, D_D[EP],-1,D_D[LOC],$A30),0))</f>
        <v>103.64</v>
      </c>
      <c r="H30" s="159">
        <f ca="1">IF(ISNA($A30),"",IFERROR(SUMIFS(D_D[PROD_MTD],D_D[MT],5,D_D[CAT],SMS, D_D[EP],-1,D_D[LOC],$A30),0))</f>
        <v>1382</v>
      </c>
      <c r="I30" s="161">
        <f ca="1">IF(ISNA($A30),"",IFERROR(SUMIFS(D_D[ADCM],D_D[MT],5,D_D[CAT],SMS, D_D[EP],-1,D_D[LOC],$A30),0))</f>
        <v>116.99</v>
      </c>
      <c r="J30" s="159">
        <f ca="1">IF(ISNA($A30),"",IFERROR(SUMIFS(D_D[PROD_FYTD],D_D[MT],5,D_D[CAT],SMS, D_D[EP],-1,D_D[LOC],$A30),0))</f>
        <v>11065</v>
      </c>
      <c r="K30" s="161">
        <f ca="1">IF(ISNA($A30),"",IFERROR(SUMIFS(D_D[ADCF],D_D[MT],5,D_D[CAT],SMS, D_D[EP],-1,D_D[LOC],$A30),0))</f>
        <v>103.35</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1358</v>
      </c>
      <c r="E31" s="159">
        <f ca="1">IF(ISNA($A31),"",IFERROR(SUMIFS(D_D[BL],D_D[MT],5,D_D[CAT],SMS, D_D[EP],-1,D_D[LOC],$A31),0))</f>
        <v>619</v>
      </c>
      <c r="F31" s="160">
        <f t="shared" ca="1" si="3"/>
        <v>0.45581737849779086</v>
      </c>
      <c r="G31" s="161">
        <f ca="1">IF(ISNA($A31),"",IFERROR(SUMIFS(D_D[ADP],D_D[MT],5,D_D[CAT],SMS, D_D[EP],-1,D_D[LOC],$A31),0))</f>
        <v>135.24</v>
      </c>
      <c r="H31" s="159">
        <f ca="1">IF(ISNA($A31),"",IFERROR(SUMIFS(D_D[PROD_MTD],D_D[MT],5,D_D[CAT],SMS, D_D[EP],-1,D_D[LOC],$A31),0))</f>
        <v>1184</v>
      </c>
      <c r="I31" s="161">
        <f ca="1">IF(ISNA($A31),"",IFERROR(SUMIFS(D_D[ADCM],D_D[MT],5,D_D[CAT],SMS, D_D[EP],-1,D_D[LOC],$A31),0))</f>
        <v>126.8</v>
      </c>
      <c r="J31" s="159">
        <f ca="1">IF(ISNA($A31),"",IFERROR(SUMIFS(D_D[PROD_FYTD],D_D[MT],5,D_D[CAT],SMS, D_D[EP],-1,D_D[LOC],$A31),0))</f>
        <v>8302</v>
      </c>
      <c r="K31" s="161">
        <f ca="1">IF(ISNA($A31),"",IFERROR(SUMIFS(D_D[ADCF],D_D[MT],5,D_D[CAT],SMS, D_D[EP],-1,D_D[LOC],$A31),0))</f>
        <v>116.85</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4</v>
      </c>
      <c r="E32" s="159">
        <f ca="1">IF(ISNA($A32),"",IFERROR(SUMIFS(D_D[BL],D_D[MT],5,D_D[CAT],SMS, D_D[EP],-1,D_D[LOC],$A32),0))</f>
        <v>1</v>
      </c>
      <c r="F32" s="160">
        <f t="shared" ca="1" si="3"/>
        <v>0.25</v>
      </c>
      <c r="G32" s="161">
        <f ca="1">IF(ISNA($A32),"",IFERROR(SUMIFS(D_D[ADP],D_D[MT],5,D_D[CAT],SMS, D_D[EP],-1,D_D[LOC],$A32),0))</f>
        <v>100</v>
      </c>
      <c r="H32" s="159">
        <f ca="1">IF(ISNA($A32),"",IFERROR(SUMIFS(D_D[PROD_MTD],D_D[MT],5,D_D[CAT],SMS, D_D[EP],-1,D_D[LOC],$A32),0))</f>
        <v>1</v>
      </c>
      <c r="I32" s="161">
        <f ca="1">IF(ISNA($A32),"",IFERROR(SUMIFS(D_D[ADCM],D_D[MT],5,D_D[CAT],SMS, D_D[EP],-1,D_D[LOC],$A32),0))</f>
        <v>1</v>
      </c>
      <c r="J32" s="159">
        <f ca="1">IF(ISNA($A32),"",IFERROR(SUMIFS(D_D[PROD_FYTD],D_D[MT],5,D_D[CAT],SMS, D_D[EP],-1,D_D[LOC],$A32),0))</f>
        <v>3</v>
      </c>
      <c r="K32" s="161">
        <f ca="1">IF(ISNA($A32),"",IFERROR(SUMIFS(D_D[ADCF],D_D[MT],5,D_D[CAT],SMS, D_D[EP],-1,D_D[LOC],$A32),0))</f>
        <v>1</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241</v>
      </c>
      <c r="E33" s="159">
        <f ca="1">IF(ISNA($A33),"",IFERROR(SUMIFS(D_D[BL],D_D[MT],5,D_D[CAT],SMS, D_D[EP],-1,D_D[LOC],$A33),0))</f>
        <v>11</v>
      </c>
      <c r="F33" s="160">
        <f t="shared" ca="1" si="3"/>
        <v>4.5643153526970952E-2</v>
      </c>
      <c r="G33" s="161">
        <f ca="1">IF(ISNA($A33),"",IFERROR(SUMIFS(D_D[ADP],D_D[MT],5,D_D[CAT],SMS, D_D[EP],-1,D_D[LOC],$A33),0))</f>
        <v>84</v>
      </c>
      <c r="H33" s="159">
        <f ca="1">IF(ISNA($A33),"",IFERROR(SUMIFS(D_D[PROD_MTD],D_D[MT],5,D_D[CAT],SMS, D_D[EP],-1,D_D[LOC],$A33),0))</f>
        <v>137</v>
      </c>
      <c r="I33" s="161">
        <f ca="1">IF(ISNA($A33),"",IFERROR(SUMIFS(D_D[ADCM],D_D[MT],5,D_D[CAT],SMS, D_D[EP],-1,D_D[LOC],$A33),0))</f>
        <v>86.93</v>
      </c>
      <c r="J33" s="159">
        <f ca="1">IF(ISNA($A33),"",IFERROR(SUMIFS(D_D[PROD_FYTD],D_D[MT],5,D_D[CAT],SMS, D_D[EP],-1,D_D[LOC],$A33),0))</f>
        <v>1092</v>
      </c>
      <c r="K33" s="161">
        <f ca="1">IF(ISNA($A33),"",IFERROR(SUMIFS(D_D[ADCF],D_D[MT],5,D_D[CAT],SMS, D_D[EP],-1,D_D[LOC],$A33),0))</f>
        <v>79.08</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200</v>
      </c>
      <c r="E34" s="159">
        <f ca="1">IF(ISNA($A34),"",IFERROR(SUMIFS(D_D[BL],D_D[MT],5,D_D[CAT],SMS, D_D[EP],-1,D_D[LOC],$A34),0))</f>
        <v>20</v>
      </c>
      <c r="F34" s="160">
        <f t="shared" ca="1" si="3"/>
        <v>0.1</v>
      </c>
      <c r="G34" s="161">
        <f ca="1">IF(ISNA($A34),"",IFERROR(SUMIFS(D_D[ADP],D_D[MT],5,D_D[CAT],SMS, D_D[EP],-1,D_D[LOC],$A34),0))</f>
        <v>75.849999999999994</v>
      </c>
      <c r="H34" s="159">
        <f ca="1">IF(ISNA($A34),"",IFERROR(SUMIFS(D_D[PROD_MTD],D_D[MT],5,D_D[CAT],SMS, D_D[EP],-1,D_D[LOC],$A34),0))</f>
        <v>163</v>
      </c>
      <c r="I34" s="161">
        <f ca="1">IF(ISNA($A34),"",IFERROR(SUMIFS(D_D[ADCM],D_D[MT],5,D_D[CAT],SMS, D_D[EP],-1,D_D[LOC],$A34),0))</f>
        <v>87.22</v>
      </c>
      <c r="J34" s="159">
        <f ca="1">IF(ISNA($A34),"",IFERROR(SUMIFS(D_D[PROD_FYTD],D_D[MT],5,D_D[CAT],SMS, D_D[EP],-1,D_D[LOC],$A34),0))</f>
        <v>1331</v>
      </c>
      <c r="K34" s="161">
        <f ca="1">IF(ISNA($A34),"",IFERROR(SUMIFS(D_D[ADCF],D_D[MT],5,D_D[CAT],SMS, D_D[EP],-1,D_D[LOC],$A34),0))</f>
        <v>83.5</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4" t="s">
        <v>460</v>
      </c>
      <c r="M2" s="294"/>
      <c r="N2" s="294"/>
      <c r="O2" s="294"/>
      <c r="P2" s="294"/>
      <c r="Q2" s="310"/>
      <c r="R2" s="6"/>
    </row>
    <row r="3" spans="1:18" ht="15" customHeight="1" x14ac:dyDescent="0.2">
      <c r="B3" s="4"/>
      <c r="C3" s="92"/>
      <c r="D3" s="299" t="s">
        <v>809</v>
      </c>
      <c r="E3" s="300"/>
      <c r="F3" s="300"/>
      <c r="G3" s="300"/>
      <c r="H3" s="300"/>
      <c r="I3" s="300"/>
      <c r="J3" s="300"/>
      <c r="K3" s="320"/>
      <c r="L3" s="321">
        <f>D_DT[]</f>
        <v>43519</v>
      </c>
      <c r="M3" s="321"/>
      <c r="N3" s="321"/>
      <c r="O3" s="321"/>
      <c r="P3" s="321"/>
      <c r="Q3" s="322"/>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IF(ISNA($A12),"",IFERROR(SUMIFS(D_D[INV],D_D[MT],4,D_D[CAT],SMS,D_D[LOC],$A12),0))</f>
        <v>358122</v>
      </c>
      <c r="E12" s="126">
        <f>IF(ISNA($A12),"",IFERROR(SUMIFS(D_D[BL],D_D[MT],4,D_D[CAT],SMS,D_D[LOC],$A12),0))</f>
        <v>83005</v>
      </c>
      <c r="F12" s="127">
        <f>IF(ISNA($A12),"",IFERROR(E12/D12,0))</f>
        <v>0.2317785559111141</v>
      </c>
      <c r="G12" s="128">
        <f>IF(ISNA($A12),"",IFERROR(SUMIFS(D_D[ADP],D_D[MT],4,D_D[CAT],SMS,D_D[LOC],$A12),0))</f>
        <v>97.77</v>
      </c>
      <c r="H12" s="126">
        <f>IF(ISNA($A12),"",IFERROR(SUMIFS(D_D[PROD_MTD],D_D[MT],4,D_D[CAT],SMS,D_D[LOC],$A12),0))</f>
        <v>63138</v>
      </c>
      <c r="I12" s="128">
        <f>IF(ISNA($A12),"",IFERROR(SUMIFS(D_D[ADCM],D_D[MT],4,D_D[CAT],SMS,D_D[LOC],$A12),0))</f>
        <v>120.68</v>
      </c>
      <c r="J12" s="126">
        <f>IF(ISNA($A12),"",IFERROR(SUMIFS(D_D[PROD_FYTD],D_D[MT],4,D_D[CAT],SMS,D_D[LOC],$A12),0))</f>
        <v>501803</v>
      </c>
      <c r="K12" s="128">
        <f>IF(ISNA($A12),"",IFERROR(SUMIFS(D_D[ADCF],D_D[MT],4,D_D[CAT],SMS,D_D[LOC],$A12),0))</f>
        <v>110.72</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97450</v>
      </c>
      <c r="E13" s="89">
        <f ca="1">IF(ISNA($A13),"",IFERROR(SUMIFS(D_D[BL],D_D[MT],4,D_D[CAT],SMS,D_D[LOC],$A13),0))</f>
        <v>23171</v>
      </c>
      <c r="F13" s="91">
        <f t="shared" ref="F13" ca="1" si="2">IF(ISNA($A13),"",IFERROR(E13/D13,0))</f>
        <v>0.23777321703437659</v>
      </c>
      <c r="G13" s="90">
        <f ca="1">IF(ISNA($A13),"",IFERROR(SUMIFS(D_D[ADP],D_D[MT],4,D_D[CAT],SMS,D_D[LOC],$A13),0))</f>
        <v>99.93</v>
      </c>
      <c r="H13" s="89">
        <f ca="1">IF(ISNA($A13),"",IFERROR(SUMIFS(D_D[PROD_MTD],D_D[MT],4,D_D[CAT],SMS,D_D[LOC],$A13),0))</f>
        <v>18201</v>
      </c>
      <c r="I13" s="90">
        <f ca="1">IF(ISNA($A13),"",IFERROR(SUMIFS(D_D[ADCM],D_D[MT],4,D_D[CAT],SMS,D_D[LOC],$A13),0))</f>
        <v>119.81</v>
      </c>
      <c r="J13" s="89">
        <f ca="1">IF(ISNA($A13),"",IFERROR(SUMIFS(D_D[PROD_FYTD],D_D[MT],4,D_D[CAT],SMS,D_D[LOC],$A13),0))</f>
        <v>142732</v>
      </c>
      <c r="K13" s="90">
        <f ca="1">IF(ISNA($A13),"",IFERROR(SUMIFS(D_D[ADCF],D_D[MT],4,D_D[CAT],SMS,D_D[LOC],$A13),0))</f>
        <v>108.34</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4847</v>
      </c>
      <c r="E14" s="89">
        <f ca="1">IF(ISNA($A14),"",IFERROR(SUMIFS(D_D[BL],D_D[MT],4,D_D[CAT],SMS,D_D[LOC],$A14),0))</f>
        <v>1217</v>
      </c>
      <c r="F14" s="91">
        <f t="shared" ref="F14" ca="1" si="3">IF(ISNA($A14),"",IFERROR(E14/D14,0))</f>
        <v>0.25108314421291522</v>
      </c>
      <c r="G14" s="90">
        <f ca="1">IF(ISNA($A14),"",IFERROR(SUMIFS(D_D[ADP],D_D[MT],4,D_D[CAT],SMS,D_D[LOC],$A14),0))</f>
        <v>103.87</v>
      </c>
      <c r="H14" s="89">
        <f ca="1">IF(ISNA($A14),"",IFERROR(SUMIFS(D_D[PROD_MTD],D_D[MT],4,D_D[CAT],SMS,D_D[LOC],$A14),0))</f>
        <v>783</v>
      </c>
      <c r="I14" s="90">
        <f ca="1">IF(ISNA($A14),"",IFERROR(SUMIFS(D_D[ADCM],D_D[MT],4,D_D[CAT],SMS,D_D[LOC],$A14),0))</f>
        <v>149.63</v>
      </c>
      <c r="J14" s="89">
        <f ca="1">IF(ISNA($A14),"",IFERROR(SUMIFS(D_D[PROD_FYTD],D_D[MT],4,D_D[CAT],SMS,D_D[LOC],$A14),0))</f>
        <v>6215</v>
      </c>
      <c r="K14" s="90">
        <f ca="1">IF(ISNA($A14),"",IFERROR(SUMIFS(D_D[ADCF],D_D[MT],4,D_D[CAT],SMS,D_D[LOC],$A14),0))</f>
        <v>126.29</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2244</v>
      </c>
      <c r="E15" s="89">
        <f ca="1">IF(ISNA($A15),"",IFERROR(SUMIFS(D_D[BL],D_D[MT],4,D_D[CAT],SMS,D_D[LOC],$A15),0))</f>
        <v>668</v>
      </c>
      <c r="F15" s="91">
        <f t="shared" ref="F15:F35" ca="1" si="5">IF(ISNA($A15),"",IFERROR(E15/D15,0))</f>
        <v>0.29768270944741532</v>
      </c>
      <c r="G15" s="90">
        <f ca="1">IF(ISNA($A15),"",IFERROR(SUMIFS(D_D[ADP],D_D[MT],4,D_D[CAT],SMS,D_D[LOC],$A15),0))</f>
        <v>114.43</v>
      </c>
      <c r="H15" s="89">
        <f ca="1">IF(ISNA($A15),"",IFERROR(SUMIFS(D_D[PROD_MTD],D_D[MT],4,D_D[CAT],SMS,D_D[LOC],$A15),0))</f>
        <v>625</v>
      </c>
      <c r="I15" s="90">
        <f ca="1">IF(ISNA($A15),"",IFERROR(SUMIFS(D_D[ADCM],D_D[MT],4,D_D[CAT],SMS,D_D[LOC],$A15),0))</f>
        <v>114.8</v>
      </c>
      <c r="J15" s="89">
        <f ca="1">IF(ISNA($A15),"",IFERROR(SUMIFS(D_D[PROD_FYTD],D_D[MT],4,D_D[CAT],SMS,D_D[LOC],$A15),0))</f>
        <v>4571</v>
      </c>
      <c r="K15" s="90">
        <f ca="1">IF(ISNA($A15),"",IFERROR(SUMIFS(D_D[ADCF],D_D[MT],4,D_D[CAT],SMS,D_D[LOC],$A15),0))</f>
        <v>113.11</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2813</v>
      </c>
      <c r="E16" s="89">
        <f ca="1">IF(ISNA($A16),"",IFERROR(SUMIFS(D_D[BL],D_D[MT],4,D_D[CAT],SMS,D_D[LOC],$A16),0))</f>
        <v>690</v>
      </c>
      <c r="F16" s="91">
        <f t="shared" ca="1" si="5"/>
        <v>0.24528972627088519</v>
      </c>
      <c r="G16" s="90">
        <f ca="1">IF(ISNA($A16),"",IFERROR(SUMIFS(D_D[ADP],D_D[MT],4,D_D[CAT],SMS,D_D[LOC],$A16),0))</f>
        <v>103.2</v>
      </c>
      <c r="H16" s="89">
        <f ca="1">IF(ISNA($A16),"",IFERROR(SUMIFS(D_D[PROD_MTD],D_D[MT],4,D_D[CAT],SMS,D_D[LOC],$A16),0))</f>
        <v>626</v>
      </c>
      <c r="I16" s="90">
        <f ca="1">IF(ISNA($A16),"",IFERROR(SUMIFS(D_D[ADCM],D_D[MT],4,D_D[CAT],SMS,D_D[LOC],$A16),0))</f>
        <v>122.39</v>
      </c>
      <c r="J16" s="89">
        <f ca="1">IF(ISNA($A16),"",IFERROR(SUMIFS(D_D[PROD_FYTD],D_D[MT],4,D_D[CAT],SMS,D_D[LOC],$A16),0))</f>
        <v>4836</v>
      </c>
      <c r="K16" s="90">
        <f ca="1">IF(ISNA($A16),"",IFERROR(SUMIFS(D_D[ADCF],D_D[MT],4,D_D[CAT],SMS,D_D[LOC],$A16),0))</f>
        <v>110.95</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6089</v>
      </c>
      <c r="E17" s="89">
        <f ca="1">IF(ISNA($A17),"",IFERROR(SUMIFS(D_D[BL],D_D[MT],4,D_D[CAT],SMS,D_D[LOC],$A17),0))</f>
        <v>1602</v>
      </c>
      <c r="F17" s="91">
        <f t="shared" ca="1" si="5"/>
        <v>0.26309738873378224</v>
      </c>
      <c r="G17" s="90">
        <f ca="1">IF(ISNA($A17),"",IFERROR(SUMIFS(D_D[ADP],D_D[MT],4,D_D[CAT],SMS,D_D[LOC],$A17),0))</f>
        <v>106.5</v>
      </c>
      <c r="H17" s="89">
        <f ca="1">IF(ISNA($A17),"",IFERROR(SUMIFS(D_D[PROD_MTD],D_D[MT],4,D_D[CAT],SMS,D_D[LOC],$A17),0))</f>
        <v>1070</v>
      </c>
      <c r="I17" s="90">
        <f ca="1">IF(ISNA($A17),"",IFERROR(SUMIFS(D_D[ADCM],D_D[MT],4,D_D[CAT],SMS,D_D[LOC],$A17),0))</f>
        <v>124.07</v>
      </c>
      <c r="J17" s="89">
        <f ca="1">IF(ISNA($A17),"",IFERROR(SUMIFS(D_D[PROD_FYTD],D_D[MT],4,D_D[CAT],SMS,D_D[LOC],$A17),0))</f>
        <v>8577</v>
      </c>
      <c r="K17" s="90">
        <f ca="1">IF(ISNA($A17),"",IFERROR(SUMIFS(D_D[ADCF],D_D[MT],4,D_D[CAT],SMS,D_D[LOC],$A17),0))</f>
        <v>118.49</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11996</v>
      </c>
      <c r="E18" s="89">
        <f ca="1">IF(ISNA($A18),"",IFERROR(SUMIFS(D_D[BL],D_D[MT],4,D_D[CAT],SMS,D_D[LOC],$A18),0))</f>
        <v>2461</v>
      </c>
      <c r="F18" s="91">
        <f t="shared" ca="1" si="5"/>
        <v>0.20515171723907968</v>
      </c>
      <c r="G18" s="90">
        <f ca="1">IF(ISNA($A18),"",IFERROR(SUMIFS(D_D[ADP],D_D[MT],4,D_D[CAT],SMS,D_D[LOC],$A18),0))</f>
        <v>89.83</v>
      </c>
      <c r="H18" s="89">
        <f ca="1">IF(ISNA($A18),"",IFERROR(SUMIFS(D_D[PROD_MTD],D_D[MT],4,D_D[CAT],SMS,D_D[LOC],$A18),0))</f>
        <v>1986</v>
      </c>
      <c r="I18" s="90">
        <f ca="1">IF(ISNA($A18),"",IFERROR(SUMIFS(D_D[ADCM],D_D[MT],4,D_D[CAT],SMS,D_D[LOC],$A18),0))</f>
        <v>115.08</v>
      </c>
      <c r="J18" s="89">
        <f ca="1">IF(ISNA($A18),"",IFERROR(SUMIFS(D_D[PROD_FYTD],D_D[MT],4,D_D[CAT],SMS,D_D[LOC],$A18),0))</f>
        <v>14840</v>
      </c>
      <c r="K18" s="90">
        <f ca="1">IF(ISNA($A18),"",IFERROR(SUMIFS(D_D[ADCF],D_D[MT],4,D_D[CAT],SMS,D_D[LOC],$A18),0))</f>
        <v>112.17</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6912</v>
      </c>
      <c r="E19" s="89">
        <f ca="1">IF(ISNA($A19),"",IFERROR(SUMIFS(D_D[BL],D_D[MT],4,D_D[CAT],SMS,D_D[LOC],$A19),0))</f>
        <v>1623</v>
      </c>
      <c r="F19" s="91">
        <f t="shared" ca="1" si="5"/>
        <v>0.23480902777777779</v>
      </c>
      <c r="G19" s="90">
        <f ca="1">IF(ISNA($A19),"",IFERROR(SUMIFS(D_D[ADP],D_D[MT],4,D_D[CAT],SMS,D_D[LOC],$A19),0))</f>
        <v>101.14</v>
      </c>
      <c r="H19" s="89">
        <f ca="1">IF(ISNA($A19),"",IFERROR(SUMIFS(D_D[PROD_MTD],D_D[MT],4,D_D[CAT],SMS,D_D[LOC],$A19),0))</f>
        <v>1251</v>
      </c>
      <c r="I19" s="90">
        <f ca="1">IF(ISNA($A19),"",IFERROR(SUMIFS(D_D[ADCM],D_D[MT],4,D_D[CAT],SMS,D_D[LOC],$A19),0))</f>
        <v>122.5</v>
      </c>
      <c r="J19" s="89">
        <f ca="1">IF(ISNA($A19),"",IFERROR(SUMIFS(D_D[PROD_FYTD],D_D[MT],4,D_D[CAT],SMS,D_D[LOC],$A19),0))</f>
        <v>10216</v>
      </c>
      <c r="K19" s="90">
        <f ca="1">IF(ISNA($A19),"",IFERROR(SUMIFS(D_D[ADCF],D_D[MT],4,D_D[CAT],SMS,D_D[LOC],$A19),0))</f>
        <v>109.21</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961</v>
      </c>
      <c r="E20" s="89">
        <f ca="1">IF(ISNA($A20),"",IFERROR(SUMIFS(D_D[BL],D_D[MT],4,D_D[CAT],SMS,D_D[LOC],$A20),0))</f>
        <v>182</v>
      </c>
      <c r="F20" s="91">
        <f t="shared" ca="1" si="5"/>
        <v>0.18938605619146723</v>
      </c>
      <c r="G20" s="90">
        <f ca="1">IF(ISNA($A20),"",IFERROR(SUMIFS(D_D[ADP],D_D[MT],4,D_D[CAT],SMS,D_D[LOC],$A20),0))</f>
        <v>87.61</v>
      </c>
      <c r="H20" s="89">
        <f ca="1">IF(ISNA($A20),"",IFERROR(SUMIFS(D_D[PROD_MTD],D_D[MT],4,D_D[CAT],SMS,D_D[LOC],$A20),0))</f>
        <v>201</v>
      </c>
      <c r="I20" s="90">
        <f ca="1">IF(ISNA($A20),"",IFERROR(SUMIFS(D_D[ADCM],D_D[MT],4,D_D[CAT],SMS,D_D[LOC],$A20),0))</f>
        <v>124.7</v>
      </c>
      <c r="J20" s="89">
        <f ca="1">IF(ISNA($A20),"",IFERROR(SUMIFS(D_D[PROD_FYTD],D_D[MT],4,D_D[CAT],SMS,D_D[LOC],$A20),0))</f>
        <v>1434</v>
      </c>
      <c r="K20" s="90">
        <f ca="1">IF(ISNA($A20),"",IFERROR(SUMIFS(D_D[ADCF],D_D[MT],4,D_D[CAT],SMS,D_D[LOC],$A20),0))</f>
        <v>107.62</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5592</v>
      </c>
      <c r="E21" s="89">
        <f ca="1">IF(ISNA($A21),"",IFERROR(SUMIFS(D_D[BL],D_D[MT],4,D_D[CAT],SMS,D_D[LOC],$A21),0))</f>
        <v>1254</v>
      </c>
      <c r="F21" s="91">
        <f t="shared" ca="1" si="5"/>
        <v>0.22424892703862662</v>
      </c>
      <c r="G21" s="90">
        <f ca="1">IF(ISNA($A21),"",IFERROR(SUMIFS(D_D[ADP],D_D[MT],4,D_D[CAT],SMS,D_D[LOC],$A21),0))</f>
        <v>97.75</v>
      </c>
      <c r="H21" s="89">
        <f ca="1">IF(ISNA($A21),"",IFERROR(SUMIFS(D_D[PROD_MTD],D_D[MT],4,D_D[CAT],SMS,D_D[LOC],$A21),0))</f>
        <v>940</v>
      </c>
      <c r="I21" s="90">
        <f ca="1">IF(ISNA($A21),"",IFERROR(SUMIFS(D_D[ADCM],D_D[MT],4,D_D[CAT],SMS,D_D[LOC],$A21),0))</f>
        <v>123.47</v>
      </c>
      <c r="J21" s="89">
        <f ca="1">IF(ISNA($A21),"",IFERROR(SUMIFS(D_D[PROD_FYTD],D_D[MT],4,D_D[CAT],SMS,D_D[LOC],$A21),0))</f>
        <v>7452</v>
      </c>
      <c r="K21" s="90">
        <f ca="1">IF(ISNA($A21),"",IFERROR(SUMIFS(D_D[ADCF],D_D[MT],4,D_D[CAT],SMS,D_D[LOC],$A21),0))</f>
        <v>121.62</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927</v>
      </c>
      <c r="E22" s="89">
        <f ca="1">IF(ISNA($A22),"",IFERROR(SUMIFS(D_D[BL],D_D[MT],4,D_D[CAT],SMS,D_D[LOC],$A22),0))</f>
        <v>268</v>
      </c>
      <c r="F22" s="91">
        <f t="shared" ca="1" si="5"/>
        <v>0.28910463861920171</v>
      </c>
      <c r="G22" s="90">
        <f ca="1">IF(ISNA($A22),"",IFERROR(SUMIFS(D_D[ADP],D_D[MT],4,D_D[CAT],SMS,D_D[LOC],$A22),0))</f>
        <v>113.31</v>
      </c>
      <c r="H22" s="89">
        <f ca="1">IF(ISNA($A22),"",IFERROR(SUMIFS(D_D[PROD_MTD],D_D[MT],4,D_D[CAT],SMS,D_D[LOC],$A22),0))</f>
        <v>246</v>
      </c>
      <c r="I22" s="90">
        <f ca="1">IF(ISNA($A22),"",IFERROR(SUMIFS(D_D[ADCM],D_D[MT],4,D_D[CAT],SMS,D_D[LOC],$A22),0))</f>
        <v>125.85</v>
      </c>
      <c r="J22" s="89">
        <f ca="1">IF(ISNA($A22),"",IFERROR(SUMIFS(D_D[PROD_FYTD],D_D[MT],4,D_D[CAT],SMS,D_D[LOC],$A22),0))</f>
        <v>1686</v>
      </c>
      <c r="K22" s="90">
        <f ca="1">IF(ISNA($A22),"",IFERROR(SUMIFS(D_D[ADCF],D_D[MT],4,D_D[CAT],SMS,D_D[LOC],$A22),0))</f>
        <v>112.66</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16180</v>
      </c>
      <c r="E23" s="89">
        <f ca="1">IF(ISNA($A23),"",IFERROR(SUMIFS(D_D[BL],D_D[MT],4,D_D[CAT],SMS,D_D[LOC],$A23),0))</f>
        <v>2844</v>
      </c>
      <c r="F23" s="91">
        <f t="shared" ca="1" si="5"/>
        <v>0.17577255871446229</v>
      </c>
      <c r="G23" s="90">
        <f ca="1">IF(ISNA($A23),"",IFERROR(SUMIFS(D_D[ADP],D_D[MT],4,D_D[CAT],SMS,D_D[LOC],$A23),0))</f>
        <v>85.78</v>
      </c>
      <c r="H23" s="89">
        <f ca="1">IF(ISNA($A23),"",IFERROR(SUMIFS(D_D[PROD_MTD],D_D[MT],4,D_D[CAT],SMS,D_D[LOC],$A23),0))</f>
        <v>2427</v>
      </c>
      <c r="I23" s="90">
        <f ca="1">IF(ISNA($A23),"",IFERROR(SUMIFS(D_D[ADCM],D_D[MT],4,D_D[CAT],SMS,D_D[LOC],$A23),0))</f>
        <v>109.1</v>
      </c>
      <c r="J23" s="89">
        <f ca="1">IF(ISNA($A23),"",IFERROR(SUMIFS(D_D[PROD_FYTD],D_D[MT],4,D_D[CAT],SMS,D_D[LOC],$A23),0))</f>
        <v>20930</v>
      </c>
      <c r="K23" s="90">
        <f ca="1">IF(ISNA($A23),"",IFERROR(SUMIFS(D_D[ADCF],D_D[MT],4,D_D[CAT],SMS,D_D[LOC],$A23),0))</f>
        <v>86.15</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3949</v>
      </c>
      <c r="E24" s="89">
        <f ca="1">IF(ISNA($A24),"",IFERROR(SUMIFS(D_D[BL],D_D[MT],4,D_D[CAT],SMS,D_D[LOC],$A24),0))</f>
        <v>1151</v>
      </c>
      <c r="F24" s="91">
        <f t="shared" ca="1" si="5"/>
        <v>0.29146619397315776</v>
      </c>
      <c r="G24" s="90">
        <f ca="1">IF(ISNA($A24),"",IFERROR(SUMIFS(D_D[ADP],D_D[MT],4,D_D[CAT],SMS,D_D[LOC],$A24),0))</f>
        <v>114.82</v>
      </c>
      <c r="H24" s="89">
        <f ca="1">IF(ISNA($A24),"",IFERROR(SUMIFS(D_D[PROD_MTD],D_D[MT],4,D_D[CAT],SMS,D_D[LOC],$A24),0))</f>
        <v>778</v>
      </c>
      <c r="I24" s="90">
        <f ca="1">IF(ISNA($A24),"",IFERROR(SUMIFS(D_D[ADCM],D_D[MT],4,D_D[CAT],SMS,D_D[LOC],$A24),0))</f>
        <v>138.55000000000001</v>
      </c>
      <c r="J24" s="89">
        <f ca="1">IF(ISNA($A24),"",IFERROR(SUMIFS(D_D[PROD_FYTD],D_D[MT],4,D_D[CAT],SMS,D_D[LOC],$A24),0))</f>
        <v>6066</v>
      </c>
      <c r="K24" s="90">
        <f ca="1">IF(ISNA($A24),"",IFERROR(SUMIFS(D_D[ADCF],D_D[MT],4,D_D[CAT],SMS,D_D[LOC],$A24),0))</f>
        <v>122.67</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2630</v>
      </c>
      <c r="E25" s="89">
        <f ca="1">IF(ISNA($A25),"",IFERROR(SUMIFS(D_D[BL],D_D[MT],4,D_D[CAT],SMS,D_D[LOC],$A25),0))</f>
        <v>683</v>
      </c>
      <c r="F25" s="91">
        <f t="shared" ca="1" si="5"/>
        <v>0.25969581749049431</v>
      </c>
      <c r="G25" s="90">
        <f ca="1">IF(ISNA($A25),"",IFERROR(SUMIFS(D_D[ADP],D_D[MT],4,D_D[CAT],SMS,D_D[LOC],$A25),0))</f>
        <v>104.32</v>
      </c>
      <c r="H25" s="89">
        <f ca="1">IF(ISNA($A25),"",IFERROR(SUMIFS(D_D[PROD_MTD],D_D[MT],4,D_D[CAT],SMS,D_D[LOC],$A25),0))</f>
        <v>441</v>
      </c>
      <c r="I25" s="90">
        <f ca="1">IF(ISNA($A25),"",IFERROR(SUMIFS(D_D[ADCM],D_D[MT],4,D_D[CAT],SMS,D_D[LOC],$A25),0))</f>
        <v>132.80000000000001</v>
      </c>
      <c r="J25" s="89">
        <f ca="1">IF(ISNA($A25),"",IFERROR(SUMIFS(D_D[PROD_FYTD],D_D[MT],4,D_D[CAT],SMS,D_D[LOC],$A25),0))</f>
        <v>3441</v>
      </c>
      <c r="K25" s="90">
        <f ca="1">IF(ISNA($A25),"",IFERROR(SUMIFS(D_D[ADCF],D_D[MT],4,D_D[CAT],SMS,D_D[LOC],$A25),0))</f>
        <v>124.66</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17322</v>
      </c>
      <c r="E26" s="89">
        <f ca="1">IF(ISNA($A26),"",IFERROR(SUMIFS(D_D[BL],D_D[MT],4,D_D[CAT],SMS,D_D[LOC],$A26),0))</f>
        <v>4684</v>
      </c>
      <c r="F26" s="91">
        <f t="shared" ca="1" si="5"/>
        <v>0.27040757418311973</v>
      </c>
      <c r="G26" s="90">
        <f ca="1">IF(ISNA($A26),"",IFERROR(SUMIFS(D_D[ADP],D_D[MT],4,D_D[CAT],SMS,D_D[LOC],$A26),0))</f>
        <v>106.97</v>
      </c>
      <c r="H26" s="89">
        <f ca="1">IF(ISNA($A26),"",IFERROR(SUMIFS(D_D[PROD_MTD],D_D[MT],4,D_D[CAT],SMS,D_D[LOC],$A26),0))</f>
        <v>3216</v>
      </c>
      <c r="I26" s="90">
        <f ca="1">IF(ISNA($A26),"",IFERROR(SUMIFS(D_D[ADCM],D_D[MT],4,D_D[CAT],SMS,D_D[LOC],$A26),0))</f>
        <v>125.62</v>
      </c>
      <c r="J26" s="89">
        <f ca="1">IF(ISNA($A26),"",IFERROR(SUMIFS(D_D[PROD_FYTD],D_D[MT],4,D_D[CAT],SMS,D_D[LOC],$A26),0))</f>
        <v>24679</v>
      </c>
      <c r="K26" s="90">
        <f ca="1">IF(ISNA($A26),"",IFERROR(SUMIFS(D_D[ADCF],D_D[MT],4,D_D[CAT],SMS,D_D[LOC],$A26),0))</f>
        <v>112.71</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4833</v>
      </c>
      <c r="E27" s="89">
        <f ca="1">IF(ISNA($A27),"",IFERROR(SUMIFS(D_D[BL],D_D[MT],4,D_D[CAT],SMS,D_D[LOC],$A27),0))</f>
        <v>1192</v>
      </c>
      <c r="F27" s="91">
        <f t="shared" ca="1" si="5"/>
        <v>0.24663769915166564</v>
      </c>
      <c r="G27" s="90">
        <f ca="1">IF(ISNA($A27),"",IFERROR(SUMIFS(D_D[ADP],D_D[MT],4,D_D[CAT],SMS,D_D[LOC],$A27),0))</f>
        <v>102.99</v>
      </c>
      <c r="H27" s="89">
        <f ca="1">IF(ISNA($A27),"",IFERROR(SUMIFS(D_D[PROD_MTD],D_D[MT],4,D_D[CAT],SMS,D_D[LOC],$A27),0))</f>
        <v>826</v>
      </c>
      <c r="I27" s="90">
        <f ca="1">IF(ISNA($A27),"",IFERROR(SUMIFS(D_D[ADCM],D_D[MT],4,D_D[CAT],SMS,D_D[LOC],$A27),0))</f>
        <v>136.77000000000001</v>
      </c>
      <c r="J27" s="89">
        <f ca="1">IF(ISNA($A27),"",IFERROR(SUMIFS(D_D[PROD_FYTD],D_D[MT],4,D_D[CAT],SMS,D_D[LOC],$A27),0))</f>
        <v>6559</v>
      </c>
      <c r="K27" s="90">
        <f ca="1">IF(ISNA($A27),"",IFERROR(SUMIFS(D_D[ADCF],D_D[MT],4,D_D[CAT],SMS,D_D[LOC],$A27),0))</f>
        <v>122.04</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2282</v>
      </c>
      <c r="E28" s="89">
        <f ca="1">IF(ISNA($A28),"",IFERROR(SUMIFS(D_D[BL],D_D[MT],4,D_D[CAT],SMS,D_D[LOC],$A28),0))</f>
        <v>530</v>
      </c>
      <c r="F28" s="91">
        <f t="shared" ca="1" si="5"/>
        <v>0.2322524101665206</v>
      </c>
      <c r="G28" s="90">
        <f ca="1">IF(ISNA($A28),"",IFERROR(SUMIFS(D_D[ADP],D_D[MT],4,D_D[CAT],SMS,D_D[LOC],$A28),0))</f>
        <v>97.42</v>
      </c>
      <c r="H28" s="89">
        <f ca="1">IF(ISNA($A28),"",IFERROR(SUMIFS(D_D[PROD_MTD],D_D[MT],4,D_D[CAT],SMS,D_D[LOC],$A28),0))</f>
        <v>1191</v>
      </c>
      <c r="I28" s="90">
        <f ca="1">IF(ISNA($A28),"",IFERROR(SUMIFS(D_D[ADCM],D_D[MT],4,D_D[CAT],SMS,D_D[LOC],$A28),0))</f>
        <v>69.069999999999993</v>
      </c>
      <c r="J28" s="89">
        <f ca="1">IF(ISNA($A28),"",IFERROR(SUMIFS(D_D[PROD_FYTD],D_D[MT],4,D_D[CAT],SMS,D_D[LOC],$A28),0))</f>
        <v>9018</v>
      </c>
      <c r="K28" s="90">
        <f ca="1">IF(ISNA($A28),"",IFERROR(SUMIFS(D_D[ADCF],D_D[MT],4,D_D[CAT],SMS,D_D[LOC],$A28),0))</f>
        <v>72.34</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0</v>
      </c>
      <c r="E29" s="89">
        <f ca="1">IF(ISNA($A29),"",IFERROR(SUMIFS(D_D[BL],D_D[MT],4,D_D[CAT],SMS,D_D[LOC],$A29),0))</f>
        <v>0</v>
      </c>
      <c r="F29" s="91">
        <f t="shared" ca="1" si="5"/>
        <v>0</v>
      </c>
      <c r="G29" s="90">
        <f ca="1">IF(ISNA($A29),"",IFERROR(SUMIFS(D_D[ADP],D_D[MT],4,D_D[CAT],SMS,D_D[LOC],$A29),0))</f>
        <v>0</v>
      </c>
      <c r="H29" s="89">
        <f ca="1">IF(ISNA($A29),"",IFERROR(SUMIFS(D_D[PROD_MTD],D_D[MT],4,D_D[CAT],SMS,D_D[LOC],$A29),0))</f>
        <v>1</v>
      </c>
      <c r="I29" s="90">
        <f ca="1">IF(ISNA($A29),"",IFERROR(SUMIFS(D_D[ADCM],D_D[MT],4,D_D[CAT],SMS,D_D[LOC],$A29),0))</f>
        <v>75</v>
      </c>
      <c r="J29" s="89">
        <f ca="1">IF(ISNA($A29),"",IFERROR(SUMIFS(D_D[PROD_FYTD],D_D[MT],4,D_D[CAT],SMS,D_D[LOC],$A29),0))</f>
        <v>2</v>
      </c>
      <c r="K29" s="90">
        <f ca="1">IF(ISNA($A29),"",IFERROR(SUMIFS(D_D[ADCF],D_D[MT],4,D_D[CAT],SMS,D_D[LOC],$A29),0))</f>
        <v>113</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5153</v>
      </c>
      <c r="E30" s="89">
        <f ca="1">IF(ISNA($A30),"",IFERROR(SUMIFS(D_D[BL],D_D[MT],4,D_D[CAT],SMS,D_D[LOC],$A30),0))</f>
        <v>1300</v>
      </c>
      <c r="F30" s="91">
        <f t="shared" ca="1" si="5"/>
        <v>0.25228022511158549</v>
      </c>
      <c r="G30" s="90">
        <f ca="1">IF(ISNA($A30),"",IFERROR(SUMIFS(D_D[ADP],D_D[MT],4,D_D[CAT],SMS,D_D[LOC],$A30),0))</f>
        <v>103.63</v>
      </c>
      <c r="H30" s="89">
        <f ca="1">IF(ISNA($A30),"",IFERROR(SUMIFS(D_D[PROD_MTD],D_D[MT],4,D_D[CAT],SMS,D_D[LOC],$A30),0))</f>
        <v>993</v>
      </c>
      <c r="I30" s="90">
        <f ca="1">IF(ISNA($A30),"",IFERROR(SUMIFS(D_D[ADCM],D_D[MT],4,D_D[CAT],SMS,D_D[LOC],$A30),0))</f>
        <v>122.4</v>
      </c>
      <c r="J30" s="89">
        <f ca="1">IF(ISNA($A30),"",IFERROR(SUMIFS(D_D[PROD_FYTD],D_D[MT],4,D_D[CAT],SMS,D_D[LOC],$A30),0))</f>
        <v>7603</v>
      </c>
      <c r="K30" s="90">
        <f ca="1">IF(ISNA($A30),"",IFERROR(SUMIFS(D_D[ADCF],D_D[MT],4,D_D[CAT],SMS,D_D[LOC],$A30),0))</f>
        <v>111.02</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1364</v>
      </c>
      <c r="E31" s="89">
        <f ca="1">IF(ISNA($A31),"",IFERROR(SUMIFS(D_D[BL],D_D[MT],4,D_D[CAT],SMS,D_D[LOC],$A31),0))</f>
        <v>318</v>
      </c>
      <c r="F31" s="91">
        <f t="shared" ca="1" si="5"/>
        <v>0.23313782991202345</v>
      </c>
      <c r="G31" s="90">
        <f ca="1">IF(ISNA($A31),"",IFERROR(SUMIFS(D_D[ADP],D_D[MT],4,D_D[CAT],SMS,D_D[LOC],$A31),0))</f>
        <v>98.27</v>
      </c>
      <c r="H31" s="89">
        <f ca="1">IF(ISNA($A31),"",IFERROR(SUMIFS(D_D[PROD_MTD],D_D[MT],4,D_D[CAT],SMS,D_D[LOC],$A31),0))</f>
        <v>268</v>
      </c>
      <c r="I31" s="90">
        <f ca="1">IF(ISNA($A31),"",IFERROR(SUMIFS(D_D[ADCM],D_D[MT],4,D_D[CAT],SMS,D_D[LOC],$A31),0))</f>
        <v>122.98</v>
      </c>
      <c r="J31" s="89">
        <f ca="1">IF(ISNA($A31),"",IFERROR(SUMIFS(D_D[PROD_FYTD],D_D[MT],4,D_D[CAT],SMS,D_D[LOC],$A31),0))</f>
        <v>2086</v>
      </c>
      <c r="K31" s="90">
        <f ca="1">IF(ISNA($A31),"",IFERROR(SUMIFS(D_D[ADCF],D_D[MT],4,D_D[CAT],SMS,D_D[LOC],$A31),0))</f>
        <v>115.1</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321</v>
      </c>
      <c r="E32" s="89">
        <f ca="1">IF(ISNA($A32),"",IFERROR(SUMIFS(D_D[BL],D_D[MT],4,D_D[CAT],SMS,D_D[LOC],$A32),0))</f>
        <v>134</v>
      </c>
      <c r="F32" s="91">
        <f t="shared" ca="1" si="5"/>
        <v>0.4174454828660436</v>
      </c>
      <c r="G32" s="90">
        <f ca="1">IF(ISNA($A32),"",IFERROR(SUMIFS(D_D[ADP],D_D[MT],4,D_D[CAT],SMS,D_D[LOC],$A32),0))</f>
        <v>119.45</v>
      </c>
      <c r="H32" s="89">
        <f ca="1">IF(ISNA($A32),"",IFERROR(SUMIFS(D_D[PROD_MTD],D_D[MT],4,D_D[CAT],SMS,D_D[LOC],$A32),0))</f>
        <v>83</v>
      </c>
      <c r="I32" s="90">
        <f ca="1">IF(ISNA($A32),"",IFERROR(SUMIFS(D_D[ADCM],D_D[MT],4,D_D[CAT],SMS,D_D[LOC],$A32),0))</f>
        <v>84.54</v>
      </c>
      <c r="J32" s="89">
        <f ca="1">IF(ISNA($A32),"",IFERROR(SUMIFS(D_D[PROD_FYTD],D_D[MT],4,D_D[CAT],SMS,D_D[LOC],$A32),0))</f>
        <v>745</v>
      </c>
      <c r="K32" s="90">
        <f ca="1">IF(ISNA($A32),"",IFERROR(SUMIFS(D_D[ADCF],D_D[MT],4,D_D[CAT],SMS,D_D[LOC],$A32),0))</f>
        <v>81.17</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365</v>
      </c>
      <c r="E33" s="89">
        <f ca="1">IF(ISNA($A33),"",IFERROR(SUMIFS(D_D[BL],D_D[MT],4,D_D[CAT],SMS,D_D[LOC],$A33),0))</f>
        <v>122</v>
      </c>
      <c r="F33" s="91">
        <f t="shared" ca="1" si="5"/>
        <v>0.33424657534246577</v>
      </c>
      <c r="G33" s="90">
        <f ca="1">IF(ISNA($A33),"",IFERROR(SUMIFS(D_D[ADP],D_D[MT],4,D_D[CAT],SMS,D_D[LOC],$A33),0))</f>
        <v>125.08</v>
      </c>
      <c r="H33" s="89">
        <f ca="1">IF(ISNA($A33),"",IFERROR(SUMIFS(D_D[PROD_MTD],D_D[MT],4,D_D[CAT],SMS,D_D[LOC],$A33),0))</f>
        <v>88</v>
      </c>
      <c r="I33" s="90">
        <f ca="1">IF(ISNA($A33),"",IFERROR(SUMIFS(D_D[ADCM],D_D[MT],4,D_D[CAT],SMS,D_D[LOC],$A33),0))</f>
        <v>132.76</v>
      </c>
      <c r="J33" s="89">
        <f ca="1">IF(ISNA($A33),"",IFERROR(SUMIFS(D_D[PROD_FYTD],D_D[MT],4,D_D[CAT],SMS,D_D[LOC],$A33),0))</f>
        <v>607</v>
      </c>
      <c r="K33" s="90">
        <f ca="1">IF(ISNA($A33),"",IFERROR(SUMIFS(D_D[ADCF],D_D[MT],4,D_D[CAT],SMS,D_D[LOC],$A33),0))</f>
        <v>127.85</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670</v>
      </c>
      <c r="E34" s="89">
        <f ca="1">IF(ISNA($A34),"",IFERROR(SUMIFS(D_D[BL],D_D[MT],4,D_D[CAT],SMS,D_D[LOC],$A34),0))</f>
        <v>248</v>
      </c>
      <c r="F34" s="91">
        <f t="shared" ca="1" si="5"/>
        <v>0.37014925373134328</v>
      </c>
      <c r="G34" s="90">
        <f ca="1">IF(ISNA($A34),"",IFERROR(SUMIFS(D_D[ADP],D_D[MT],4,D_D[CAT],SMS,D_D[LOC],$A34),0))</f>
        <v>127.97</v>
      </c>
      <c r="H34" s="89">
        <f ca="1">IF(ISNA($A34),"",IFERROR(SUMIFS(D_D[PROD_MTD],D_D[MT],4,D_D[CAT],SMS,D_D[LOC],$A34),0))</f>
        <v>161</v>
      </c>
      <c r="I34" s="90">
        <f ca="1">IF(ISNA($A34),"",IFERROR(SUMIFS(D_D[ADCM],D_D[MT],4,D_D[CAT],SMS,D_D[LOC],$A34),0))</f>
        <v>154.74</v>
      </c>
      <c r="J34" s="89">
        <f ca="1">IF(ISNA($A34),"",IFERROR(SUMIFS(D_D[PROD_FYTD],D_D[MT],4,D_D[CAT],SMS,D_D[LOC],$A34),0))</f>
        <v>1169</v>
      </c>
      <c r="K34" s="90">
        <f ca="1">IF(ISNA($A34),"",IFERROR(SUMIFS(D_D[ADCF],D_D[MT],4,D_D[CAT],SMS,D_D[LOC],$A34),0))</f>
        <v>123.56</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810</v>
      </c>
      <c r="E3" s="312"/>
      <c r="F3" s="312"/>
      <c r="G3" s="312"/>
      <c r="H3" s="312"/>
      <c r="I3" s="312"/>
      <c r="J3" s="312"/>
      <c r="K3" s="313"/>
      <c r="L3" s="314">
        <f>D_DT[]</f>
        <v>43519</v>
      </c>
      <c r="M3" s="315"/>
      <c r="N3" s="315"/>
      <c r="O3" s="315"/>
      <c r="P3" s="315"/>
      <c r="Q3" s="316"/>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IF(ISNA($A12),"",IFERROR(SUMIFS(D_D[INV],D_D[MT],6,D_D[CAT],SMS,D_D[LOC],$A12),0))</f>
        <v>358122</v>
      </c>
      <c r="E12" s="126">
        <f>IF(ISNA($A12),"",IFERROR(SUMIFS(D_D[BL],D_D[MT],6,D_D[CAT],SMS,D_D[LOC],$A12),0))</f>
        <v>83005</v>
      </c>
      <c r="F12" s="127">
        <f>IF(ISNA($A12),"",IFERROR(E12/D12,0))</f>
        <v>0.2317785559111141</v>
      </c>
      <c r="G12" s="128">
        <f>IF(ISNA($A12),"",IFERROR(SUMIFS(D_D[ADP],D_D[MT],6,D_D[CAT],SMS,D_D[LOC],$A12),0))</f>
        <v>97.77</v>
      </c>
      <c r="H12" s="126">
        <f>IF(ISNA($A12),"",IFERROR(SUMIFS(D_D[PROD_MTD],D_D[MT],6,D_D[CAT],SMS,D_D[LOC],$A12),0))</f>
        <v>63138</v>
      </c>
      <c r="I12" s="128">
        <f>IF(ISNA($A12),"",IFERROR(SUMIFS(D_D[ADCM],D_D[MT],6,D_D[CAT],SMS,D_D[LOC],$A12),0))</f>
        <v>120.68</v>
      </c>
      <c r="J12" s="126">
        <f>IF(ISNA($A12),"",IFERROR(SUMIFS(D_D[PROD_FYTD],D_D[MT],6,D_D[CAT],SMS,D_D[LOC],$A12),0))</f>
        <v>501803</v>
      </c>
      <c r="K12" s="128">
        <f>IF(ISNA($A12),"",IFERROR(SUMIFS(D_D[ADCF],D_D[MT],6,D_D[CAT],SMS,D_D[LOC],$A12),0))</f>
        <v>110.72</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84086</v>
      </c>
      <c r="E13" s="89">
        <f ca="1">IF(ISNA($A13),"",IFERROR(SUMIFS(D_D[BL],D_D[MT],6,D_D[CAT],SMS,D_D[LOC],$A13),0))</f>
        <v>19722</v>
      </c>
      <c r="F13" s="91">
        <f t="shared" ref="F13" ca="1" si="2">IF(ISNA($A13),"",IFERROR(E13/D13,0))</f>
        <v>0.23454558428275812</v>
      </c>
      <c r="G13" s="90">
        <f ca="1">IF(ISNA($A13),"",IFERROR(SUMIFS(D_D[ADP],D_D[MT],6,D_D[CAT],SMS,D_D[LOC],$A13),0))</f>
        <v>99.07</v>
      </c>
      <c r="H13" s="89">
        <f ca="1">IF(ISNA($A13),"",IFERROR(SUMIFS(D_D[PROD_MTD],D_D[MT],6,D_D[CAT],SMS,D_D[LOC],$A13),0))</f>
        <v>15223</v>
      </c>
      <c r="I13" s="90">
        <f ca="1">IF(ISNA($A13),"",IFERROR(SUMIFS(D_D[ADCM],D_D[MT],6,D_D[CAT],SMS,D_D[LOC],$A13),0))</f>
        <v>122.18</v>
      </c>
      <c r="J13" s="89">
        <f ca="1">IF(ISNA($A13),"",IFERROR(SUMIFS(D_D[PROD_FYTD],D_D[MT],6,D_D[CAT],SMS,D_D[LOC],$A13),0))</f>
        <v>119839</v>
      </c>
      <c r="K13" s="90">
        <f ca="1">IF(ISNA($A13),"",IFERROR(SUMIFS(D_D[ADCF],D_D[MT],6,D_D[CAT],SMS,D_D[LOC],$A13),0))</f>
        <v>111.08</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2040</v>
      </c>
      <c r="E14" s="89">
        <f ca="1">IF(ISNA($A14),"",IFERROR(SUMIFS(D_D[BL],D_D[MT],6,D_D[CAT],SMS,D_D[LOC],$A14),0))</f>
        <v>430</v>
      </c>
      <c r="F14" s="91">
        <f t="shared" ref="F14" ca="1" si="3">IF(ISNA($A14),"",IFERROR(E14/D14,0))</f>
        <v>0.2107843137254902</v>
      </c>
      <c r="G14" s="90">
        <f ca="1">IF(ISNA($A14),"",IFERROR(SUMIFS(D_D[ADP],D_D[MT],6,D_D[CAT],SMS,D_D[LOC],$A14),0))</f>
        <v>87.55</v>
      </c>
      <c r="H14" s="89">
        <f ca="1">IF(ISNA($A14),"",IFERROR(SUMIFS(D_D[PROD_MTD],D_D[MT],6,D_D[CAT],SMS,D_D[LOC],$A14),0))</f>
        <v>421</v>
      </c>
      <c r="I14" s="90">
        <f ca="1">IF(ISNA($A14),"",IFERROR(SUMIFS(D_D[ADCM],D_D[MT],6,D_D[CAT],SMS,D_D[LOC],$A14),0))</f>
        <v>111.74</v>
      </c>
      <c r="J14" s="89">
        <f ca="1">IF(ISNA($A14),"",IFERROR(SUMIFS(D_D[PROD_FYTD],D_D[MT],6,D_D[CAT],SMS,D_D[LOC],$A14),0))</f>
        <v>3283</v>
      </c>
      <c r="K14" s="90">
        <f ca="1">IF(ISNA($A14),"",IFERROR(SUMIFS(D_D[ADCF],D_D[MT],6,D_D[CAT],SMS,D_D[LOC],$A14),0))</f>
        <v>104.73</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982</v>
      </c>
      <c r="E15" s="89">
        <f ca="1">IF(ISNA($A15),"",IFERROR(SUMIFS(D_D[BL],D_D[MT],6,D_D[CAT],SMS,D_D[LOC],$A15),0))</f>
        <v>281</v>
      </c>
      <c r="F15" s="91">
        <f t="shared" ref="F15:F35" ca="1" si="5">IF(ISNA($A15),"",IFERROR(E15/D15,0))</f>
        <v>0.28615071283095722</v>
      </c>
      <c r="G15" s="90">
        <f ca="1">IF(ISNA($A15),"",IFERROR(SUMIFS(D_D[ADP],D_D[MT],6,D_D[CAT],SMS,D_D[LOC],$A15),0))</f>
        <v>113.73</v>
      </c>
      <c r="H15" s="89">
        <f ca="1">IF(ISNA($A15),"",IFERROR(SUMIFS(D_D[PROD_MTD],D_D[MT],6,D_D[CAT],SMS,D_D[LOC],$A15),0))</f>
        <v>213</v>
      </c>
      <c r="I15" s="90">
        <f ca="1">IF(ISNA($A15),"",IFERROR(SUMIFS(D_D[ADCM],D_D[MT],6,D_D[CAT],SMS,D_D[LOC],$A15),0))</f>
        <v>141.4</v>
      </c>
      <c r="J15" s="89">
        <f ca="1">IF(ISNA($A15),"",IFERROR(SUMIFS(D_D[PROD_FYTD],D_D[MT],6,D_D[CAT],SMS,D_D[LOC],$A15),0))</f>
        <v>1465</v>
      </c>
      <c r="K15" s="90">
        <f ca="1">IF(ISNA($A15),"",IFERROR(SUMIFS(D_D[ADCF],D_D[MT],6,D_D[CAT],SMS,D_D[LOC],$A15),0))</f>
        <v>118.53</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512</v>
      </c>
      <c r="E16" s="89">
        <f ca="1">IF(ISNA($A16),"",IFERROR(SUMIFS(D_D[BL],D_D[MT],6,D_D[CAT],SMS,D_D[LOC],$A16),0))</f>
        <v>148</v>
      </c>
      <c r="F16" s="91">
        <f t="shared" ca="1" si="5"/>
        <v>0.2890625</v>
      </c>
      <c r="G16" s="90">
        <f ca="1">IF(ISNA($A16),"",IFERROR(SUMIFS(D_D[ADP],D_D[MT],6,D_D[CAT],SMS,D_D[LOC],$A16),0))</f>
        <v>117.83</v>
      </c>
      <c r="H16" s="89">
        <f ca="1">IF(ISNA($A16),"",IFERROR(SUMIFS(D_D[PROD_MTD],D_D[MT],6,D_D[CAT],SMS,D_D[LOC],$A16),0))</f>
        <v>85</v>
      </c>
      <c r="I16" s="90">
        <f ca="1">IF(ISNA($A16),"",IFERROR(SUMIFS(D_D[ADCM],D_D[MT],6,D_D[CAT],SMS,D_D[LOC],$A16),0))</f>
        <v>143.15</v>
      </c>
      <c r="J16" s="89">
        <f ca="1">IF(ISNA($A16),"",IFERROR(SUMIFS(D_D[PROD_FYTD],D_D[MT],6,D_D[CAT],SMS,D_D[LOC],$A16),0))</f>
        <v>669</v>
      </c>
      <c r="K16" s="90">
        <f ca="1">IF(ISNA($A16),"",IFERROR(SUMIFS(D_D[ADCF],D_D[MT],6,D_D[CAT],SMS,D_D[LOC],$A16),0))</f>
        <v>126.49</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7866</v>
      </c>
      <c r="E17" s="89">
        <f ca="1">IF(ISNA($A17),"",IFERROR(SUMIFS(D_D[BL],D_D[MT],6,D_D[CAT],SMS,D_D[LOC],$A17),0))</f>
        <v>1871</v>
      </c>
      <c r="F17" s="91">
        <f t="shared" ca="1" si="5"/>
        <v>0.23785914060513602</v>
      </c>
      <c r="G17" s="90">
        <f ca="1">IF(ISNA($A17),"",IFERROR(SUMIFS(D_D[ADP],D_D[MT],6,D_D[CAT],SMS,D_D[LOC],$A17),0))</f>
        <v>101.64</v>
      </c>
      <c r="H17" s="89">
        <f ca="1">IF(ISNA($A17),"",IFERROR(SUMIFS(D_D[PROD_MTD],D_D[MT],6,D_D[CAT],SMS,D_D[LOC],$A17),0))</f>
        <v>1340</v>
      </c>
      <c r="I17" s="90">
        <f ca="1">IF(ISNA($A17),"",IFERROR(SUMIFS(D_D[ADCM],D_D[MT],6,D_D[CAT],SMS,D_D[LOC],$A17),0))</f>
        <v>119.97</v>
      </c>
      <c r="J17" s="89">
        <f ca="1">IF(ISNA($A17),"",IFERROR(SUMIFS(D_D[PROD_FYTD],D_D[MT],6,D_D[CAT],SMS,D_D[LOC],$A17),0))</f>
        <v>10753</v>
      </c>
      <c r="K17" s="90">
        <f ca="1">IF(ISNA($A17),"",IFERROR(SUMIFS(D_D[ADCF],D_D[MT],6,D_D[CAT],SMS,D_D[LOC],$A17),0))</f>
        <v>111.3</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5939</v>
      </c>
      <c r="E18" s="89">
        <f ca="1">IF(ISNA($A18),"",IFERROR(SUMIFS(D_D[BL],D_D[MT],6,D_D[CAT],SMS,D_D[LOC],$A18),0))</f>
        <v>1248</v>
      </c>
      <c r="F18" s="91">
        <f t="shared" ca="1" si="5"/>
        <v>0.21013638659707021</v>
      </c>
      <c r="G18" s="90">
        <f ca="1">IF(ISNA($A18),"",IFERROR(SUMIFS(D_D[ADP],D_D[MT],6,D_D[CAT],SMS,D_D[LOC],$A18),0))</f>
        <v>94.8</v>
      </c>
      <c r="H18" s="89">
        <f ca="1">IF(ISNA($A18),"",IFERROR(SUMIFS(D_D[PROD_MTD],D_D[MT],6,D_D[CAT],SMS,D_D[LOC],$A18),0))</f>
        <v>985</v>
      </c>
      <c r="I18" s="90">
        <f ca="1">IF(ISNA($A18),"",IFERROR(SUMIFS(D_D[ADCM],D_D[MT],6,D_D[CAT],SMS,D_D[LOC],$A18),0))</f>
        <v>118.81</v>
      </c>
      <c r="J18" s="89">
        <f ca="1">IF(ISNA($A18),"",IFERROR(SUMIFS(D_D[PROD_FYTD],D_D[MT],6,D_D[CAT],SMS,D_D[LOC],$A18),0))</f>
        <v>8035</v>
      </c>
      <c r="K18" s="90">
        <f ca="1">IF(ISNA($A18),"",IFERROR(SUMIFS(D_D[ADCF],D_D[MT],6,D_D[CAT],SMS,D_D[LOC],$A18),0))</f>
        <v>107.78</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1364</v>
      </c>
      <c r="E19" s="89">
        <f ca="1">IF(ISNA($A19),"",IFERROR(SUMIFS(D_D[BL],D_D[MT],6,D_D[CAT],SMS,D_D[LOC],$A19),0))</f>
        <v>336</v>
      </c>
      <c r="F19" s="91">
        <f t="shared" ca="1" si="5"/>
        <v>0.24633431085043989</v>
      </c>
      <c r="G19" s="90">
        <f ca="1">IF(ISNA($A19),"",IFERROR(SUMIFS(D_D[ADP],D_D[MT],6,D_D[CAT],SMS,D_D[LOC],$A19),0))</f>
        <v>98.71</v>
      </c>
      <c r="H19" s="89">
        <f ca="1">IF(ISNA($A19),"",IFERROR(SUMIFS(D_D[PROD_MTD],D_D[MT],6,D_D[CAT],SMS,D_D[LOC],$A19),0))</f>
        <v>260</v>
      </c>
      <c r="I19" s="90">
        <f ca="1">IF(ISNA($A19),"",IFERROR(SUMIFS(D_D[ADCM],D_D[MT],6,D_D[CAT],SMS,D_D[LOC],$A19),0))</f>
        <v>126.55</v>
      </c>
      <c r="J19" s="89">
        <f ca="1">IF(ISNA($A19),"",IFERROR(SUMIFS(D_D[PROD_FYTD],D_D[MT],6,D_D[CAT],SMS,D_D[LOC],$A19),0))</f>
        <v>2207</v>
      </c>
      <c r="K19" s="90">
        <f ca="1">IF(ISNA($A19),"",IFERROR(SUMIFS(D_D[ADCF],D_D[MT],6,D_D[CAT],SMS,D_D[LOC],$A19),0))</f>
        <v>110.82</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7060</v>
      </c>
      <c r="E20" s="89">
        <f ca="1">IF(ISNA($A20),"",IFERROR(SUMIFS(D_D[BL],D_D[MT],6,D_D[CAT],SMS,D_D[LOC],$A20),0))</f>
        <v>1846</v>
      </c>
      <c r="F20" s="91">
        <f t="shared" ca="1" si="5"/>
        <v>0.26147308781869688</v>
      </c>
      <c r="G20" s="90">
        <f ca="1">IF(ISNA($A20),"",IFERROR(SUMIFS(D_D[ADP],D_D[MT],6,D_D[CAT],SMS,D_D[LOC],$A20),0))</f>
        <v>102.57</v>
      </c>
      <c r="H20" s="89">
        <f ca="1">IF(ISNA($A20),"",IFERROR(SUMIFS(D_D[PROD_MTD],D_D[MT],6,D_D[CAT],SMS,D_D[LOC],$A20),0))</f>
        <v>1166</v>
      </c>
      <c r="I20" s="90">
        <f ca="1">IF(ISNA($A20),"",IFERROR(SUMIFS(D_D[ADCM],D_D[MT],6,D_D[CAT],SMS,D_D[LOC],$A20),0))</f>
        <v>139.94</v>
      </c>
      <c r="J20" s="89">
        <f ca="1">IF(ISNA($A20),"",IFERROR(SUMIFS(D_D[PROD_FYTD],D_D[MT],6,D_D[CAT],SMS,D_D[LOC],$A20),0))</f>
        <v>9423</v>
      </c>
      <c r="K20" s="90">
        <f ca="1">IF(ISNA($A20),"",IFERROR(SUMIFS(D_D[ADCF],D_D[MT],6,D_D[CAT],SMS,D_D[LOC],$A20),0))</f>
        <v>119.78</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3809</v>
      </c>
      <c r="E21" s="89">
        <f ca="1">IF(ISNA($A21),"",IFERROR(SUMIFS(D_D[BL],D_D[MT],6,D_D[CAT],SMS,D_D[LOC],$A21),0))</f>
        <v>977</v>
      </c>
      <c r="F21" s="91">
        <f t="shared" ca="1" si="5"/>
        <v>0.25649776844316091</v>
      </c>
      <c r="G21" s="90">
        <f ca="1">IF(ISNA($A21),"",IFERROR(SUMIFS(D_D[ADP],D_D[MT],6,D_D[CAT],SMS,D_D[LOC],$A21),0))</f>
        <v>105.53</v>
      </c>
      <c r="H21" s="89">
        <f ca="1">IF(ISNA($A21),"",IFERROR(SUMIFS(D_D[PROD_MTD],D_D[MT],6,D_D[CAT],SMS,D_D[LOC],$A21),0))</f>
        <v>849</v>
      </c>
      <c r="I21" s="90">
        <f ca="1">IF(ISNA($A21),"",IFERROR(SUMIFS(D_D[ADCM],D_D[MT],6,D_D[CAT],SMS,D_D[LOC],$A21),0))</f>
        <v>111.66</v>
      </c>
      <c r="J21" s="89">
        <f ca="1">IF(ISNA($A21),"",IFERROR(SUMIFS(D_D[PROD_FYTD],D_D[MT],6,D_D[CAT],SMS,D_D[LOC],$A21),0))</f>
        <v>6397</v>
      </c>
      <c r="K21" s="90">
        <f ca="1">IF(ISNA($A21),"",IFERROR(SUMIFS(D_D[ADCF],D_D[MT],6,D_D[CAT],SMS,D_D[LOC],$A21),0))</f>
        <v>109.98</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7143</v>
      </c>
      <c r="E22" s="89">
        <f ca="1">IF(ISNA($A22),"",IFERROR(SUMIFS(D_D[BL],D_D[MT],6,D_D[CAT],SMS,D_D[LOC],$A22),0))</f>
        <v>1645</v>
      </c>
      <c r="F22" s="91">
        <f t="shared" ca="1" si="5"/>
        <v>0.23029539409211816</v>
      </c>
      <c r="G22" s="90">
        <f ca="1">IF(ISNA($A22),"",IFERROR(SUMIFS(D_D[ADP],D_D[MT],6,D_D[CAT],SMS,D_D[LOC],$A22),0))</f>
        <v>99.77</v>
      </c>
      <c r="H22" s="89">
        <f ca="1">IF(ISNA($A22),"",IFERROR(SUMIFS(D_D[PROD_MTD],D_D[MT],6,D_D[CAT],SMS,D_D[LOC],$A22),0))</f>
        <v>1267</v>
      </c>
      <c r="I22" s="90">
        <f ca="1">IF(ISNA($A22),"",IFERROR(SUMIFS(D_D[ADCM],D_D[MT],6,D_D[CAT],SMS,D_D[LOC],$A22),0))</f>
        <v>120.61</v>
      </c>
      <c r="J22" s="89">
        <f ca="1">IF(ISNA($A22),"",IFERROR(SUMIFS(D_D[PROD_FYTD],D_D[MT],6,D_D[CAT],SMS,D_D[LOC],$A22),0))</f>
        <v>10525</v>
      </c>
      <c r="K22" s="90">
        <f ca="1">IF(ISNA($A22),"",IFERROR(SUMIFS(D_D[ADCF],D_D[MT],6,D_D[CAT],SMS,D_D[LOC],$A22),0))</f>
        <v>105.5</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6283</v>
      </c>
      <c r="E23" s="89">
        <f ca="1">IF(ISNA($A23),"",IFERROR(SUMIFS(D_D[BL],D_D[MT],6,D_D[CAT],SMS,D_D[LOC],$A23),0))</f>
        <v>1454</v>
      </c>
      <c r="F23" s="91">
        <f t="shared" ca="1" si="5"/>
        <v>0.23141811236670382</v>
      </c>
      <c r="G23" s="90">
        <f ca="1">IF(ISNA($A23),"",IFERROR(SUMIFS(D_D[ADP],D_D[MT],6,D_D[CAT],SMS,D_D[LOC],$A23),0))</f>
        <v>98.04</v>
      </c>
      <c r="H23" s="89">
        <f ca="1">IF(ISNA($A23),"",IFERROR(SUMIFS(D_D[PROD_MTD],D_D[MT],6,D_D[CAT],SMS,D_D[LOC],$A23),0))</f>
        <v>1120</v>
      </c>
      <c r="I23" s="90">
        <f ca="1">IF(ISNA($A23),"",IFERROR(SUMIFS(D_D[ADCM],D_D[MT],6,D_D[CAT],SMS,D_D[LOC],$A23),0))</f>
        <v>116.42</v>
      </c>
      <c r="J23" s="89">
        <f ca="1">IF(ISNA($A23),"",IFERROR(SUMIFS(D_D[PROD_FYTD],D_D[MT],6,D_D[CAT],SMS,D_D[LOC],$A23),0))</f>
        <v>8928</v>
      </c>
      <c r="K23" s="90">
        <f ca="1">IF(ISNA($A23),"",IFERROR(SUMIFS(D_D[ADCF],D_D[MT],6,D_D[CAT],SMS,D_D[LOC],$A23),0))</f>
        <v>104.55</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1290</v>
      </c>
      <c r="E24" s="89">
        <f ca="1">IF(ISNA($A24),"",IFERROR(SUMIFS(D_D[BL],D_D[MT],6,D_D[CAT],SMS,D_D[LOC],$A24),0))</f>
        <v>298</v>
      </c>
      <c r="F24" s="91">
        <f t="shared" ca="1" si="5"/>
        <v>0.23100775193798451</v>
      </c>
      <c r="G24" s="90">
        <f ca="1">IF(ISNA($A24),"",IFERROR(SUMIFS(D_D[ADP],D_D[MT],6,D_D[CAT],SMS,D_D[LOC],$A24),0))</f>
        <v>98.62</v>
      </c>
      <c r="H24" s="89">
        <f ca="1">IF(ISNA($A24),"",IFERROR(SUMIFS(D_D[PROD_MTD],D_D[MT],6,D_D[CAT],SMS,D_D[LOC],$A24),0))</f>
        <v>285</v>
      </c>
      <c r="I24" s="90">
        <f ca="1">IF(ISNA($A24),"",IFERROR(SUMIFS(D_D[ADCM],D_D[MT],6,D_D[CAT],SMS,D_D[LOC],$A24),0))</f>
        <v>122.66</v>
      </c>
      <c r="J24" s="89">
        <f ca="1">IF(ISNA($A24),"",IFERROR(SUMIFS(D_D[PROD_FYTD],D_D[MT],6,D_D[CAT],SMS,D_D[LOC],$A24),0))</f>
        <v>1988</v>
      </c>
      <c r="K24" s="90">
        <f ca="1">IF(ISNA($A24),"",IFERROR(SUMIFS(D_D[ADCF],D_D[MT],6,D_D[CAT],SMS,D_D[LOC],$A24),0))</f>
        <v>109.49</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4741</v>
      </c>
      <c r="E25" s="89">
        <f ca="1">IF(ISNA($A25),"",IFERROR(SUMIFS(D_D[BL],D_D[MT],6,D_D[CAT],SMS,D_D[LOC],$A25),0))</f>
        <v>1273</v>
      </c>
      <c r="F25" s="91">
        <f t="shared" ca="1" si="5"/>
        <v>0.26850875342754693</v>
      </c>
      <c r="G25" s="90">
        <f ca="1">IF(ISNA($A25),"",IFERROR(SUMIFS(D_D[ADP],D_D[MT],6,D_D[CAT],SMS,D_D[LOC],$A25),0))</f>
        <v>103.28</v>
      </c>
      <c r="H25" s="89">
        <f ca="1">IF(ISNA($A25),"",IFERROR(SUMIFS(D_D[PROD_MTD],D_D[MT],6,D_D[CAT],SMS,D_D[LOC],$A25),0))</f>
        <v>781</v>
      </c>
      <c r="I25" s="90">
        <f ca="1">IF(ISNA($A25),"",IFERROR(SUMIFS(D_D[ADCM],D_D[MT],6,D_D[CAT],SMS,D_D[LOC],$A25),0))</f>
        <v>129.43</v>
      </c>
      <c r="J25" s="89">
        <f ca="1">IF(ISNA($A25),"",IFERROR(SUMIFS(D_D[PROD_FYTD],D_D[MT],6,D_D[CAT],SMS,D_D[LOC],$A25),0))</f>
        <v>6146</v>
      </c>
      <c r="K25" s="90">
        <f ca="1">IF(ISNA($A25),"",IFERROR(SUMIFS(D_D[ADCF],D_D[MT],6,D_D[CAT],SMS,D_D[LOC],$A25),0))</f>
        <v>119.93</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9157</v>
      </c>
      <c r="E26" s="89">
        <f ca="1">IF(ISNA($A26),"",IFERROR(SUMIFS(D_D[BL],D_D[MT],6,D_D[CAT],SMS,D_D[LOC],$A26),0))</f>
        <v>2175</v>
      </c>
      <c r="F26" s="91">
        <f t="shared" ca="1" si="5"/>
        <v>0.23752320629026974</v>
      </c>
      <c r="G26" s="90">
        <f ca="1">IF(ISNA($A26),"",IFERROR(SUMIFS(D_D[ADP],D_D[MT],6,D_D[CAT],SMS,D_D[LOC],$A26),0))</f>
        <v>99.2</v>
      </c>
      <c r="H26" s="89">
        <f ca="1">IF(ISNA($A26),"",IFERROR(SUMIFS(D_D[PROD_MTD],D_D[MT],6,D_D[CAT],SMS,D_D[LOC],$A26),0))</f>
        <v>1661</v>
      </c>
      <c r="I26" s="90">
        <f ca="1">IF(ISNA($A26),"",IFERROR(SUMIFS(D_D[ADCM],D_D[MT],6,D_D[CAT],SMS,D_D[LOC],$A26),0))</f>
        <v>125.77</v>
      </c>
      <c r="J26" s="89">
        <f ca="1">IF(ISNA($A26),"",IFERROR(SUMIFS(D_D[PROD_FYTD],D_D[MT],6,D_D[CAT],SMS,D_D[LOC],$A26),0))</f>
        <v>12826</v>
      </c>
      <c r="K26" s="90">
        <f ca="1">IF(ISNA($A26),"",IFERROR(SUMIFS(D_D[ADCF],D_D[MT],6,D_D[CAT],SMS,D_D[LOC],$A26),0))</f>
        <v>111.17</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10452</v>
      </c>
      <c r="E27" s="89">
        <f ca="1">IF(ISNA($A27),"",IFERROR(SUMIFS(D_D[BL],D_D[MT],6,D_D[CAT],SMS,D_D[LOC],$A27),0))</f>
        <v>2187</v>
      </c>
      <c r="F27" s="91">
        <f t="shared" ca="1" si="5"/>
        <v>0.20924225028702639</v>
      </c>
      <c r="G27" s="90">
        <f ca="1">IF(ISNA($A27),"",IFERROR(SUMIFS(D_D[ADP],D_D[MT],6,D_D[CAT],SMS,D_D[LOC],$A27),0))</f>
        <v>94.15</v>
      </c>
      <c r="H27" s="89">
        <f ca="1">IF(ISNA($A27),"",IFERROR(SUMIFS(D_D[PROD_MTD],D_D[MT],6,D_D[CAT],SMS,D_D[LOC],$A27),0))</f>
        <v>1970</v>
      </c>
      <c r="I27" s="90">
        <f ca="1">IF(ISNA($A27),"",IFERROR(SUMIFS(D_D[ADCM],D_D[MT],6,D_D[CAT],SMS,D_D[LOC],$A27),0))</f>
        <v>110.83</v>
      </c>
      <c r="J27" s="89">
        <f ca="1">IF(ISNA($A27),"",IFERROR(SUMIFS(D_D[PROD_FYTD],D_D[MT],6,D_D[CAT],SMS,D_D[LOC],$A27),0))</f>
        <v>15076</v>
      </c>
      <c r="K27" s="90">
        <f ca="1">IF(ISNA($A27),"",IFERROR(SUMIFS(D_D[ADCF],D_D[MT],6,D_D[CAT],SMS,D_D[LOC],$A27),0))</f>
        <v>107.59</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9862</v>
      </c>
      <c r="E28" s="89">
        <f ca="1">IF(ISNA($A28),"",IFERROR(SUMIFS(D_D[BL],D_D[MT],6,D_D[CAT],SMS,D_D[LOC],$A28),0))</f>
        <v>2327</v>
      </c>
      <c r="F28" s="91">
        <f t="shared" ca="1" si="5"/>
        <v>0.23595619549787061</v>
      </c>
      <c r="G28" s="90">
        <f ca="1">IF(ISNA($A28),"",IFERROR(SUMIFS(D_D[ADP],D_D[MT],6,D_D[CAT],SMS,D_D[LOC],$A28),0))</f>
        <v>99.19</v>
      </c>
      <c r="H28" s="89">
        <f ca="1">IF(ISNA($A28),"",IFERROR(SUMIFS(D_D[PROD_MTD],D_D[MT],6,D_D[CAT],SMS,D_D[LOC],$A28),0))</f>
        <v>1778</v>
      </c>
      <c r="I28" s="90">
        <f ca="1">IF(ISNA($A28),"",IFERROR(SUMIFS(D_D[ADCM],D_D[MT],6,D_D[CAT],SMS,D_D[LOC],$A28),0))</f>
        <v>130.97999999999999</v>
      </c>
      <c r="J28" s="89">
        <f ca="1">IF(ISNA($A28),"",IFERROR(SUMIFS(D_D[PROD_FYTD],D_D[MT],6,D_D[CAT],SMS,D_D[LOC],$A28),0))</f>
        <v>13791</v>
      </c>
      <c r="K28" s="90">
        <f ca="1">IF(ISNA($A28),"",IFERROR(SUMIFS(D_D[ADCF],D_D[MT],6,D_D[CAT],SMS,D_D[LOC],$A28),0))</f>
        <v>118.28</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822</v>
      </c>
      <c r="E29" s="89">
        <f ca="1">IF(ISNA($A29),"",IFERROR(SUMIFS(D_D[BL],D_D[MT],6,D_D[CAT],SMS,D_D[LOC],$A29),0))</f>
        <v>173</v>
      </c>
      <c r="F29" s="91">
        <f t="shared" ca="1" si="5"/>
        <v>0.21046228710462286</v>
      </c>
      <c r="G29" s="90">
        <f ca="1">IF(ISNA($A29),"",IFERROR(SUMIFS(D_D[ADP],D_D[MT],6,D_D[CAT],SMS,D_D[LOC],$A29),0))</f>
        <v>94.85</v>
      </c>
      <c r="H29" s="89">
        <f ca="1">IF(ISNA($A29),"",IFERROR(SUMIFS(D_D[PROD_MTD],D_D[MT],6,D_D[CAT],SMS,D_D[LOC],$A29),0))</f>
        <v>172</v>
      </c>
      <c r="I29" s="90">
        <f ca="1">IF(ISNA($A29),"",IFERROR(SUMIFS(D_D[ADCM],D_D[MT],6,D_D[CAT],SMS,D_D[LOC],$A29),0))</f>
        <v>114.9</v>
      </c>
      <c r="J29" s="89">
        <f ca="1">IF(ISNA($A29),"",IFERROR(SUMIFS(D_D[PROD_FYTD],D_D[MT],6,D_D[CAT],SMS,D_D[LOC],$A29),0))</f>
        <v>1351</v>
      </c>
      <c r="K29" s="90">
        <f ca="1">IF(ISNA($A29),"",IFERROR(SUMIFS(D_D[ADCF],D_D[MT],6,D_D[CAT],SMS,D_D[LOC],$A29),0))</f>
        <v>105.42</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482</v>
      </c>
      <c r="E30" s="89">
        <f ca="1">IF(ISNA($A30),"",IFERROR(SUMIFS(D_D[BL],D_D[MT],6,D_D[CAT],SMS,D_D[LOC],$A30),0))</f>
        <v>122</v>
      </c>
      <c r="F30" s="91">
        <f t="shared" ca="1" si="5"/>
        <v>0.25311203319502074</v>
      </c>
      <c r="G30" s="90">
        <f ca="1">IF(ISNA($A30),"",IFERROR(SUMIFS(D_D[ADP],D_D[MT],6,D_D[CAT],SMS,D_D[LOC],$A30),0))</f>
        <v>108.06</v>
      </c>
      <c r="H30" s="89">
        <f ca="1">IF(ISNA($A30),"",IFERROR(SUMIFS(D_D[PROD_MTD],D_D[MT],6,D_D[CAT],SMS,D_D[LOC],$A30),0))</f>
        <v>92</v>
      </c>
      <c r="I30" s="90">
        <f ca="1">IF(ISNA($A30),"",IFERROR(SUMIFS(D_D[ADCM],D_D[MT],6,D_D[CAT],SMS,D_D[LOC],$A30),0))</f>
        <v>134.88999999999999</v>
      </c>
      <c r="J30" s="89">
        <f ca="1">IF(ISNA($A30),"",IFERROR(SUMIFS(D_D[PROD_FYTD],D_D[MT],6,D_D[CAT],SMS,D_D[LOC],$A30),0))</f>
        <v>662</v>
      </c>
      <c r="K30" s="90">
        <f ca="1">IF(ISNA($A30),"",IFERROR(SUMIFS(D_D[ADCF],D_D[MT],6,D_D[CAT],SMS,D_D[LOC],$A30),0))</f>
        <v>128.75</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4282</v>
      </c>
      <c r="E31" s="89">
        <f ca="1">IF(ISNA($A31),"",IFERROR(SUMIFS(D_D[BL],D_D[MT],6,D_D[CAT],SMS,D_D[LOC],$A31),0))</f>
        <v>931</v>
      </c>
      <c r="F31" s="91">
        <f t="shared" ca="1" si="5"/>
        <v>0.2174217655301261</v>
      </c>
      <c r="G31" s="90">
        <f ca="1">IF(ISNA($A31),"",IFERROR(SUMIFS(D_D[ADP],D_D[MT],6,D_D[CAT],SMS,D_D[LOC],$A31),0))</f>
        <v>95.84</v>
      </c>
      <c r="H31" s="89">
        <f ca="1">IF(ISNA($A31),"",IFERROR(SUMIFS(D_D[PROD_MTD],D_D[MT],6,D_D[CAT],SMS,D_D[LOC],$A31),0))</f>
        <v>778</v>
      </c>
      <c r="I31" s="90">
        <f ca="1">IF(ISNA($A31),"",IFERROR(SUMIFS(D_D[ADCM],D_D[MT],6,D_D[CAT],SMS,D_D[LOC],$A31),0))</f>
        <v>116.25</v>
      </c>
      <c r="J31" s="89">
        <f ca="1">IF(ISNA($A31),"",IFERROR(SUMIFS(D_D[PROD_FYTD],D_D[MT],6,D_D[CAT],SMS,D_D[LOC],$A31),0))</f>
        <v>6314</v>
      </c>
      <c r="K31" s="90">
        <f ca="1">IF(ISNA($A31),"",IFERROR(SUMIFS(D_D[ADCF],D_D[MT],6,D_D[CAT],SMS,D_D[LOC],$A31),0))</f>
        <v>105.28</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3" t="s">
        <v>804</v>
      </c>
      <c r="E2" s="294"/>
      <c r="F2" s="294"/>
      <c r="G2" s="294"/>
      <c r="H2" s="294"/>
      <c r="I2" s="310"/>
      <c r="J2" s="293" t="s">
        <v>460</v>
      </c>
      <c r="K2" s="294"/>
      <c r="L2" s="310"/>
      <c r="M2" s="6"/>
    </row>
    <row r="3" spans="1:13" ht="15" customHeight="1" x14ac:dyDescent="0.2">
      <c r="B3" s="4"/>
      <c r="C3" s="92"/>
      <c r="D3" s="299" t="s">
        <v>808</v>
      </c>
      <c r="E3" s="300"/>
      <c r="F3" s="300"/>
      <c r="G3" s="300"/>
      <c r="H3" s="300"/>
      <c r="I3" s="320"/>
      <c r="J3" s="340">
        <f>D_DT[]</f>
        <v>43519</v>
      </c>
      <c r="K3" s="321"/>
      <c r="L3" s="322"/>
      <c r="M3" s="6"/>
    </row>
    <row r="4" spans="1:13" ht="15" customHeight="1" x14ac:dyDescent="0.2">
      <c r="B4" s="4"/>
      <c r="C4" s="92"/>
      <c r="D4" s="344" t="s">
        <v>470</v>
      </c>
      <c r="E4" s="345"/>
      <c r="F4" s="345"/>
      <c r="G4" s="345"/>
      <c r="H4" s="345"/>
      <c r="I4" s="346"/>
      <c r="J4" s="163" t="s">
        <v>454</v>
      </c>
      <c r="K4" s="163"/>
      <c r="L4" s="164"/>
      <c r="M4" s="6"/>
    </row>
    <row r="5" spans="1:13" ht="15" customHeight="1" x14ac:dyDescent="0.3">
      <c r="B5" s="7"/>
      <c r="C5" s="87"/>
      <c r="D5" s="341" t="s">
        <v>453</v>
      </c>
      <c r="E5" s="342"/>
      <c r="F5" s="342"/>
      <c r="G5" s="342"/>
      <c r="H5" s="342"/>
      <c r="I5" s="343"/>
      <c r="J5" s="118"/>
      <c r="K5" s="118"/>
      <c r="L5" s="166"/>
      <c r="M5" s="71"/>
    </row>
    <row r="6" spans="1:13" ht="15" customHeight="1" x14ac:dyDescent="0.3">
      <c r="B6" s="7"/>
      <c r="C6" s="87"/>
      <c r="D6" s="341" t="s">
        <v>849</v>
      </c>
      <c r="E6" s="342"/>
      <c r="F6" s="342"/>
      <c r="G6" s="342"/>
      <c r="H6" s="342"/>
      <c r="I6" s="343"/>
      <c r="J6" s="334" t="s">
        <v>835</v>
      </c>
      <c r="K6" s="335"/>
      <c r="L6" s="336"/>
      <c r="M6" s="71"/>
    </row>
    <row r="7" spans="1:13" ht="15" customHeight="1" x14ac:dyDescent="0.2">
      <c r="B7" s="6"/>
      <c r="C7" s="9"/>
      <c r="D7" s="337" t="s">
        <v>850</v>
      </c>
      <c r="E7" s="338"/>
      <c r="F7" s="338"/>
      <c r="G7" s="338"/>
      <c r="H7" s="338"/>
      <c r="I7" s="339"/>
      <c r="J7" s="171"/>
      <c r="K7" s="167"/>
      <c r="L7" s="168"/>
      <c r="M7" s="9"/>
    </row>
    <row r="8" spans="1:13" s="86" customFormat="1" ht="15" customHeight="1" x14ac:dyDescent="0.25">
      <c r="B8" s="84"/>
      <c r="C8" s="8"/>
      <c r="D8" s="332" t="s">
        <v>471</v>
      </c>
      <c r="E8" s="333"/>
      <c r="F8" s="333"/>
      <c r="G8" s="333"/>
      <c r="H8" s="309" t="s">
        <v>479</v>
      </c>
      <c r="I8" s="309"/>
      <c r="J8" s="309"/>
      <c r="K8" s="309"/>
      <c r="L8" s="309"/>
      <c r="M8" s="85"/>
    </row>
    <row r="9" spans="1:13" s="86" customFormat="1" ht="15" customHeight="1" x14ac:dyDescent="0.25">
      <c r="B9" s="84"/>
      <c r="C9" s="119" t="s">
        <v>434</v>
      </c>
      <c r="D9" s="303" t="s">
        <v>462</v>
      </c>
      <c r="E9" s="303" t="s">
        <v>463</v>
      </c>
      <c r="F9" s="303" t="s">
        <v>464</v>
      </c>
      <c r="G9" s="317" t="s">
        <v>106</v>
      </c>
      <c r="H9" s="301" t="s">
        <v>373</v>
      </c>
      <c r="I9" s="301" t="s">
        <v>374</v>
      </c>
      <c r="J9" s="301" t="s">
        <v>375</v>
      </c>
      <c r="K9" s="301" t="s">
        <v>376</v>
      </c>
      <c r="L9" s="301" t="s">
        <v>377</v>
      </c>
      <c r="M9" s="85"/>
    </row>
    <row r="10" spans="1:13" s="86" customFormat="1" ht="15" customHeight="1" x14ac:dyDescent="0.25">
      <c r="B10" s="84"/>
      <c r="C10" s="8"/>
      <c r="D10" s="308"/>
      <c r="E10" s="308"/>
      <c r="F10" s="308"/>
      <c r="G10" s="308"/>
      <c r="H10" s="301"/>
      <c r="I10" s="301"/>
      <c r="J10" s="301"/>
      <c r="K10" s="301"/>
      <c r="L10" s="301"/>
      <c r="M10" s="85"/>
    </row>
    <row r="11" spans="1:13" s="86" customFormat="1" ht="15" customHeight="1" x14ac:dyDescent="0.25">
      <c r="B11" s="84"/>
      <c r="C11" s="8"/>
      <c r="D11" s="309"/>
      <c r="E11" s="309"/>
      <c r="F11" s="309"/>
      <c r="G11" s="309"/>
      <c r="H11" s="301"/>
      <c r="I11" s="301"/>
      <c r="J11" s="301"/>
      <c r="K11" s="301"/>
      <c r="L11" s="301"/>
      <c r="M11" s="85"/>
    </row>
    <row r="12" spans="1:13" ht="12.75" x14ac:dyDescent="0.2">
      <c r="A12" s="120">
        <v>100</v>
      </c>
      <c r="B12" s="23"/>
      <c r="C12" s="148" t="str">
        <f>Driver!$C$20&amp; " Total"</f>
        <v>USA - All Missions Total</v>
      </c>
      <c r="D12" s="153">
        <f>IF(ISNA($A12),"",IFERROR(SUMIFS(D_D[INV],D_D[MT],5,D_D[CAT],SMS, D_D[EP],-1,D_D[LOC],$A12),0))</f>
        <v>358122</v>
      </c>
      <c r="E12" s="153">
        <f>IF(ISNA($A12),"",IFERROR(SUMIFS(D_D[BL],D_D[MT],5,D_D[CAT],SMS, D_D[EP],-1,D_D[LOC],$A12),0))</f>
        <v>83005</v>
      </c>
      <c r="F12" s="154">
        <f>IF(ISNA($A12),"",IFERROR(E12/D12,0))</f>
        <v>0.2317785559111141</v>
      </c>
      <c r="G12" s="155">
        <f>IF(ISNA($A12),"",IFERROR(SUMIFS(D_D[ADP],D_D[MT],5,D_D[CAT],SMS, D_D[EP],-1,D_D[LOC],$A12),0))</f>
        <v>97.77</v>
      </c>
      <c r="H12" s="154">
        <f>IF(ISNA($A12),"",IFERROR(SUMIFS(D_D[DEV],D_D[MT],5,D_D[CAT],SMS, D_D[EP],-1,D_D[LOC],$A12)/$D12,0))</f>
        <v>6.2584817464439488E-2</v>
      </c>
      <c r="I12" s="154">
        <f>IF(ISNA($A12),"",IFERROR(SUMIFS(D_D[EVD],D_D[MT],5,D_D[CAT],SMS, D_D[EP],-1,D_D[LOC],$A12)/$D12,0))</f>
        <v>0.63806468186819021</v>
      </c>
      <c r="J12" s="154">
        <f>IF(ISNA($A12),"",IFERROR(SUMIFS(D_D[DEC],D_D[MT],5,D_D[CAT],SMS, D_D[EP],-1,D_D[LOC],$A12)/$D12,0))</f>
        <v>0.24888445836893572</v>
      </c>
      <c r="K12" s="154">
        <f>IF(ISNA($A12),"",IFERROR(SUMIFS(D_D[AWD],D_D[MT],5,D_D[CAT],SMS, D_D[EP],-1,D_D[LOC],$A12)/$D12,0))</f>
        <v>4.3052367628908586E-2</v>
      </c>
      <c r="L12" s="154">
        <f>IF(ISNA($A12),"",IFERROR(SUMIFS(D_D[AUT],D_D[MT],5,D_D[CAT],SMS, D_D[EP],-1,D_D[LOC],$A12)/$D12,0))</f>
        <v>7.4136746695260278E-3</v>
      </c>
      <c r="M12" s="6"/>
    </row>
    <row r="13" spans="1:13" ht="12.75" x14ac:dyDescent="0.2">
      <c r="A13" s="120">
        <v>499</v>
      </c>
      <c r="B13" s="23"/>
      <c r="C13" s="149" t="str">
        <f>"NWQ-"&amp;Driver!$C$20&amp; " Total"</f>
        <v>NWQ-USA - All Missions Total</v>
      </c>
      <c r="D13" s="156">
        <f>IF(ISNA($A13),"",IFERROR(SUMIFS(D_D[INV],D_D[MT],5,D_D[CAT],SMS, D_D[EP],-1,D_D[LOC],$A13),0))</f>
        <v>253938</v>
      </c>
      <c r="E13" s="156">
        <f>IF(ISNA($A13),"",IFERROR(SUMIFS(D_D[BL],D_D[MT],5,D_D[CAT],SMS, D_D[EP],-1,D_D[LOC],$A13),0))</f>
        <v>47469</v>
      </c>
      <c r="F13" s="157">
        <f t="shared" ref="F13" si="0">IF(ISNA($A13),"",IFERROR(E13/D13,0))</f>
        <v>0.18693145570966141</v>
      </c>
      <c r="G13" s="158">
        <f>IF(ISNA($A13),"",IFERROR(SUMIFS(D_D[ADP],D_D[MT],5,D_D[CAT],SMS, D_D[EP],-1,D_D[LOC],$A13),0))</f>
        <v>91.76</v>
      </c>
      <c r="H13" s="157">
        <f>IF(ISNA($A13),"",IFERROR(SUMIFS(D_D[DEV],D_D[MT],5,D_D[CAT],SMS, D_D[EP],-1,D_D[LOC],$A13)/$D13,0))</f>
        <v>2.4190944246233331E-2</v>
      </c>
      <c r="I13" s="157">
        <f>IF(ISNA($A13),"",IFERROR(SUMIFS(D_D[EVD],D_D[MT],5,D_D[CAT],SMS, D_D[EP],-1,D_D[LOC],$A13)/$D13,0))</f>
        <v>0.66511116886799138</v>
      </c>
      <c r="J13" s="157">
        <f>IF(ISNA($A13),"",IFERROR(SUMIFS(D_D[DEC],D_D[MT],5,D_D[CAT],SMS, D_D[EP],-1,D_D[LOC],$A13)/$D13,0))</f>
        <v>0.29059061660720331</v>
      </c>
      <c r="K13" s="157">
        <f>IF(ISNA($A13),"",IFERROR(SUMIFS(D_D[AWD],D_D[MT],5,D_D[CAT],SMS, D_D[EP],-1,D_D[LOC],$A13)/$D13,0))</f>
        <v>2.0103332309461364E-2</v>
      </c>
      <c r="L13" s="157">
        <f>IF(ISNA($A13),"",IFERROR(SUMIFS(D_D[AUT],D_D[MT],5,D_D[CAT],SMS, D_D[EP],-1,D_D[LOC],$A13)/$D13,0))</f>
        <v>3.9379691105702965E-6</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25276</v>
      </c>
      <c r="E14" s="159">
        <f ca="1">IF(ISNA($A14),"",IFERROR(SUMIFS(D_D[BL],D_D[MT],5,D_D[CAT],SMS, D_D[EP],-1,D_D[LOC],$A14),0))</f>
        <v>6864</v>
      </c>
      <c r="F14" s="160">
        <f t="shared" ref="F14" ca="1" si="3">IF(ISNA($A14),"",IFERROR(E14/D14,0))</f>
        <v>0.2715619560056971</v>
      </c>
      <c r="G14" s="161">
        <f ca="1">IF(ISNA($A14),"",IFERROR(SUMIFS(D_D[ADP],D_D[MT],5,D_D[CAT],SMS, D_D[EP],-1,D_D[LOC],$A14),0))</f>
        <v>100.43</v>
      </c>
      <c r="H14" s="160">
        <f ca="1">IF(ISNA($A14),"",IFERROR(SUMIFS(D_D[DEV],D_D[MT],5,D_D[CAT],SMS, D_D[EP],-1,D_D[LOC],$A14)/$D14,0))</f>
        <v>0.19631270770691564</v>
      </c>
      <c r="I14" s="160">
        <f ca="1">IF(ISNA($A14),"",IFERROR(SUMIFS(D_D[EVD],D_D[MT],5,D_D[CAT],SMS, D_D[EP],-1,D_D[LOC],$A14)/$D14,0))</f>
        <v>0.51242285171704383</v>
      </c>
      <c r="J14" s="160">
        <f ca="1">IF(ISNA($A14),"",IFERROR(SUMIFS(D_D[DEC],D_D[MT],5,D_D[CAT],SMS, D_D[EP],-1,D_D[LOC],$A14)/$D14,0))</f>
        <v>0.13423801234372526</v>
      </c>
      <c r="K14" s="160">
        <f ca="1">IF(ISNA($A14),"",IFERROR(SUMIFS(D_D[AWD],D_D[MT],5,D_D[CAT],SMS, D_D[EP],-1,D_D[LOC],$A14)/$D14,0))</f>
        <v>0.12454502294666878</v>
      </c>
      <c r="L14" s="160">
        <f ca="1">IF(ISNA($A14),"",IFERROR(SUMIFS(D_D[AUT],D_D[MT],5,D_D[CAT],SMS, D_D[EP],-1,D_D[LOC],$A14)/$D14,0))</f>
        <v>3.2481405285646463E-2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786</v>
      </c>
      <c r="E15" s="159">
        <f ca="1">IF(ISNA($A15),"",IFERROR(SUMIFS(D_D[BL],D_D[MT],5,D_D[CAT],SMS, D_D[EP],-1,D_D[LOC],$A15),0))</f>
        <v>105</v>
      </c>
      <c r="F15" s="160">
        <f t="shared" ref="F15:F36" ca="1" si="5">IF(ISNA($A15),"",IFERROR(E15/D15,0))</f>
        <v>0.13358778625954199</v>
      </c>
      <c r="G15" s="161">
        <f ca="1">IF(ISNA($A15),"",IFERROR(SUMIFS(D_D[ADP],D_D[MT],5,D_D[CAT],SMS, D_D[EP],-1,D_D[LOC],$A15),0))</f>
        <v>80.48</v>
      </c>
      <c r="H15" s="160">
        <f ca="1">IF(ISNA($A15),"",IFERROR(SUMIFS(D_D[DEV],D_D[MT],5,D_D[CAT],SMS, D_D[EP],-1,D_D[LOC],$A15)/$D15,0))</f>
        <v>0.15776081424936386</v>
      </c>
      <c r="I15" s="160">
        <f ca="1">IF(ISNA($A15),"",IFERROR(SUMIFS(D_D[EVD],D_D[MT],5,D_D[CAT],SMS, D_D[EP],-1,D_D[LOC],$A15)/$D15,0))</f>
        <v>0.5725190839694656</v>
      </c>
      <c r="J15" s="160">
        <f ca="1">IF(ISNA($A15),"",IFERROR(SUMIFS(D_D[DEC],D_D[MT],5,D_D[CAT],SMS, D_D[EP],-1,D_D[LOC],$A15)/$D15,0))</f>
        <v>0.16921119592875319</v>
      </c>
      <c r="K15" s="160">
        <f ca="1">IF(ISNA($A15),"",IFERROR(SUMIFS(D_D[AWD],D_D[MT],5,D_D[CAT],SMS, D_D[EP],-1,D_D[LOC],$A15)/$D15,0))</f>
        <v>8.6513994910941472E-2</v>
      </c>
      <c r="L15" s="160">
        <f ca="1">IF(ISNA($A15),"",IFERROR(SUMIFS(D_D[AUT],D_D[MT],5,D_D[CAT],SMS, D_D[EP],-1,D_D[LOC],$A15)/$D15,0))</f>
        <v>1.3994910941475827E-2</v>
      </c>
      <c r="M15" s="6"/>
    </row>
    <row r="16" spans="1:13" ht="12.75" x14ac:dyDescent="0.2">
      <c r="A16" s="120" t="str">
        <f t="shared" ca="1" si="1"/>
        <v>301</v>
      </c>
      <c r="B16" s="23">
        <v>3</v>
      </c>
      <c r="C16" s="150" t="str">
        <f t="shared" ca="1" si="4"/>
        <v>Boston</v>
      </c>
      <c r="D16" s="159">
        <f ca="1">IF(ISNA($A16),"",IFERROR(SUMIFS(D_D[INV],D_D[MT],5,D_D[CAT],SMS, D_D[EP],-1,D_D[LOC],$A16),0))</f>
        <v>1121</v>
      </c>
      <c r="E16" s="159">
        <f ca="1">IF(ISNA($A16),"",IFERROR(SUMIFS(D_D[BL],D_D[MT],5,D_D[CAT],SMS, D_D[EP],-1,D_D[LOC],$A16),0))</f>
        <v>212</v>
      </c>
      <c r="F16" s="160">
        <f t="shared" ca="1" si="5"/>
        <v>0.18911685994647637</v>
      </c>
      <c r="G16" s="161">
        <f ca="1">IF(ISNA($A16),"",IFERROR(SUMIFS(D_D[ADP],D_D[MT],5,D_D[CAT],SMS, D_D[EP],-1,D_D[LOC],$A16),0))</f>
        <v>89.08</v>
      </c>
      <c r="H16" s="160">
        <f ca="1">IF(ISNA($A16),"",IFERROR(SUMIFS(D_D[DEV],D_D[MT],5,D_D[CAT],SMS, D_D[EP],-1,D_D[LOC],$A16)/$D16,0))</f>
        <v>0.11685994647636039</v>
      </c>
      <c r="I16" s="160">
        <f ca="1">IF(ISNA($A16),"",IFERROR(SUMIFS(D_D[EVD],D_D[MT],5,D_D[CAT],SMS, D_D[EP],-1,D_D[LOC],$A16)/$D16,0))</f>
        <v>0.61909009812667259</v>
      </c>
      <c r="J16" s="160">
        <f ca="1">IF(ISNA($A16),"",IFERROR(SUMIFS(D_D[DEC],D_D[MT],5,D_D[CAT],SMS, D_D[EP],-1,D_D[LOC],$A16)/$D16,0))</f>
        <v>0.16681534344335414</v>
      </c>
      <c r="K16" s="160">
        <f ca="1">IF(ISNA($A16),"",IFERROR(SUMIFS(D_D[AWD],D_D[MT],5,D_D[CAT],SMS, D_D[EP],-1,D_D[LOC],$A16)/$D16,0))</f>
        <v>6.9580731489741296E-2</v>
      </c>
      <c r="L16" s="160">
        <f ca="1">IF(ISNA($A16),"",IFERROR(SUMIFS(D_D[AUT],D_D[MT],5,D_D[CAT],SMS, D_D[EP],-1,D_D[LOC],$A16)/$D16,0))</f>
        <v>2.7653880463871544E-2</v>
      </c>
      <c r="M16" s="6"/>
    </row>
    <row r="17" spans="1:13" ht="12.75" x14ac:dyDescent="0.2">
      <c r="A17" s="120" t="str">
        <f t="shared" ca="1" si="1"/>
        <v>307</v>
      </c>
      <c r="B17" s="23">
        <v>4</v>
      </c>
      <c r="C17" s="150" t="str">
        <f t="shared" ca="1" si="4"/>
        <v>Buffalo</v>
      </c>
      <c r="D17" s="159">
        <f ca="1">IF(ISNA($A17),"",IFERROR(SUMIFS(D_D[INV],D_D[MT],5,D_D[CAT],SMS, D_D[EP],-1,D_D[LOC],$A17),0))</f>
        <v>899</v>
      </c>
      <c r="E17" s="159">
        <f ca="1">IF(ISNA($A17),"",IFERROR(SUMIFS(D_D[BL],D_D[MT],5,D_D[CAT],SMS, D_D[EP],-1,D_D[LOC],$A17),0))</f>
        <v>37</v>
      </c>
      <c r="F17" s="160">
        <f t="shared" ca="1" si="5"/>
        <v>4.1156840934371525E-2</v>
      </c>
      <c r="G17" s="161">
        <f ca="1">IF(ISNA($A17),"",IFERROR(SUMIFS(D_D[ADP],D_D[MT],5,D_D[CAT],SMS, D_D[EP],-1,D_D[LOC],$A17),0))</f>
        <v>70.430000000000007</v>
      </c>
      <c r="H17" s="160">
        <f ca="1">IF(ISNA($A17),"",IFERROR(SUMIFS(D_D[DEV],D_D[MT],5,D_D[CAT],SMS, D_D[EP],-1,D_D[LOC],$A17)/$D17,0))</f>
        <v>0.12347052280311457</v>
      </c>
      <c r="I17" s="160">
        <f ca="1">IF(ISNA($A17),"",IFERROR(SUMIFS(D_D[EVD],D_D[MT],5,D_D[CAT],SMS, D_D[EP],-1,D_D[LOC],$A17)/$D17,0))</f>
        <v>0.61735261401557284</v>
      </c>
      <c r="J17" s="160">
        <f ca="1">IF(ISNA($A17),"",IFERROR(SUMIFS(D_D[DEC],D_D[MT],5,D_D[CAT],SMS, D_D[EP],-1,D_D[LOC],$A17)/$D17,0))</f>
        <v>0.16017797552836485</v>
      </c>
      <c r="K17" s="160">
        <f ca="1">IF(ISNA($A17),"",IFERROR(SUMIFS(D_D[AWD],D_D[MT],5,D_D[CAT],SMS, D_D[EP],-1,D_D[LOC],$A17)/$D17,0))</f>
        <v>8.1201334816462731E-2</v>
      </c>
      <c r="L17" s="160">
        <f ca="1">IF(ISNA($A17),"",IFERROR(SUMIFS(D_D[AUT],D_D[MT],5,D_D[CAT],SMS, D_D[EP],-1,D_D[LOC],$A17)/$D17,0))</f>
        <v>1.7797552836484983E-2</v>
      </c>
      <c r="M17" s="6"/>
    </row>
    <row r="18" spans="1:13" ht="12.75" x14ac:dyDescent="0.2">
      <c r="A18" s="120" t="str">
        <f t="shared" ca="1" si="1"/>
        <v>328</v>
      </c>
      <c r="B18" s="23">
        <v>5</v>
      </c>
      <c r="C18" s="150" t="str">
        <f t="shared" ca="1" si="4"/>
        <v>Chicago</v>
      </c>
      <c r="D18" s="159">
        <f ca="1">IF(ISNA($A18),"",IFERROR(SUMIFS(D_D[INV],D_D[MT],5,D_D[CAT],SMS, D_D[EP],-1,D_D[LOC],$A18),0))</f>
        <v>965</v>
      </c>
      <c r="E18" s="159">
        <f ca="1">IF(ISNA($A18),"",IFERROR(SUMIFS(D_D[BL],D_D[MT],5,D_D[CAT],SMS, D_D[EP],-1,D_D[LOC],$A18),0))</f>
        <v>107</v>
      </c>
      <c r="F18" s="160">
        <f t="shared" ca="1" si="5"/>
        <v>0.11088082901554404</v>
      </c>
      <c r="G18" s="161">
        <f ca="1">IF(ISNA($A18),"",IFERROR(SUMIFS(D_D[ADP],D_D[MT],5,D_D[CAT],SMS, D_D[EP],-1,D_D[LOC],$A18),0))</f>
        <v>80.709999999999994</v>
      </c>
      <c r="H18" s="160">
        <f ca="1">IF(ISNA($A18),"",IFERROR(SUMIFS(D_D[DEV],D_D[MT],5,D_D[CAT],SMS, D_D[EP],-1,D_D[LOC],$A18)/$D18,0))</f>
        <v>0.20518134715025907</v>
      </c>
      <c r="I18" s="160">
        <f ca="1">IF(ISNA($A18),"",IFERROR(SUMIFS(D_D[EVD],D_D[MT],5,D_D[CAT],SMS, D_D[EP],-1,D_D[LOC],$A18)/$D18,0))</f>
        <v>0.58652849740932644</v>
      </c>
      <c r="J18" s="160">
        <f ca="1">IF(ISNA($A18),"",IFERROR(SUMIFS(D_D[DEC],D_D[MT],5,D_D[CAT],SMS, D_D[EP],-1,D_D[LOC],$A18)/$D18,0))</f>
        <v>0.11606217616580311</v>
      </c>
      <c r="K18" s="160">
        <f ca="1">IF(ISNA($A18),"",IFERROR(SUMIFS(D_D[AWD],D_D[MT],5,D_D[CAT],SMS, D_D[EP],-1,D_D[LOC],$A18)/$D18,0))</f>
        <v>6.0103626943005181E-2</v>
      </c>
      <c r="L18" s="160">
        <f ca="1">IF(ISNA($A18),"",IFERROR(SUMIFS(D_D[AUT],D_D[MT],5,D_D[CAT],SMS, D_D[EP],-1,D_D[LOC],$A18)/$D18,0))</f>
        <v>3.2124352331606217E-2</v>
      </c>
      <c r="M18" s="6"/>
    </row>
    <row r="19" spans="1:13" ht="12.75" x14ac:dyDescent="0.2">
      <c r="A19" s="120" t="str">
        <f t="shared" ca="1" si="1"/>
        <v>325</v>
      </c>
      <c r="B19" s="23">
        <v>6</v>
      </c>
      <c r="C19" s="150" t="str">
        <f t="shared" ca="1" si="4"/>
        <v>Cleveland</v>
      </c>
      <c r="D19" s="159">
        <f ca="1">IF(ISNA($A19),"",IFERROR(SUMIFS(D_D[INV],D_D[MT],5,D_D[CAT],SMS, D_D[EP],-1,D_D[LOC],$A19),0))</f>
        <v>2402</v>
      </c>
      <c r="E19" s="159">
        <f ca="1">IF(ISNA($A19),"",IFERROR(SUMIFS(D_D[BL],D_D[MT],5,D_D[CAT],SMS, D_D[EP],-1,D_D[LOC],$A19),0))</f>
        <v>885</v>
      </c>
      <c r="F19" s="160">
        <f t="shared" ca="1" si="5"/>
        <v>0.36844296419650291</v>
      </c>
      <c r="G19" s="161">
        <f ca="1">IF(ISNA($A19),"",IFERROR(SUMIFS(D_D[ADP],D_D[MT],5,D_D[CAT],SMS, D_D[EP],-1,D_D[LOC],$A19),0))</f>
        <v>121.94</v>
      </c>
      <c r="H19" s="160">
        <f ca="1">IF(ISNA($A19),"",IFERROR(SUMIFS(D_D[DEV],D_D[MT],5,D_D[CAT],SMS, D_D[EP],-1,D_D[LOC],$A19)/$D19,0))</f>
        <v>0.14945878434637802</v>
      </c>
      <c r="I19" s="160">
        <f ca="1">IF(ISNA($A19),"",IFERROR(SUMIFS(D_D[EVD],D_D[MT],5,D_D[CAT],SMS, D_D[EP],-1,D_D[LOC],$A19)/$D19,0))</f>
        <v>0.51540383014154867</v>
      </c>
      <c r="J19" s="160">
        <f ca="1">IF(ISNA($A19),"",IFERROR(SUMIFS(D_D[DEC],D_D[MT],5,D_D[CAT],SMS, D_D[EP],-1,D_D[LOC],$A19)/$D19,0))</f>
        <v>0.14279766860949208</v>
      </c>
      <c r="K19" s="160">
        <f ca="1">IF(ISNA($A19),"",IFERROR(SUMIFS(D_D[AWD],D_D[MT],5,D_D[CAT],SMS, D_D[EP],-1,D_D[LOC],$A19)/$D19,0))</f>
        <v>0.11240632805995004</v>
      </c>
      <c r="L19" s="160">
        <f ca="1">IF(ISNA($A19),"",IFERROR(SUMIFS(D_D[AUT],D_D[MT],5,D_D[CAT],SMS, D_D[EP],-1,D_D[LOC],$A19)/$D19,0))</f>
        <v>7.993338884263114E-2</v>
      </c>
      <c r="M19" s="6"/>
    </row>
    <row r="20" spans="1:13" ht="12.75" x14ac:dyDescent="0.2">
      <c r="A20" s="120" t="str">
        <f t="shared" ca="1" si="1"/>
        <v>329</v>
      </c>
      <c r="B20" s="23">
        <v>7</v>
      </c>
      <c r="C20" s="150" t="str">
        <f t="shared" ca="1" si="4"/>
        <v>Detroit</v>
      </c>
      <c r="D20" s="159">
        <f ca="1">IF(ISNA($A20),"",IFERROR(SUMIFS(D_D[INV],D_D[MT],5,D_D[CAT],SMS, D_D[EP],-1,D_D[LOC],$A20),0))</f>
        <v>1227</v>
      </c>
      <c r="E20" s="159">
        <f ca="1">IF(ISNA($A20),"",IFERROR(SUMIFS(D_D[BL],D_D[MT],5,D_D[CAT],SMS, D_D[EP],-1,D_D[LOC],$A20),0))</f>
        <v>389</v>
      </c>
      <c r="F20" s="160">
        <f t="shared" ca="1" si="5"/>
        <v>0.31703341483292585</v>
      </c>
      <c r="G20" s="161">
        <f ca="1">IF(ISNA($A20),"",IFERROR(SUMIFS(D_D[ADP],D_D[MT],5,D_D[CAT],SMS, D_D[EP],-1,D_D[LOC],$A20),0))</f>
        <v>106.32</v>
      </c>
      <c r="H20" s="160">
        <f ca="1">IF(ISNA($A20),"",IFERROR(SUMIFS(D_D[DEV],D_D[MT],5,D_D[CAT],SMS, D_D[EP],-1,D_D[LOC],$A20)/$D20,0))</f>
        <v>0.14588427057864711</v>
      </c>
      <c r="I20" s="160">
        <f ca="1">IF(ISNA($A20),"",IFERROR(SUMIFS(D_D[EVD],D_D[MT],5,D_D[CAT],SMS, D_D[EP],-1,D_D[LOC],$A20)/$D20,0))</f>
        <v>0.61124694376528121</v>
      </c>
      <c r="J20" s="160">
        <f ca="1">IF(ISNA($A20),"",IFERROR(SUMIFS(D_D[DEC],D_D[MT],5,D_D[CAT],SMS, D_D[EP],-1,D_D[LOC],$A20)/$D20,0))</f>
        <v>0.15158924205378974</v>
      </c>
      <c r="K20" s="160">
        <f ca="1">IF(ISNA($A20),"",IFERROR(SUMIFS(D_D[AWD],D_D[MT],5,D_D[CAT],SMS, D_D[EP],-1,D_D[LOC],$A20)/$D20,0))</f>
        <v>6.7644661776691123E-2</v>
      </c>
      <c r="L20" s="160">
        <f ca="1">IF(ISNA($A20),"",IFERROR(SUMIFS(D_D[AUT],D_D[MT],5,D_D[CAT],SMS, D_D[EP],-1,D_D[LOC],$A20)/$D20,0))</f>
        <v>2.3634881825590873E-2</v>
      </c>
      <c r="M20" s="6"/>
    </row>
    <row r="21" spans="1:13" ht="12.75" x14ac:dyDescent="0.2">
      <c r="A21" s="120" t="str">
        <f t="shared" ca="1" si="1"/>
        <v>308</v>
      </c>
      <c r="B21" s="23">
        <v>8</v>
      </c>
      <c r="C21" s="150" t="str">
        <f t="shared" ca="1" si="4"/>
        <v>Hartford</v>
      </c>
      <c r="D21" s="159">
        <f ca="1">IF(ISNA($A21),"",IFERROR(SUMIFS(D_D[INV],D_D[MT],5,D_D[CAT],SMS, D_D[EP],-1,D_D[LOC],$A21),0))</f>
        <v>727</v>
      </c>
      <c r="E21" s="159">
        <f ca="1">IF(ISNA($A21),"",IFERROR(SUMIFS(D_D[BL],D_D[MT],5,D_D[CAT],SMS, D_D[EP],-1,D_D[LOC],$A21),0))</f>
        <v>25</v>
      </c>
      <c r="F21" s="160">
        <f t="shared" ca="1" si="5"/>
        <v>3.4387895460797797E-2</v>
      </c>
      <c r="G21" s="161">
        <f ca="1">IF(ISNA($A21),"",IFERROR(SUMIFS(D_D[ADP],D_D[MT],5,D_D[CAT],SMS, D_D[EP],-1,D_D[LOC],$A21),0))</f>
        <v>64.510000000000005</v>
      </c>
      <c r="H21" s="160">
        <f ca="1">IF(ISNA($A21),"",IFERROR(SUMIFS(D_D[DEV],D_D[MT],5,D_D[CAT],SMS, D_D[EP],-1,D_D[LOC],$A21)/$D21,0))</f>
        <v>0.12792297111416781</v>
      </c>
      <c r="I21" s="160">
        <f ca="1">IF(ISNA($A21),"",IFERROR(SUMIFS(D_D[EVD],D_D[MT],5,D_D[CAT],SMS, D_D[EP],-1,D_D[LOC],$A21)/$D21,0))</f>
        <v>0.66850068775790916</v>
      </c>
      <c r="J21" s="160">
        <f ca="1">IF(ISNA($A21),"",IFERROR(SUMIFS(D_D[DEC],D_D[MT],5,D_D[CAT],SMS, D_D[EP],-1,D_D[LOC],$A21)/$D21,0))</f>
        <v>9.353507565337002E-2</v>
      </c>
      <c r="K21" s="160">
        <f ca="1">IF(ISNA($A21),"",IFERROR(SUMIFS(D_D[AWD],D_D[MT],5,D_D[CAT],SMS, D_D[EP],-1,D_D[LOC],$A21)/$D21,0))</f>
        <v>9.2159559834938107E-2</v>
      </c>
      <c r="L21" s="160">
        <f ca="1">IF(ISNA($A21),"",IFERROR(SUMIFS(D_D[AUT],D_D[MT],5,D_D[CAT],SMS, D_D[EP],-1,D_D[LOC],$A21)/$D21,0))</f>
        <v>1.7881705639614855E-2</v>
      </c>
      <c r="M21" s="6"/>
    </row>
    <row r="22" spans="1:13" ht="12.75" x14ac:dyDescent="0.2">
      <c r="A22" s="120" t="str">
        <f t="shared" ca="1" si="1"/>
        <v>326</v>
      </c>
      <c r="B22" s="23">
        <v>9</v>
      </c>
      <c r="C22" s="150" t="str">
        <f t="shared" ca="1" si="4"/>
        <v>Indianapolis</v>
      </c>
      <c r="D22" s="159">
        <f ca="1">IF(ISNA($A22),"",IFERROR(SUMIFS(D_D[INV],D_D[MT],5,D_D[CAT],SMS, D_D[EP],-1,D_D[LOC],$A22),0))</f>
        <v>1322</v>
      </c>
      <c r="E22" s="159">
        <f ca="1">IF(ISNA($A22),"",IFERROR(SUMIFS(D_D[BL],D_D[MT],5,D_D[CAT],SMS, D_D[EP],-1,D_D[LOC],$A22),0))</f>
        <v>400</v>
      </c>
      <c r="F22" s="160">
        <f t="shared" ca="1" si="5"/>
        <v>0.30257186081694404</v>
      </c>
      <c r="G22" s="161">
        <f ca="1">IF(ISNA($A22),"",IFERROR(SUMIFS(D_D[ADP],D_D[MT],5,D_D[CAT],SMS, D_D[EP],-1,D_D[LOC],$A22),0))</f>
        <v>101.48</v>
      </c>
      <c r="H22" s="160">
        <f ca="1">IF(ISNA($A22),"",IFERROR(SUMIFS(D_D[DEV],D_D[MT],5,D_D[CAT],SMS, D_D[EP],-1,D_D[LOC],$A22)/$D22,0))</f>
        <v>0.18910741301059</v>
      </c>
      <c r="I22" s="160">
        <f ca="1">IF(ISNA($A22),"",IFERROR(SUMIFS(D_D[EVD],D_D[MT],5,D_D[CAT],SMS, D_D[EP],-1,D_D[LOC],$A22)/$D22,0))</f>
        <v>0.64145234493192138</v>
      </c>
      <c r="J22" s="160">
        <f ca="1">IF(ISNA($A22),"",IFERROR(SUMIFS(D_D[DEC],D_D[MT],5,D_D[CAT],SMS, D_D[EP],-1,D_D[LOC],$A22)/$D22,0))</f>
        <v>0.1043872919818457</v>
      </c>
      <c r="K22" s="160">
        <f ca="1">IF(ISNA($A22),"",IFERROR(SUMIFS(D_D[AWD],D_D[MT],5,D_D[CAT],SMS, D_D[EP],-1,D_D[LOC],$A22)/$D22,0))</f>
        <v>6.4296520423600609E-2</v>
      </c>
      <c r="L22" s="160">
        <f ca="1">IF(ISNA($A22),"",IFERROR(SUMIFS(D_D[AUT],D_D[MT],5,D_D[CAT],SMS, D_D[EP],-1,D_D[LOC],$A22)/$D22,0))</f>
        <v>7.5642965204236008E-4</v>
      </c>
      <c r="M22" s="6"/>
    </row>
    <row r="23" spans="1:13" ht="12.75" x14ac:dyDescent="0.2">
      <c r="A23" s="120" t="str">
        <f t="shared" ca="1" si="1"/>
        <v>373</v>
      </c>
      <c r="B23" s="23">
        <v>10</v>
      </c>
      <c r="C23" s="150" t="str">
        <f t="shared" ca="1" si="4"/>
        <v>Manchester</v>
      </c>
      <c r="D23" s="159">
        <f ca="1">IF(ISNA($A23),"",IFERROR(SUMIFS(D_D[INV],D_D[MT],5,D_D[CAT],SMS, D_D[EP],-1,D_D[LOC],$A23),0))</f>
        <v>322</v>
      </c>
      <c r="E23" s="159">
        <f ca="1">IF(ISNA($A23),"",IFERROR(SUMIFS(D_D[BL],D_D[MT],5,D_D[CAT],SMS, D_D[EP],-1,D_D[LOC],$A23),0))</f>
        <v>9</v>
      </c>
      <c r="F23" s="160">
        <f t="shared" ca="1" si="5"/>
        <v>2.7950310559006212E-2</v>
      </c>
      <c r="G23" s="161">
        <f ca="1">IF(ISNA($A23),"",IFERROR(SUMIFS(D_D[ADP],D_D[MT],5,D_D[CAT],SMS, D_D[EP],-1,D_D[LOC],$A23),0))</f>
        <v>65.91</v>
      </c>
      <c r="H23" s="160">
        <f ca="1">IF(ISNA($A23),"",IFERROR(SUMIFS(D_D[DEV],D_D[MT],5,D_D[CAT],SMS, D_D[EP],-1,D_D[LOC],$A23)/$D23,0))</f>
        <v>0.10559006211180125</v>
      </c>
      <c r="I23" s="160">
        <f ca="1">IF(ISNA($A23),"",IFERROR(SUMIFS(D_D[EVD],D_D[MT],5,D_D[CAT],SMS, D_D[EP],-1,D_D[LOC],$A23)/$D23,0))</f>
        <v>0.65527950310559002</v>
      </c>
      <c r="J23" s="160">
        <f ca="1">IF(ISNA($A23),"",IFERROR(SUMIFS(D_D[DEC],D_D[MT],5,D_D[CAT],SMS, D_D[EP],-1,D_D[LOC],$A23)/$D23,0))</f>
        <v>0.15838509316770186</v>
      </c>
      <c r="K23" s="160">
        <f ca="1">IF(ISNA($A23),"",IFERROR(SUMIFS(D_D[AWD],D_D[MT],5,D_D[CAT],SMS, D_D[EP],-1,D_D[LOC],$A23)/$D23,0))</f>
        <v>6.8322981366459631E-2</v>
      </c>
      <c r="L23" s="160">
        <f ca="1">IF(ISNA($A23),"",IFERROR(SUMIFS(D_D[AUT],D_D[MT],5,D_D[CAT],SMS, D_D[EP],-1,D_D[LOC],$A23)/$D23,0))</f>
        <v>1.2422360248447204E-2</v>
      </c>
      <c r="M23" s="6"/>
    </row>
    <row r="24" spans="1:13" ht="12.75" x14ac:dyDescent="0.2">
      <c r="A24" s="120" t="str">
        <f t="shared" ca="1" si="1"/>
        <v>330</v>
      </c>
      <c r="B24" s="23">
        <v>11</v>
      </c>
      <c r="C24" s="150" t="str">
        <f t="shared" ca="1" si="4"/>
        <v>Milwaukee</v>
      </c>
      <c r="D24" s="159">
        <f ca="1">IF(ISNA($A24),"",IFERROR(SUMIFS(D_D[INV],D_D[MT],5,D_D[CAT],SMS, D_D[EP],-1,D_D[LOC],$A24),0))</f>
        <v>3873</v>
      </c>
      <c r="E24" s="159">
        <f ca="1">IF(ISNA($A24),"",IFERROR(SUMIFS(D_D[BL],D_D[MT],5,D_D[CAT],SMS, D_D[EP],-1,D_D[LOC],$A24),0))</f>
        <v>1102</v>
      </c>
      <c r="F24" s="160">
        <f t="shared" ca="1" si="5"/>
        <v>0.2845339530080041</v>
      </c>
      <c r="G24" s="161">
        <f ca="1">IF(ISNA($A24),"",IFERROR(SUMIFS(D_D[ADP],D_D[MT],5,D_D[CAT],SMS, D_D[EP],-1,D_D[LOC],$A24),0))</f>
        <v>96.37</v>
      </c>
      <c r="H24" s="160">
        <f ca="1">IF(ISNA($A24),"",IFERROR(SUMIFS(D_D[DEV],D_D[MT],5,D_D[CAT],SMS, D_D[EP],-1,D_D[LOC],$A24)/$D24,0))</f>
        <v>0.35321456235476373</v>
      </c>
      <c r="I24" s="160">
        <f ca="1">IF(ISNA($A24),"",IFERROR(SUMIFS(D_D[EVD],D_D[MT],5,D_D[CAT],SMS, D_D[EP],-1,D_D[LOC],$A24)/$D24,0))</f>
        <v>0.40459592047508391</v>
      </c>
      <c r="J24" s="160">
        <f ca="1">IF(ISNA($A24),"",IFERROR(SUMIFS(D_D[DEC],D_D[MT],5,D_D[CAT],SMS, D_D[EP],-1,D_D[LOC],$A24)/$D24,0))</f>
        <v>4.9832171443325586E-2</v>
      </c>
      <c r="K24" s="160">
        <f ca="1">IF(ISNA($A24),"",IFERROR(SUMIFS(D_D[AWD],D_D[MT],5,D_D[CAT],SMS, D_D[EP],-1,D_D[LOC],$A24)/$D24,0))</f>
        <v>0.17041053446940357</v>
      </c>
      <c r="L24" s="160">
        <f ca="1">IF(ISNA($A24),"",IFERROR(SUMIFS(D_D[AUT],D_D[MT],5,D_D[CAT],SMS, D_D[EP],-1,D_D[LOC],$A24)/$D24,0))</f>
        <v>2.1946811257423187E-2</v>
      </c>
      <c r="M24" s="6"/>
    </row>
    <row r="25" spans="1:13" ht="12.75" x14ac:dyDescent="0.2">
      <c r="A25" s="120" t="str">
        <f t="shared" ca="1" si="1"/>
        <v>306</v>
      </c>
      <c r="B25" s="23">
        <v>12</v>
      </c>
      <c r="C25" s="150" t="str">
        <f t="shared" ca="1" si="4"/>
        <v>New York</v>
      </c>
      <c r="D25" s="159">
        <f ca="1">IF(ISNA($A25),"",IFERROR(SUMIFS(D_D[INV],D_D[MT],5,D_D[CAT],SMS, D_D[EP],-1,D_D[LOC],$A25),0))</f>
        <v>774</v>
      </c>
      <c r="E25" s="159">
        <f ca="1">IF(ISNA($A25),"",IFERROR(SUMIFS(D_D[BL],D_D[MT],5,D_D[CAT],SMS, D_D[EP],-1,D_D[LOC],$A25),0))</f>
        <v>225</v>
      </c>
      <c r="F25" s="160">
        <f t="shared" ca="1" si="5"/>
        <v>0.29069767441860467</v>
      </c>
      <c r="G25" s="161">
        <f ca="1">IF(ISNA($A25),"",IFERROR(SUMIFS(D_D[ADP],D_D[MT],5,D_D[CAT],SMS, D_D[EP],-1,D_D[LOC],$A25),0))</f>
        <v>101.47</v>
      </c>
      <c r="H25" s="160">
        <f ca="1">IF(ISNA($A25),"",IFERROR(SUMIFS(D_D[DEV],D_D[MT],5,D_D[CAT],SMS, D_D[EP],-1,D_D[LOC],$A25)/$D25,0))</f>
        <v>0.13436692506459949</v>
      </c>
      <c r="I25" s="160">
        <f ca="1">IF(ISNA($A25),"",IFERROR(SUMIFS(D_D[EVD],D_D[MT],5,D_D[CAT],SMS, D_D[EP],-1,D_D[LOC],$A25)/$D25,0))</f>
        <v>0.50387596899224807</v>
      </c>
      <c r="J25" s="160">
        <f ca="1">IF(ISNA($A25),"",IFERROR(SUMIFS(D_D[DEC],D_D[MT],5,D_D[CAT],SMS, D_D[EP],-1,D_D[LOC],$A25)/$D25,0))</f>
        <v>0.1731266149870801</v>
      </c>
      <c r="K25" s="160">
        <f ca="1">IF(ISNA($A25),"",IFERROR(SUMIFS(D_D[AWD],D_D[MT],5,D_D[CAT],SMS, D_D[EP],-1,D_D[LOC],$A25)/$D25,0))</f>
        <v>0.17183462532299743</v>
      </c>
      <c r="L25" s="160">
        <f ca="1">IF(ISNA($A25),"",IFERROR(SUMIFS(D_D[AUT],D_D[MT],5,D_D[CAT],SMS, D_D[EP],-1,D_D[LOC],$A25)/$D25,0))</f>
        <v>1.6795865633074936E-2</v>
      </c>
      <c r="M25" s="6"/>
    </row>
    <row r="26" spans="1:13" ht="12.75" x14ac:dyDescent="0.2">
      <c r="A26" s="120" t="str">
        <f t="shared" ca="1" si="1"/>
        <v>309</v>
      </c>
      <c r="B26" s="23">
        <v>13</v>
      </c>
      <c r="C26" s="150" t="str">
        <f t="shared" ca="1" si="4"/>
        <v>Newark</v>
      </c>
      <c r="D26" s="159">
        <f ca="1">IF(ISNA($A26),"",IFERROR(SUMIFS(D_D[INV],D_D[MT],5,D_D[CAT],SMS, D_D[EP],-1,D_D[LOC],$A26),0))</f>
        <v>381</v>
      </c>
      <c r="E26" s="159">
        <f ca="1">IF(ISNA($A26),"",IFERROR(SUMIFS(D_D[BL],D_D[MT],5,D_D[CAT],SMS, D_D[EP],-1,D_D[LOC],$A26),0))</f>
        <v>14</v>
      </c>
      <c r="F26" s="160">
        <f t="shared" ca="1" si="5"/>
        <v>3.6745406824146981E-2</v>
      </c>
      <c r="G26" s="161">
        <f ca="1">IF(ISNA($A26),"",IFERROR(SUMIFS(D_D[ADP],D_D[MT],5,D_D[CAT],SMS, D_D[EP],-1,D_D[LOC],$A26),0))</f>
        <v>61.64</v>
      </c>
      <c r="H26" s="160">
        <f ca="1">IF(ISNA($A26),"",IFERROR(SUMIFS(D_D[DEV],D_D[MT],5,D_D[CAT],SMS, D_D[EP],-1,D_D[LOC],$A26)/$D26,0))</f>
        <v>0.14960629921259844</v>
      </c>
      <c r="I26" s="160">
        <f ca="1">IF(ISNA($A26),"",IFERROR(SUMIFS(D_D[EVD],D_D[MT],5,D_D[CAT],SMS, D_D[EP],-1,D_D[LOC],$A26)/$D26,0))</f>
        <v>0.6351706036745407</v>
      </c>
      <c r="J26" s="160">
        <f ca="1">IF(ISNA($A26),"",IFERROR(SUMIFS(D_D[DEC],D_D[MT],5,D_D[CAT],SMS, D_D[EP],-1,D_D[LOC],$A26)/$D26,0))</f>
        <v>0.10498687664041995</v>
      </c>
      <c r="K26" s="160">
        <f ca="1">IF(ISNA($A26),"",IFERROR(SUMIFS(D_D[AWD],D_D[MT],5,D_D[CAT],SMS, D_D[EP],-1,D_D[LOC],$A26)/$D26,0))</f>
        <v>7.0866141732283464E-2</v>
      </c>
      <c r="L26" s="160">
        <f ca="1">IF(ISNA($A26),"",IFERROR(SUMIFS(D_D[AUT],D_D[MT],5,D_D[CAT],SMS, D_D[EP],-1,D_D[LOC],$A26)/$D26,0))</f>
        <v>3.937007874015748E-2</v>
      </c>
      <c r="M26" s="6"/>
    </row>
    <row r="27" spans="1:13" ht="12.75" x14ac:dyDescent="0.2">
      <c r="A27" s="120" t="str">
        <f t="shared" ca="1" si="1"/>
        <v>310</v>
      </c>
      <c r="B27" s="23">
        <v>14</v>
      </c>
      <c r="C27" s="150" t="str">
        <f t="shared" ca="1" si="4"/>
        <v>Philadelphia</v>
      </c>
      <c r="D27" s="159">
        <f ca="1">IF(ISNA($A27),"",IFERROR(SUMIFS(D_D[INV],D_D[MT],5,D_D[CAT],SMS, D_D[EP],-1,D_D[LOC],$A27),0))</f>
        <v>4777</v>
      </c>
      <c r="E27" s="159">
        <f ca="1">IF(ISNA($A27),"",IFERROR(SUMIFS(D_D[BL],D_D[MT],5,D_D[CAT],SMS, D_D[EP],-1,D_D[LOC],$A27),0))</f>
        <v>1576</v>
      </c>
      <c r="F27" s="160">
        <f t="shared" ca="1" si="5"/>
        <v>0.32991417207452378</v>
      </c>
      <c r="G27" s="161">
        <f ca="1">IF(ISNA($A27),"",IFERROR(SUMIFS(D_D[ADP],D_D[MT],5,D_D[CAT],SMS, D_D[EP],-1,D_D[LOC],$A27),0))</f>
        <v>103.51</v>
      </c>
      <c r="H27" s="160">
        <f ca="1">IF(ISNA($A27),"",IFERROR(SUMIFS(D_D[DEV],D_D[MT],5,D_D[CAT],SMS, D_D[EP],-1,D_D[LOC],$A27)/$D27,0))</f>
        <v>0.26836926941595146</v>
      </c>
      <c r="I27" s="160">
        <f ca="1">IF(ISNA($A27),"",IFERROR(SUMIFS(D_D[EVD],D_D[MT],5,D_D[CAT],SMS, D_D[EP],-1,D_D[LOC],$A27)/$D27,0))</f>
        <v>0.40066987649152186</v>
      </c>
      <c r="J27" s="160">
        <f ca="1">IF(ISNA($A27),"",IFERROR(SUMIFS(D_D[DEC],D_D[MT],5,D_D[CAT],SMS, D_D[EP],-1,D_D[LOC],$A27)/$D27,0))</f>
        <v>0.10236550136068662</v>
      </c>
      <c r="K27" s="160">
        <f ca="1">IF(ISNA($A27),"",IFERROR(SUMIFS(D_D[AWD],D_D[MT],5,D_D[CAT],SMS, D_D[EP],-1,D_D[LOC],$A27)/$D27,0))</f>
        <v>0.18442537157211639</v>
      </c>
      <c r="L27" s="160">
        <f ca="1">IF(ISNA($A27),"",IFERROR(SUMIFS(D_D[AUT],D_D[MT],5,D_D[CAT],SMS, D_D[EP],-1,D_D[LOC],$A27)/$D27,0))</f>
        <v>4.4169981159723676E-2</v>
      </c>
      <c r="M27" s="6"/>
    </row>
    <row r="28" spans="1:13" ht="12.75" x14ac:dyDescent="0.2">
      <c r="A28" s="120" t="str">
        <f t="shared" ca="1" si="1"/>
        <v>311</v>
      </c>
      <c r="B28" s="23">
        <v>15</v>
      </c>
      <c r="C28" s="150" t="str">
        <f t="shared" ca="1" si="4"/>
        <v>Pittsburgh</v>
      </c>
      <c r="D28" s="159">
        <f ca="1">IF(ISNA($A28),"",IFERROR(SUMIFS(D_D[INV],D_D[MT],5,D_D[CAT],SMS, D_D[EP],-1,D_D[LOC],$A28),0))</f>
        <v>538</v>
      </c>
      <c r="E28" s="159">
        <f ca="1">IF(ISNA($A28),"",IFERROR(SUMIFS(D_D[BL],D_D[MT],5,D_D[CAT],SMS, D_D[EP],-1,D_D[LOC],$A28),0))</f>
        <v>129</v>
      </c>
      <c r="F28" s="160">
        <f t="shared" ca="1" si="5"/>
        <v>0.23977695167286245</v>
      </c>
      <c r="G28" s="161">
        <f ca="1">IF(ISNA($A28),"",IFERROR(SUMIFS(D_D[ADP],D_D[MT],5,D_D[CAT],SMS, D_D[EP],-1,D_D[LOC],$A28),0))</f>
        <v>117.28</v>
      </c>
      <c r="H28" s="160">
        <f ca="1">IF(ISNA($A28),"",IFERROR(SUMIFS(D_D[DEV],D_D[MT],5,D_D[CAT],SMS, D_D[EP],-1,D_D[LOC],$A28)/$D28,0))</f>
        <v>0.13754646840148699</v>
      </c>
      <c r="I28" s="160">
        <f ca="1">IF(ISNA($A28),"",IFERROR(SUMIFS(D_D[EVD],D_D[MT],5,D_D[CAT],SMS, D_D[EP],-1,D_D[LOC],$A28)/$D28,0))</f>
        <v>0.43122676579925651</v>
      </c>
      <c r="J28" s="160">
        <f ca="1">IF(ISNA($A28),"",IFERROR(SUMIFS(D_D[DEC],D_D[MT],5,D_D[CAT],SMS, D_D[EP],-1,D_D[LOC],$A28)/$D28,0))</f>
        <v>0.25650557620817843</v>
      </c>
      <c r="K28" s="160">
        <f ca="1">IF(ISNA($A28),"",IFERROR(SUMIFS(D_D[AWD],D_D[MT],5,D_D[CAT],SMS, D_D[EP],-1,D_D[LOC],$A28)/$D28,0))</f>
        <v>0.15613382899628253</v>
      </c>
      <c r="L28" s="160">
        <f ca="1">IF(ISNA($A28),"",IFERROR(SUMIFS(D_D[AUT],D_D[MT],5,D_D[CAT],SMS, D_D[EP],-1,D_D[LOC],$A28)/$D28,0))</f>
        <v>1.858736059479554E-2</v>
      </c>
      <c r="M28" s="6"/>
    </row>
    <row r="29" spans="1:13" ht="12.75" x14ac:dyDescent="0.2">
      <c r="A29" s="120" t="str">
        <f t="shared" ca="1" si="1"/>
        <v>304</v>
      </c>
      <c r="B29" s="23">
        <v>16</v>
      </c>
      <c r="C29" s="150" t="str">
        <f t="shared" ca="1" si="4"/>
        <v>Providence</v>
      </c>
      <c r="D29" s="159">
        <f ca="1">IF(ISNA($A29),"",IFERROR(SUMIFS(D_D[INV],D_D[MT],5,D_D[CAT],SMS, D_D[EP],-1,D_D[LOC],$A29),0))</f>
        <v>1516</v>
      </c>
      <c r="E29" s="159">
        <f ca="1">IF(ISNA($A29),"",IFERROR(SUMIFS(D_D[BL],D_D[MT],5,D_D[CAT],SMS, D_D[EP],-1,D_D[LOC],$A29),0))</f>
        <v>509</v>
      </c>
      <c r="F29" s="160">
        <f t="shared" ca="1" si="5"/>
        <v>0.33575197889182057</v>
      </c>
      <c r="G29" s="161">
        <f ca="1">IF(ISNA($A29),"",IFERROR(SUMIFS(D_D[ADP],D_D[MT],5,D_D[CAT],SMS, D_D[EP],-1,D_D[LOC],$A29),0))</f>
        <v>109.04</v>
      </c>
      <c r="H29" s="160">
        <f ca="1">IF(ISNA($A29),"",IFERROR(SUMIFS(D_D[DEV],D_D[MT],5,D_D[CAT],SMS, D_D[EP],-1,D_D[LOC],$A29)/$D29,0))</f>
        <v>0.11477572559366754</v>
      </c>
      <c r="I29" s="160">
        <f ca="1">IF(ISNA($A29),"",IFERROR(SUMIFS(D_D[EVD],D_D[MT],5,D_D[CAT],SMS, D_D[EP],-1,D_D[LOC],$A29)/$D29,0))</f>
        <v>0.49472295514511871</v>
      </c>
      <c r="J29" s="160">
        <f ca="1">IF(ISNA($A29),"",IFERROR(SUMIFS(D_D[DEC],D_D[MT],5,D_D[CAT],SMS, D_D[EP],-1,D_D[LOC],$A29)/$D29,0))</f>
        <v>0.25857519788918204</v>
      </c>
      <c r="K29" s="160">
        <f ca="1">IF(ISNA($A29),"",IFERROR(SUMIFS(D_D[AWD],D_D[MT],5,D_D[CAT],SMS, D_D[EP],-1,D_D[LOC],$A29)/$D29,0))</f>
        <v>9.2348284960422161E-2</v>
      </c>
      <c r="L29" s="160">
        <f ca="1">IF(ISNA($A29),"",IFERROR(SUMIFS(D_D[AUT],D_D[MT],5,D_D[CAT],SMS, D_D[EP],-1,D_D[LOC],$A29)/$D29,0))</f>
        <v>3.9577836411609502E-2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1843</v>
      </c>
      <c r="E31" s="159">
        <f ca="1">IF(ISNA($A31),"",IFERROR(SUMIFS(D_D[BL],D_D[MT],5,D_D[CAT],SMS, D_D[EP],-1,D_D[LOC],$A31),0))</f>
        <v>489</v>
      </c>
      <c r="F31" s="160">
        <f t="shared" ca="1" si="5"/>
        <v>0.26532826912642432</v>
      </c>
      <c r="G31" s="161">
        <f ca="1">IF(ISNA($A31),"",IFERROR(SUMIFS(D_D[ADP],D_D[MT],5,D_D[CAT],SMS, D_D[EP],-1,D_D[LOC],$A31),0))</f>
        <v>103.64</v>
      </c>
      <c r="H31" s="160">
        <f ca="1">IF(ISNA($A31),"",IFERROR(SUMIFS(D_D[DEV],D_D[MT],5,D_D[CAT],SMS, D_D[EP],-1,D_D[LOC],$A31)/$D31,0))</f>
        <v>0.11774281063483451</v>
      </c>
      <c r="I31" s="160">
        <f ca="1">IF(ISNA($A31),"",IFERROR(SUMIFS(D_D[EVD],D_D[MT],5,D_D[CAT],SMS, D_D[EP],-1,D_D[LOC],$A31)/$D31,0))</f>
        <v>0.51112316874660879</v>
      </c>
      <c r="J31" s="160">
        <f ca="1">IF(ISNA($A31),"",IFERROR(SUMIFS(D_D[DEC],D_D[MT],5,D_D[CAT],SMS, D_D[EP],-1,D_D[LOC],$A31)/$D31,0))</f>
        <v>0.18393922951709168</v>
      </c>
      <c r="K31" s="160">
        <f ca="1">IF(ISNA($A31),"",IFERROR(SUMIFS(D_D[AWD],D_D[MT],5,D_D[CAT],SMS, D_D[EP],-1,D_D[LOC],$A31)/$D31,0))</f>
        <v>0.16115029842647857</v>
      </c>
      <c r="L31" s="160">
        <f ca="1">IF(ISNA($A31),"",IFERROR(SUMIFS(D_D[AUT],D_D[MT],5,D_D[CAT],SMS, D_D[EP],-1,D_D[LOC],$A31)/$D31,0))</f>
        <v>2.6044492674986434E-2</v>
      </c>
      <c r="M31" s="6"/>
    </row>
    <row r="32" spans="1:13" ht="12.75" x14ac:dyDescent="0.2">
      <c r="A32" s="120" t="str">
        <f t="shared" ca="1" si="1"/>
        <v>402</v>
      </c>
      <c r="B32" s="23">
        <v>19</v>
      </c>
      <c r="C32" s="150" t="str">
        <f t="shared" ca="1" si="4"/>
        <v>Togus</v>
      </c>
      <c r="D32" s="159">
        <f ca="1">IF(ISNA($A32),"",IFERROR(SUMIFS(D_D[INV],D_D[MT],5,D_D[CAT],SMS, D_D[EP],-1,D_D[LOC],$A32),0))</f>
        <v>1358</v>
      </c>
      <c r="E32" s="159">
        <f ca="1">IF(ISNA($A32),"",IFERROR(SUMIFS(D_D[BL],D_D[MT],5,D_D[CAT],SMS, D_D[EP],-1,D_D[LOC],$A32),0))</f>
        <v>619</v>
      </c>
      <c r="F32" s="160">
        <f t="shared" ca="1" si="5"/>
        <v>0.45581737849779086</v>
      </c>
      <c r="G32" s="161">
        <f ca="1">IF(ISNA($A32),"",IFERROR(SUMIFS(D_D[ADP],D_D[MT],5,D_D[CAT],SMS, D_D[EP],-1,D_D[LOC],$A32),0))</f>
        <v>135.24</v>
      </c>
      <c r="H32" s="160">
        <f ca="1">IF(ISNA($A32),"",IFERROR(SUMIFS(D_D[DEV],D_D[MT],5,D_D[CAT],SMS, D_D[EP],-1,D_D[LOC],$A32)/$D32,0))</f>
        <v>0.11192930780559647</v>
      </c>
      <c r="I32" s="160">
        <f ca="1">IF(ISNA($A32),"",IFERROR(SUMIFS(D_D[EVD],D_D[MT],5,D_D[CAT],SMS, D_D[EP],-1,D_D[LOC],$A32)/$D32,0))</f>
        <v>0.62592047128129602</v>
      </c>
      <c r="J32" s="160">
        <f ca="1">IF(ISNA($A32),"",IFERROR(SUMIFS(D_D[DEC],D_D[MT],5,D_D[CAT],SMS, D_D[EP],-1,D_D[LOC],$A32)/$D32,0))</f>
        <v>0.16642120765832105</v>
      </c>
      <c r="K32" s="160">
        <f ca="1">IF(ISNA($A32),"",IFERROR(SUMIFS(D_D[AWD],D_D[MT],5,D_D[CAT],SMS, D_D[EP],-1,D_D[LOC],$A32)/$D32,0))</f>
        <v>6.3328424153166418E-2</v>
      </c>
      <c r="L32" s="160">
        <f ca="1">IF(ISNA($A32),"",IFERROR(SUMIFS(D_D[AUT],D_D[MT],5,D_D[CAT],SMS, D_D[EP],-1,D_D[LOC],$A32)/$D32,0))</f>
        <v>3.2400589101620032E-2</v>
      </c>
      <c r="M32" s="6"/>
    </row>
    <row r="33" spans="1:13" ht="12.75" x14ac:dyDescent="0.2">
      <c r="A33" s="120" t="str">
        <f t="shared" ca="1" si="1"/>
        <v>372</v>
      </c>
      <c r="B33" s="23">
        <v>20</v>
      </c>
      <c r="C33" s="150" t="str">
        <f t="shared" ca="1" si="4"/>
        <v>Washington</v>
      </c>
      <c r="D33" s="159">
        <f ca="1">IF(ISNA($A33),"",IFERROR(SUMIFS(D_D[INV],D_D[MT],5,D_D[CAT],SMS, D_D[EP],-1,D_D[LOC],$A33),0))</f>
        <v>4</v>
      </c>
      <c r="E33" s="159">
        <f ca="1">IF(ISNA($A33),"",IFERROR(SUMIFS(D_D[BL],D_D[MT],5,D_D[CAT],SMS, D_D[EP],-1,D_D[LOC],$A33),0))</f>
        <v>1</v>
      </c>
      <c r="F33" s="160">
        <f t="shared" ca="1" si="5"/>
        <v>0.25</v>
      </c>
      <c r="G33" s="161">
        <f ca="1">IF(ISNA($A33),"",IFERROR(SUMIFS(D_D[ADP],D_D[MT],5,D_D[CAT],SMS, D_D[EP],-1,D_D[LOC],$A33),0))</f>
        <v>100</v>
      </c>
      <c r="H33" s="160">
        <f ca="1">IF(ISNA($A33),"",IFERROR(SUMIFS(D_D[DEV],D_D[MT],5,D_D[CAT],SMS, D_D[EP],-1,D_D[LOC],$A33)/$D33,0))</f>
        <v>0</v>
      </c>
      <c r="I33" s="160">
        <f ca="1">IF(ISNA($A33),"",IFERROR(SUMIFS(D_D[EVD],D_D[MT],5,D_D[CAT],SMS, D_D[EP],-1,D_D[LOC],$A33)/$D33,0))</f>
        <v>0.25</v>
      </c>
      <c r="J33" s="160">
        <f ca="1">IF(ISNA($A33),"",IFERROR(SUMIFS(D_D[DEC],D_D[MT],5,D_D[CAT],SMS, D_D[EP],-1,D_D[LOC],$A33)/$D33,0))</f>
        <v>0.75</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241</v>
      </c>
      <c r="E34" s="159">
        <f ca="1">IF(ISNA($A34),"",IFERROR(SUMIFS(D_D[BL],D_D[MT],5,D_D[CAT],SMS, D_D[EP],-1,D_D[LOC],$A34),0))</f>
        <v>11</v>
      </c>
      <c r="F34" s="160">
        <f t="shared" ca="1" si="5"/>
        <v>4.5643153526970952E-2</v>
      </c>
      <c r="G34" s="161">
        <f ca="1">IF(ISNA($A34),"",IFERROR(SUMIFS(D_D[ADP],D_D[MT],5,D_D[CAT],SMS, D_D[EP],-1,D_D[LOC],$A34),0))</f>
        <v>84</v>
      </c>
      <c r="H34" s="160">
        <f ca="1">IF(ISNA($A34),"",IFERROR(SUMIFS(D_D[DEV],D_D[MT],5,D_D[CAT],SMS, D_D[EP],-1,D_D[LOC],$A34)/$D34,0))</f>
        <v>8.7136929460580909E-2</v>
      </c>
      <c r="I34" s="160">
        <f ca="1">IF(ISNA($A34),"",IFERROR(SUMIFS(D_D[EVD],D_D[MT],5,D_D[CAT],SMS, D_D[EP],-1,D_D[LOC],$A34)/$D34,0))</f>
        <v>0.63485477178423233</v>
      </c>
      <c r="J34" s="160">
        <f ca="1">IF(ISNA($A34),"",IFERROR(SUMIFS(D_D[DEC],D_D[MT],5,D_D[CAT],SMS, D_D[EP],-1,D_D[LOC],$A34)/$D34,0))</f>
        <v>0.17012448132780084</v>
      </c>
      <c r="K34" s="160">
        <f ca="1">IF(ISNA($A34),"",IFERROR(SUMIFS(D_D[AWD],D_D[MT],5,D_D[CAT],SMS, D_D[EP],-1,D_D[LOC],$A34)/$D34,0))</f>
        <v>9.9585062240663894E-2</v>
      </c>
      <c r="L34" s="160">
        <f ca="1">IF(ISNA($A34),"",IFERROR(SUMIFS(D_D[AUT],D_D[MT],5,D_D[CAT],SMS, D_D[EP],-1,D_D[LOC],$A34)/$D34,0))</f>
        <v>8.2987551867219917E-3</v>
      </c>
      <c r="M34" s="6"/>
    </row>
    <row r="35" spans="1:13" ht="12.75" x14ac:dyDescent="0.2">
      <c r="A35" s="120" t="str">
        <f t="shared" ca="1" si="1"/>
        <v>460</v>
      </c>
      <c r="B35" s="23">
        <v>22</v>
      </c>
      <c r="C35" s="150" t="str">
        <f t="shared" ca="1" si="4"/>
        <v>Wilmington</v>
      </c>
      <c r="D35" s="159">
        <f ca="1">IF(ISNA($A35),"",IFERROR(SUMIFS(D_D[INV],D_D[MT],5,D_D[CAT],SMS, D_D[EP],-1,D_D[LOC],$A35),0))</f>
        <v>200</v>
      </c>
      <c r="E35" s="159">
        <f ca="1">IF(ISNA($A35),"",IFERROR(SUMIFS(D_D[BL],D_D[MT],5,D_D[CAT],SMS, D_D[EP],-1,D_D[LOC],$A35),0))</f>
        <v>20</v>
      </c>
      <c r="F35" s="160">
        <f t="shared" ca="1" si="5"/>
        <v>0.1</v>
      </c>
      <c r="G35" s="161">
        <f ca="1">IF(ISNA($A35),"",IFERROR(SUMIFS(D_D[ADP],D_D[MT],5,D_D[CAT],SMS, D_D[EP],-1,D_D[LOC],$A35),0))</f>
        <v>75.849999999999994</v>
      </c>
      <c r="H35" s="160">
        <f ca="1">IF(ISNA($A35),"",IFERROR(SUMIFS(D_D[DEV],D_D[MT],5,D_D[CAT],SMS, D_D[EP],-1,D_D[LOC],$A35)/$D35,0))</f>
        <v>0.17</v>
      </c>
      <c r="I35" s="160">
        <f ca="1">IF(ISNA($A35),"",IFERROR(SUMIFS(D_D[EVD],D_D[MT],5,D_D[CAT],SMS, D_D[EP],-1,D_D[LOC],$A35)/$D35,0))</f>
        <v>0.56499999999999995</v>
      </c>
      <c r="J35" s="160">
        <f ca="1">IF(ISNA($A35),"",IFERROR(SUMIFS(D_D[DEC],D_D[MT],5,D_D[CAT],SMS, D_D[EP],-1,D_D[LOC],$A35)/$D35,0))</f>
        <v>0.18</v>
      </c>
      <c r="K35" s="160">
        <f ca="1">IF(ISNA($A35),"",IFERROR(SUMIFS(D_D[AWD],D_D[MT],5,D_D[CAT],SMS, D_D[EP],-1,D_D[LOC],$A35)/$D35,0))</f>
        <v>0.06</v>
      </c>
      <c r="L35" s="160">
        <f ca="1">IF(ISNA($A35),"",IFERROR(SUMIFS(D_D[AUT],D_D[MT],5,D_D[CAT],SMS, D_D[EP],-1,D_D[LOC],$A35)/$D35,0))</f>
        <v>2.5000000000000001E-2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3" t="s">
        <v>804</v>
      </c>
      <c r="F2" s="294"/>
      <c r="G2" s="294"/>
      <c r="H2" s="294"/>
      <c r="I2" s="310"/>
      <c r="J2" s="293" t="s">
        <v>460</v>
      </c>
      <c r="K2" s="294"/>
      <c r="L2" s="310"/>
      <c r="M2" s="6"/>
    </row>
    <row r="3" spans="1:13" ht="15" customHeight="1" x14ac:dyDescent="0.2">
      <c r="B3" s="4"/>
      <c r="C3" s="92"/>
      <c r="D3" s="92"/>
      <c r="E3" s="311" t="s">
        <v>820</v>
      </c>
      <c r="F3" s="312"/>
      <c r="G3" s="312"/>
      <c r="H3" s="312"/>
      <c r="I3" s="313"/>
      <c r="J3" s="340">
        <f>D_DT[]</f>
        <v>43519</v>
      </c>
      <c r="K3" s="321"/>
      <c r="L3" s="322"/>
      <c r="M3" s="6"/>
    </row>
    <row r="4" spans="1:13" ht="15" customHeight="1" x14ac:dyDescent="0.2">
      <c r="B4" s="4"/>
      <c r="C4" s="92"/>
      <c r="D4" s="92"/>
      <c r="E4" s="344" t="s">
        <v>452</v>
      </c>
      <c r="F4" s="345"/>
      <c r="G4" s="345"/>
      <c r="H4" s="345"/>
      <c r="I4" s="346"/>
      <c r="J4" s="163"/>
      <c r="K4" s="163"/>
      <c r="L4" s="164"/>
      <c r="M4" s="6"/>
    </row>
    <row r="5" spans="1:13" ht="15" customHeight="1" x14ac:dyDescent="0.3">
      <c r="B5" s="7"/>
      <c r="C5" s="87"/>
      <c r="D5" s="87"/>
      <c r="E5" s="347"/>
      <c r="F5" s="348"/>
      <c r="G5" s="348"/>
      <c r="H5" s="348"/>
      <c r="I5" s="349"/>
      <c r="J5" s="118"/>
      <c r="K5" s="118"/>
      <c r="L5" s="166"/>
      <c r="M5" s="71"/>
    </row>
    <row r="6" spans="1:13" ht="15" customHeight="1" x14ac:dyDescent="0.3">
      <c r="B6" s="7"/>
      <c r="C6" s="87"/>
      <c r="D6" s="87"/>
      <c r="E6" s="174" t="s">
        <v>453</v>
      </c>
      <c r="F6" s="117"/>
      <c r="G6" s="117"/>
      <c r="H6" s="118"/>
      <c r="I6" s="166"/>
      <c r="J6" s="334" t="s">
        <v>835</v>
      </c>
      <c r="K6" s="335"/>
      <c r="L6" s="336"/>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2" t="s">
        <v>471</v>
      </c>
      <c r="F8" s="333"/>
      <c r="G8" s="333"/>
      <c r="H8" s="309" t="s">
        <v>479</v>
      </c>
      <c r="I8" s="309"/>
      <c r="J8" s="302"/>
      <c r="K8" s="302"/>
      <c r="L8" s="302"/>
      <c r="M8" s="85"/>
    </row>
    <row r="9" spans="1:13" s="86" customFormat="1" ht="15" customHeight="1" x14ac:dyDescent="0.25">
      <c r="B9" s="84"/>
      <c r="C9" s="8" t="s">
        <v>434</v>
      </c>
      <c r="D9" s="119"/>
      <c r="E9" s="303" t="s">
        <v>462</v>
      </c>
      <c r="F9" s="303" t="s">
        <v>463</v>
      </c>
      <c r="G9" s="303" t="s">
        <v>464</v>
      </c>
      <c r="H9" s="301" t="s">
        <v>373</v>
      </c>
      <c r="I9" s="301" t="s">
        <v>374</v>
      </c>
      <c r="J9" s="301" t="s">
        <v>375</v>
      </c>
      <c r="K9" s="301" t="s">
        <v>376</v>
      </c>
      <c r="L9" s="301" t="s">
        <v>377</v>
      </c>
      <c r="M9" s="85"/>
    </row>
    <row r="10" spans="1:13" s="86" customFormat="1" ht="15" customHeight="1" x14ac:dyDescent="0.25">
      <c r="B10" s="84"/>
      <c r="C10" s="8"/>
      <c r="D10" s="8"/>
      <c r="E10" s="308"/>
      <c r="F10" s="308"/>
      <c r="G10" s="308"/>
      <c r="H10" s="301"/>
      <c r="I10" s="301"/>
      <c r="J10" s="301"/>
      <c r="K10" s="301"/>
      <c r="L10" s="301"/>
      <c r="M10" s="85"/>
    </row>
    <row r="11" spans="1:13" s="86" customFormat="1" ht="15" customHeight="1" x14ac:dyDescent="0.25">
      <c r="B11" s="84"/>
      <c r="C11" s="8"/>
      <c r="D11" s="8"/>
      <c r="E11" s="309"/>
      <c r="F11" s="309"/>
      <c r="G11" s="309"/>
      <c r="H11" s="301"/>
      <c r="I11" s="301"/>
      <c r="J11" s="301"/>
      <c r="K11" s="301"/>
      <c r="L11" s="301"/>
      <c r="M11" s="85"/>
    </row>
    <row r="12" spans="1:13" ht="12.75" x14ac:dyDescent="0.2">
      <c r="A12" s="120">
        <v>100</v>
      </c>
      <c r="B12" s="23"/>
      <c r="C12" s="148" t="str">
        <f>Driver!$C$20</f>
        <v>USA - All Missions</v>
      </c>
      <c r="D12" s="148" t="s">
        <v>187</v>
      </c>
      <c r="E12" s="126">
        <f>IF(ISNA($A12),"",IFERROR(SUMIFS(D_D[INV],D_D[MT],5,D_D[CAT],SMS, D_D[EP],-1,D_D[LOC],$A12),0))</f>
        <v>358122</v>
      </c>
      <c r="F12" s="126">
        <f>IF(ISNA($A12),"",IFERROR(SUMIFS(D_D[BL],D_D[MT],5,D_D[CAT],SMS, D_D[EP],-1,D_D[LOC],$A12),0))</f>
        <v>83005</v>
      </c>
      <c r="G12" s="127">
        <f>IF(ISNA($A12),"",IFERROR(F12/E12,0))</f>
        <v>0.2317785559111141</v>
      </c>
      <c r="H12" s="127">
        <f>IF(ISNA($A12),"",IFERROR(SUMIFS(D_D[DEV],D_D[MT],5,D_D[CAT],SMS, D_D[EP],-1,D_D[LOC],$A12)/$E12,0))</f>
        <v>6.2584817464439488E-2</v>
      </c>
      <c r="I12" s="127">
        <f>IF(ISNA($A12),"",IFERROR(SUMIFS(D_D[EVD],D_D[MT],5,D_D[CAT],SMS, D_D[EP],-1,D_D[LOC],$A12)/$E12,0))</f>
        <v>0.63806468186819021</v>
      </c>
      <c r="J12" s="127">
        <f>IF(ISNA($A12),"",IFERROR(SUMIFS(D_D[DEC],D_D[MT],5,D_D[CAT],SMS, D_D[EP],-1,D_D[LOC],$A12)/$E12,0))</f>
        <v>0.24888445836893572</v>
      </c>
      <c r="K12" s="127">
        <f>IF(ISNA($A12),"",IFERROR(SUMIFS(D_D[AWD],D_D[MT],5,D_D[CAT],SMS, D_D[EP],-1,D_D[LOC],$A12)/$E12,0))</f>
        <v>4.3052367628908586E-2</v>
      </c>
      <c r="L12" s="127">
        <f>IF(ISNA($A12),"",IFERROR(SUMIFS(D_D[AUT],D_D[MT],5,D_D[CAT],SMS, D_D[EP],-1,D_D[LOC],$A12)/$E12,0))</f>
        <v>7.4136746695260278E-3</v>
      </c>
      <c r="M12" s="6"/>
    </row>
    <row r="13" spans="1:13" ht="12.75" x14ac:dyDescent="0.2">
      <c r="A13" s="120">
        <v>499</v>
      </c>
      <c r="B13" s="23"/>
      <c r="C13" s="149" t="str">
        <f>"NWQ-"&amp;Driver!$C$20</f>
        <v>NWQ-USA - All Missions</v>
      </c>
      <c r="D13" s="149" t="s">
        <v>187</v>
      </c>
      <c r="E13" s="124">
        <f>IF(ISNA($A13),"",IFERROR(SUMIFS(D_D[INV],D_D[MT],5,D_D[CAT],SMS, D_D[EP],-1,D_D[LOC],$A13),0))</f>
        <v>253938</v>
      </c>
      <c r="F13" s="124">
        <f>IF(ISNA($A13),"",IFERROR(SUMIFS(D_D[BL],D_D[MT],5,D_D[CAT],SMS, D_D[EP],-1,D_D[LOC],$A13),0))</f>
        <v>47469</v>
      </c>
      <c r="G13" s="125">
        <f t="shared" ref="G13" si="0">IF(ISNA($A13),"",IFERROR(F13/E13,0))</f>
        <v>0.18693145570966141</v>
      </c>
      <c r="H13" s="125">
        <f>IF(ISNA($A13),"",IFERROR(SUMIFS(D_D[DEV],D_D[MT],5,D_D[CAT],SMS, D_D[EP],-1,D_D[LOC],$A13)/$E13,0))</f>
        <v>2.4190944246233331E-2</v>
      </c>
      <c r="I13" s="125">
        <f>IF(ISNA($A13),"",IFERROR(SUMIFS(D_D[EVD],D_D[MT],5,D_D[CAT],SMS, D_D[EP],-1,D_D[LOC],$A13)/$E13,0))</f>
        <v>0.66511116886799138</v>
      </c>
      <c r="J13" s="125">
        <f>IF(ISNA($A13),"",IFERROR(SUMIFS(D_D[DEC],D_D[MT],5,D_D[CAT],SMS, D_D[EP],-1,D_D[LOC],$A13)/$E13,0))</f>
        <v>0.29059061660720331</v>
      </c>
      <c r="K13" s="125">
        <f>IF(ISNA($A13),"",IFERROR(SUMIFS(D_D[AWD],D_D[MT],5,D_D[CAT],SMS, D_D[EP],-1,D_D[LOC],$A13)/$E13,0))</f>
        <v>2.0103332309461364E-2</v>
      </c>
      <c r="L13" s="125">
        <f>IF(ISNA($A13),"",IFERROR(SUMIFS(D_D[AUT],D_D[MT],5,D_D[CAT],SMS, D_D[EP],-1,D_D[LOC],$A13)/$E13,0))</f>
        <v>3.9379691105702965E-6</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84086</v>
      </c>
      <c r="F14" s="89">
        <f ca="1">IF(ISNA($A14),"",IFERROR(SUMIFS(D_D[BL],D_D[MT],5,D_D[CAT],SMS, D_D[EP],499,D_D[LOC],$A14),0))</f>
        <v>19722</v>
      </c>
      <c r="G14" s="91">
        <f t="shared" ref="G14:G21" ca="1" si="3">IF(ISNA($A14),"",IFERROR(F14/E14,0))</f>
        <v>0.23454558428275812</v>
      </c>
      <c r="H14" s="91">
        <f ca="1">IF(ISNA($A14),"",IFERROR(SUMIFS(D_D[DEV],D_D[MT],5,D_D[CAT],SMS, D_D[EP],499,D_D[LOC],$A14)/$E14,0))</f>
        <v>6.4576742858502012E-2</v>
      </c>
      <c r="I14" s="91">
        <f ca="1">IF(ISNA($A14),"",IFERROR(SUMIFS(D_D[EVD],D_D[MT],5,D_D[CAT],SMS, D_D[EP],499,D_D[LOC],$A14)/$E14,0))</f>
        <v>0.65058392598054371</v>
      </c>
      <c r="J14" s="91">
        <f ca="1">IF(ISNA($A14),"",IFERROR(SUMIFS(D_D[DEC],D_D[MT],5,D_D[CAT],SMS, D_D[EP],499,D_D[LOC],$A14)/$E14,0))</f>
        <v>0.23250005946293081</v>
      </c>
      <c r="K14" s="91">
        <f ca="1">IF(ISNA($A14),"",IFERROR(SUMIFS(D_D[AWD],D_D[MT],5,D_D[CAT],SMS, D_D[EP],499,D_D[LOC],$A14)/$E14,0))</f>
        <v>4.4109602074067028E-2</v>
      </c>
      <c r="L14" s="91">
        <f ca="1">IF(ISNA($A14),"",IFERROR(SUMIFS(D_D[AUT],D_D[MT],5,D_D[CAT],SMS, D_D[EP],499,D_D[LOC],$A14)/$E14,0))</f>
        <v>8.2296696239564249E-3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2040</v>
      </c>
      <c r="F15" s="89">
        <f ca="1">IF(ISNA($A15),"",IFERROR(SUMIFS(D_D[BL],D_D[MT],5,D_D[CAT],SMS, D_D[EP],499,D_D[LOC],$A15),0))</f>
        <v>430</v>
      </c>
      <c r="G15" s="91">
        <f t="shared" ca="1" si="3"/>
        <v>0.2107843137254902</v>
      </c>
      <c r="H15" s="91">
        <f ca="1">IF(ISNA($A15),"",IFERROR(SUMIFS(D_D[DEV],D_D[MT],5,D_D[CAT],SMS, D_D[EP],499,D_D[LOC],$A15)/$E15,0))</f>
        <v>6.9607843137254904E-2</v>
      </c>
      <c r="I15" s="91">
        <f ca="1">IF(ISNA($A15),"",IFERROR(SUMIFS(D_D[EVD],D_D[MT],5,D_D[CAT],SMS, D_D[EP],499,D_D[LOC],$A15)/$E15,0))</f>
        <v>0.64411764705882357</v>
      </c>
      <c r="J15" s="91">
        <f ca="1">IF(ISNA($A15),"",IFERROR(SUMIFS(D_D[DEC],D_D[MT],5,D_D[CAT],SMS, D_D[EP],499,D_D[LOC],$A15)/$E15,0))</f>
        <v>0.22745098039215686</v>
      </c>
      <c r="K15" s="91">
        <f ca="1">IF(ISNA($A15),"",IFERROR(SUMIFS(D_D[AWD],D_D[MT],5,D_D[CAT],SMS, D_D[EP],499,D_D[LOC],$A15)/$E15,0))</f>
        <v>5.0980392156862744E-2</v>
      </c>
      <c r="L15" s="91">
        <f ca="1">IF(ISNA($A15),"",IFERROR(SUMIFS(D_D[AUT],D_D[MT],5,D_D[CAT],SMS, D_D[EP],499,D_D[LOC],$A15)/$E15,0))</f>
        <v>7.8431372549019607E-3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234</v>
      </c>
      <c r="F16" s="89">
        <f ca="1">IF(ISNA($A16),"",IFERROR(SUMIFS(D_D[BL],D_D[MT],5,D_D[CAT],SMS, D_D[EP],499,D_D[LOC],$A16),0))</f>
        <v>15</v>
      </c>
      <c r="G16" s="91">
        <f t="shared" ca="1" si="3"/>
        <v>6.4102564102564097E-2</v>
      </c>
      <c r="H16" s="91">
        <f ca="1">IF(ISNA($A16),"",IFERROR(SUMIFS(D_D[DEV],D_D[MT],5,D_D[CAT],SMS, D_D[EP],499,D_D[LOC],$A16)/$E16,0))</f>
        <v>0.13247863247863248</v>
      </c>
      <c r="I16" s="91">
        <f ca="1">IF(ISNA($A16),"",IFERROR(SUMIFS(D_D[EVD],D_D[MT],5,D_D[CAT],SMS, D_D[EP],499,D_D[LOC],$A16)/$E16,0))</f>
        <v>0.72649572649572647</v>
      </c>
      <c r="J16" s="91">
        <f ca="1">IF(ISNA($A16),"",IFERROR(SUMIFS(D_D[DEC],D_D[MT],5,D_D[CAT],SMS, D_D[EP],499,D_D[LOC],$A16)/$E16,0))</f>
        <v>7.2649572649572655E-2</v>
      </c>
      <c r="K16" s="91">
        <f ca="1">IF(ISNA($A16),"",IFERROR(SUMIFS(D_D[AWD],D_D[MT],5,D_D[CAT],SMS, D_D[EP],499,D_D[LOC],$A16)/$E16,0))</f>
        <v>5.128205128205128E-2</v>
      </c>
      <c r="L16" s="91">
        <f ca="1">IF(ISNA($A16),"",IFERROR(SUMIFS(D_D[AUT],D_D[MT],5,D_D[CAT],SMS, D_D[EP],499,D_D[LOC],$A16)/$E16,0))</f>
        <v>1.7094017094017096E-2</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349</v>
      </c>
      <c r="F17" s="89">
        <f ca="1">IF(ISNA($A17),"",IFERROR(SUMIFS(D_D[BL],D_D[MT],5,D_D[CAT],SMS, D_D[EP],499,D_D[LOC],$A17),0))</f>
        <v>172</v>
      </c>
      <c r="G17" s="91">
        <f t="shared" ca="1" si="3"/>
        <v>0.49283667621776506</v>
      </c>
      <c r="H17" s="91">
        <f ca="1">IF(ISNA($A17),"",IFERROR(SUMIFS(D_D[DEV],D_D[MT],5,D_D[CAT],SMS, D_D[EP],499,D_D[LOC],$A17)/$E17,0))</f>
        <v>0.2177650429799427</v>
      </c>
      <c r="I17" s="91">
        <f ca="1">IF(ISNA($A17),"",IFERROR(SUMIFS(D_D[EVD],D_D[MT],5,D_D[CAT],SMS, D_D[EP],499,D_D[LOC],$A17)/$E17,0))</f>
        <v>0.41260744985673353</v>
      </c>
      <c r="J17" s="91">
        <f ca="1">IF(ISNA($A17),"",IFERROR(SUMIFS(D_D[DEC],D_D[MT],5,D_D[CAT],SMS, D_D[EP],499,D_D[LOC],$A17)/$E17,0))</f>
        <v>0.17191977077363896</v>
      </c>
      <c r="K17" s="91">
        <f ca="1">IF(ISNA($A17),"",IFERROR(SUMIFS(D_D[AWD],D_D[MT],5,D_D[CAT],SMS, D_D[EP],499,D_D[LOC],$A17)/$E17,0))</f>
        <v>0.16332378223495703</v>
      </c>
      <c r="L17" s="91">
        <f ca="1">IF(ISNA($A17),"",IFERROR(SUMIFS(D_D[AUT],D_D[MT],5,D_D[CAT],SMS, D_D[EP],499,D_D[LOC],$A17)/$E17,0))</f>
        <v>3.4383954154727794E-2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1457</v>
      </c>
      <c r="F18" s="89">
        <f ca="1">IF(ISNA($A18),"",IFERROR(SUMIFS(D_D[BL],D_D[MT],5,D_D[CAT],SMS, D_D[EP],499,D_D[LOC],$A18),0))</f>
        <v>243</v>
      </c>
      <c r="G18" s="91">
        <f t="shared" ca="1" si="3"/>
        <v>0.16678105696636925</v>
      </c>
      <c r="H18" s="91">
        <f ca="1">IF(ISNA($A18),"",IFERROR(SUMIFS(D_D[DEV],D_D[MT],5,D_D[CAT],SMS, D_D[EP],499,D_D[LOC],$A18)/$E18,0))</f>
        <v>2.4021962937542895E-2</v>
      </c>
      <c r="I18" s="91">
        <f ca="1">IF(ISNA($A18),"",IFERROR(SUMIFS(D_D[EVD],D_D[MT],5,D_D[CAT],SMS, D_D[EP],499,D_D[LOC],$A18)/$E18,0))</f>
        <v>0.68634179821551133</v>
      </c>
      <c r="J18" s="91">
        <f ca="1">IF(ISNA($A18),"",IFERROR(SUMIFS(D_D[DEC],D_D[MT],5,D_D[CAT],SMS, D_D[EP],499,D_D[LOC],$A18)/$E18,0))</f>
        <v>0.2656142759094029</v>
      </c>
      <c r="K18" s="91">
        <f ca="1">IF(ISNA($A18),"",IFERROR(SUMIFS(D_D[AWD],D_D[MT],5,D_D[CAT],SMS, D_D[EP],499,D_D[LOC],$A18)/$E18,0))</f>
        <v>2.4021962937542895E-2</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982</v>
      </c>
      <c r="F19" s="89">
        <f ca="1">IF(ISNA($A19),"",IFERROR(SUMIFS(D_D[BL],D_D[MT],5,D_D[CAT],SMS, D_D[EP],499,D_D[LOC],$A19),0))</f>
        <v>281</v>
      </c>
      <c r="G19" s="91">
        <f t="shared" ca="1" si="3"/>
        <v>0.28615071283095722</v>
      </c>
      <c r="H19" s="91">
        <f ca="1">IF(ISNA($A19),"",IFERROR(SUMIFS(D_D[DEV],D_D[MT],5,D_D[CAT],SMS, D_D[EP],499,D_D[LOC],$A19)/$E19,0))</f>
        <v>6.6191446028513234E-2</v>
      </c>
      <c r="I19" s="91">
        <f ca="1">IF(ISNA($A19),"",IFERROR(SUMIFS(D_D[EVD],D_D[MT],5,D_D[CAT],SMS, D_D[EP],499,D_D[LOC],$A19)/$E19,0))</f>
        <v>0.63340122199592663</v>
      </c>
      <c r="J19" s="91">
        <f ca="1">IF(ISNA($A19),"",IFERROR(SUMIFS(D_D[DEC],D_D[MT],5,D_D[CAT],SMS, D_D[EP],499,D_D[LOC],$A19)/$E19,0))</f>
        <v>0.24236252545824846</v>
      </c>
      <c r="K19" s="91">
        <f ca="1">IF(ISNA($A19),"",IFERROR(SUMIFS(D_D[AWD],D_D[MT],5,D_D[CAT],SMS, D_D[EP],499,D_D[LOC],$A19)/$E19,0))</f>
        <v>5.2953156822810592E-2</v>
      </c>
      <c r="L19" s="91">
        <f ca="1">IF(ISNA($A19),"",IFERROR(SUMIFS(D_D[AUT],D_D[MT],5,D_D[CAT],SMS, D_D[EP],499,D_D[LOC],$A19)/$E19,0))</f>
        <v>5.0916496945010185E-3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106</v>
      </c>
      <c r="F20" s="89">
        <f ca="1">IF(ISNA($A20),"",IFERROR(SUMIFS(D_D[BL],D_D[MT],5,D_D[CAT],SMS, D_D[EP],499,D_D[LOC],$A20),0))</f>
        <v>13</v>
      </c>
      <c r="G20" s="91">
        <f t="shared" ca="1" si="3"/>
        <v>0.12264150943396226</v>
      </c>
      <c r="H20" s="91">
        <f ca="1">IF(ISNA($A20),"",IFERROR(SUMIFS(D_D[DEV],D_D[MT],5,D_D[CAT],SMS, D_D[EP],499,D_D[LOC],$A20)/$E20,0))</f>
        <v>0.15094339622641509</v>
      </c>
      <c r="I20" s="91">
        <f ca="1">IF(ISNA($A20),"",IFERROR(SUMIFS(D_D[EVD],D_D[MT],5,D_D[CAT],SMS, D_D[EP],499,D_D[LOC],$A20)/$E20,0))</f>
        <v>0.75471698113207553</v>
      </c>
      <c r="J20" s="91">
        <f ca="1">IF(ISNA($A20),"",IFERROR(SUMIFS(D_D[DEC],D_D[MT],5,D_D[CAT],SMS, D_D[EP],499,D_D[LOC],$A20)/$E20,0))</f>
        <v>6.6037735849056603E-2</v>
      </c>
      <c r="K20" s="91">
        <f ca="1">IF(ISNA($A20),"",IFERROR(SUMIFS(D_D[AWD],D_D[MT],5,D_D[CAT],SMS, D_D[EP],499,D_D[LOC],$A20)/$E20,0))</f>
        <v>1.8867924528301886E-2</v>
      </c>
      <c r="L20" s="91">
        <f ca="1">IF(ISNA($A20),"",IFERROR(SUMIFS(D_D[AUT],D_D[MT],5,D_D[CAT],SMS, D_D[EP],499,D_D[LOC],$A20)/$E20,0))</f>
        <v>9.433962264150943E-3</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227</v>
      </c>
      <c r="F21" s="89">
        <f ca="1">IF(ISNA($A21),"",IFERROR(SUMIFS(D_D[BL],D_D[MT],5,D_D[CAT],SMS, D_D[EP],499,D_D[LOC],$A21),0))</f>
        <v>107</v>
      </c>
      <c r="G21" s="91">
        <f t="shared" ca="1" si="3"/>
        <v>0.47136563876651982</v>
      </c>
      <c r="H21" s="91">
        <f ca="1">IF(ISNA($A21),"",IFERROR(SUMIFS(D_D[DEV],D_D[MT],5,D_D[CAT],SMS, D_D[EP],499,D_D[LOC],$A21)/$E21,0))</f>
        <v>0.1894273127753304</v>
      </c>
      <c r="I21" s="91">
        <f ca="1">IF(ISNA($A21),"",IFERROR(SUMIFS(D_D[EVD],D_D[MT],5,D_D[CAT],SMS, D_D[EP],499,D_D[LOC],$A21)/$E21,0))</f>
        <v>0.47136563876651982</v>
      </c>
      <c r="J21" s="91">
        <f ca="1">IF(ISNA($A21),"",IFERROR(SUMIFS(D_D[DEC],D_D[MT],5,D_D[CAT],SMS, D_D[EP],499,D_D[LOC],$A21)/$E21,0))</f>
        <v>0.18502202643171806</v>
      </c>
      <c r="K21" s="91">
        <f ca="1">IF(ISNA($A21),"",IFERROR(SUMIFS(D_D[AWD],D_D[MT],5,D_D[CAT],SMS, D_D[EP],499,D_D[LOC],$A21)/$E21,0))</f>
        <v>0.13656387665198239</v>
      </c>
      <c r="L21" s="91">
        <f ca="1">IF(ISNA($A21),"",IFERROR(SUMIFS(D_D[AUT],D_D[MT],5,D_D[CAT],SMS, D_D[EP],499,D_D[LOC],$A21)/$E21,0))</f>
        <v>1.7621145374449341E-2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649</v>
      </c>
      <c r="F22" s="89">
        <f ca="1">IF(ISNA($A22),"",IFERROR(SUMIFS(D_D[BL],D_D[MT],5,D_D[CAT],SMS, D_D[EP],499,D_D[LOC],$A22),0))</f>
        <v>161</v>
      </c>
      <c r="G22" s="91">
        <f t="shared" ref="G22:G27" ca="1" si="6">IF(ISNA($A22),"",IFERROR(F22/E22,0))</f>
        <v>0.24807395993836673</v>
      </c>
      <c r="H22" s="91">
        <f ca="1">IF(ISNA($A22),"",IFERROR(SUMIFS(D_D[DEV],D_D[MT],5,D_D[CAT],SMS, D_D[EP],499,D_D[LOC],$A22)/$E22,0))</f>
        <v>9.2449922958397542E-3</v>
      </c>
      <c r="I22" s="91">
        <f ca="1">IF(ISNA($A22),"",IFERROR(SUMIFS(D_D[EVD],D_D[MT],5,D_D[CAT],SMS, D_D[EP],499,D_D[LOC],$A22)/$E22,0))</f>
        <v>0.67026194144838214</v>
      </c>
      <c r="J22" s="91">
        <f ca="1">IF(ISNA($A22),"",IFERROR(SUMIFS(D_D[DEC],D_D[MT],5,D_D[CAT],SMS, D_D[EP],499,D_D[LOC],$A22)/$E22,0))</f>
        <v>0.29121725731895226</v>
      </c>
      <c r="K22" s="91">
        <f ca="1">IF(ISNA($A22),"",IFERROR(SUMIFS(D_D[AWD],D_D[MT],5,D_D[CAT],SMS, D_D[EP],499,D_D[LOC],$A22)/$E22,0))</f>
        <v>2.9275808936825885E-2</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512</v>
      </c>
      <c r="F23" s="89">
        <f ca="1">IF(ISNA($A23),"",IFERROR(SUMIFS(D_D[BL],D_D[MT],5,D_D[CAT],SMS, D_D[EP],499,D_D[LOC],$A23),0))</f>
        <v>148</v>
      </c>
      <c r="G23" s="91">
        <f t="shared" ca="1" si="6"/>
        <v>0.2890625</v>
      </c>
      <c r="H23" s="91">
        <f ca="1">IF(ISNA($A23),"",IFERROR(SUMIFS(D_D[DEV],D_D[MT],5,D_D[CAT],SMS, D_D[EP],499,D_D[LOC],$A23)/$E23,0))</f>
        <v>5.6640625E-2</v>
      </c>
      <c r="I23" s="91">
        <f ca="1">IF(ISNA($A23),"",IFERROR(SUMIFS(D_D[EVD],D_D[MT],5,D_D[CAT],SMS, D_D[EP],499,D_D[LOC],$A23)/$E23,0))</f>
        <v>0.68359375</v>
      </c>
      <c r="J23" s="91">
        <f ca="1">IF(ISNA($A23),"",IFERROR(SUMIFS(D_D[DEC],D_D[MT],5,D_D[CAT],SMS, D_D[EP],499,D_D[LOC],$A23)/$E23,0))</f>
        <v>0.20703125</v>
      </c>
      <c r="K23" s="91">
        <f ca="1">IF(ISNA($A23),"",IFERROR(SUMIFS(D_D[AWD],D_D[MT],5,D_D[CAT],SMS, D_D[EP],499,D_D[LOC],$A23)/$E23,0))</f>
        <v>4.8828125E-2</v>
      </c>
      <c r="L23" s="91">
        <f ca="1">IF(ISNA($A23),"",IFERROR(SUMIFS(D_D[AUT],D_D[MT],5,D_D[CAT],SMS, D_D[EP],499,D_D[LOC],$A23)/$E23,0))</f>
        <v>3.90625E-3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0</v>
      </c>
      <c r="F24" s="89">
        <f ca="1">IF(ISNA($A24),"",IFERROR(SUMIFS(D_D[BL],D_D[MT],5,D_D[CAT],SMS, D_D[EP],499,D_D[LOC],$A24),0))</f>
        <v>0</v>
      </c>
      <c r="G24" s="91">
        <f t="shared" ca="1" si="6"/>
        <v>0</v>
      </c>
      <c r="H24" s="91">
        <f ca="1">IF(ISNA($A24),"",IFERROR(SUMIFS(D_D[DEV],D_D[MT],5,D_D[CAT],SMS, D_D[EP],499,D_D[LOC],$A24)/$E24,0))</f>
        <v>0</v>
      </c>
      <c r="I24" s="91">
        <f ca="1">IF(ISNA($A24),"",IFERROR(SUMIFS(D_D[EVD],D_D[MT],5,D_D[CAT],SMS, D_D[EP],499,D_D[LOC],$A24)/$E24,0))</f>
        <v>0</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156</v>
      </c>
      <c r="F25" s="89">
        <f ca="1">IF(ISNA($A25),"",IFERROR(SUMIFS(D_D[BL],D_D[MT],5,D_D[CAT],SMS, D_D[EP],499,D_D[LOC],$A25),0))</f>
        <v>61</v>
      </c>
      <c r="G25" s="91">
        <f t="shared" ca="1" si="6"/>
        <v>0.39102564102564102</v>
      </c>
      <c r="H25" s="91">
        <f ca="1">IF(ISNA($A25),"",IFERROR(SUMIFS(D_D[DEV],D_D[MT],5,D_D[CAT],SMS, D_D[EP],499,D_D[LOC],$A25)/$E25,0))</f>
        <v>9.6153846153846159E-2</v>
      </c>
      <c r="I25" s="91">
        <f ca="1">IF(ISNA($A25),"",IFERROR(SUMIFS(D_D[EVD],D_D[MT],5,D_D[CAT],SMS, D_D[EP],499,D_D[LOC],$A25)/$E25,0))</f>
        <v>0.66025641025641024</v>
      </c>
      <c r="J25" s="91">
        <f ca="1">IF(ISNA($A25),"",IFERROR(SUMIFS(D_D[DEC],D_D[MT],5,D_D[CAT],SMS, D_D[EP],499,D_D[LOC],$A25)/$E25,0))</f>
        <v>0.13461538461538461</v>
      </c>
      <c r="K25" s="91">
        <f ca="1">IF(ISNA($A25),"",IFERROR(SUMIFS(D_D[AWD],D_D[MT],5,D_D[CAT],SMS, D_D[EP],499,D_D[LOC],$A25)/$E25,0))</f>
        <v>9.6153846153846159E-2</v>
      </c>
      <c r="L25" s="91">
        <f ca="1">IF(ISNA($A25),"",IFERROR(SUMIFS(D_D[AUT],D_D[MT],5,D_D[CAT],SMS, D_D[EP],499,D_D[LOC],$A25)/$E25,0))</f>
        <v>1.282051282051282E-2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356</v>
      </c>
      <c r="F26" s="89">
        <f ca="1">IF(ISNA($A26),"",IFERROR(SUMIFS(D_D[BL],D_D[MT],5,D_D[CAT],SMS, D_D[EP],499,D_D[LOC],$A26),0))</f>
        <v>87</v>
      </c>
      <c r="G26" s="91">
        <f t="shared" ca="1" si="6"/>
        <v>0.2443820224719101</v>
      </c>
      <c r="H26" s="91">
        <f ca="1">IF(ISNA($A26),"",IFERROR(SUMIFS(D_D[DEV],D_D[MT],5,D_D[CAT],SMS, D_D[EP],499,D_D[LOC],$A26)/$E26,0))</f>
        <v>3.9325842696629212E-2</v>
      </c>
      <c r="I26" s="91">
        <f ca="1">IF(ISNA($A26),"",IFERROR(SUMIFS(D_D[EVD],D_D[MT],5,D_D[CAT],SMS, D_D[EP],499,D_D[LOC],$A26)/$E26,0))</f>
        <v>0.6938202247191011</v>
      </c>
      <c r="J26" s="91">
        <f ca="1">IF(ISNA($A26),"",IFERROR(SUMIFS(D_D[DEC],D_D[MT],5,D_D[CAT],SMS, D_D[EP],499,D_D[LOC],$A26)/$E26,0))</f>
        <v>0.23876404494382023</v>
      </c>
      <c r="K26" s="91">
        <f ca="1">IF(ISNA($A26),"",IFERROR(SUMIFS(D_D[AWD],D_D[MT],5,D_D[CAT],SMS, D_D[EP],499,D_D[LOC],$A26)/$E26,0))</f>
        <v>2.8089887640449437E-2</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7866</v>
      </c>
      <c r="F27" s="89">
        <f ca="1">IF(ISNA($A27),"",IFERROR(SUMIFS(D_D[BL],D_D[MT],5,D_D[CAT],SMS, D_D[EP],499,D_D[LOC],$A27),0))</f>
        <v>1871</v>
      </c>
      <c r="G27" s="91">
        <f t="shared" ca="1" si="6"/>
        <v>0.23785914060513602</v>
      </c>
      <c r="H27" s="91">
        <f ca="1">IF(ISNA($A27),"",IFERROR(SUMIFS(D_D[DEV],D_D[MT],5,D_D[CAT],SMS, D_D[EP],499,D_D[LOC],$A27)/$E27,0))</f>
        <v>6.3818967709127886E-2</v>
      </c>
      <c r="I27" s="91">
        <f ca="1">IF(ISNA($A27),"",IFERROR(SUMIFS(D_D[EVD],D_D[MT],5,D_D[CAT],SMS, D_D[EP],499,D_D[LOC],$A27)/$E27,0))</f>
        <v>0.64035087719298245</v>
      </c>
      <c r="J27" s="91">
        <f ca="1">IF(ISNA($A27),"",IFERROR(SUMIFS(D_D[DEC],D_D[MT],5,D_D[CAT],SMS, D_D[EP],499,D_D[LOC],$A27)/$E27,0))</f>
        <v>0.25349605898804983</v>
      </c>
      <c r="K27" s="91">
        <f ca="1">IF(ISNA($A27),"",IFERROR(SUMIFS(D_D[AWD],D_D[MT],5,D_D[CAT],SMS, D_D[EP],499,D_D[LOC],$A27)/$E27,0))</f>
        <v>3.5214848715992883E-2</v>
      </c>
      <c r="L27" s="91">
        <f ca="1">IF(ISNA($A27),"",IFERROR(SUMIFS(D_D[AUT],D_D[MT],5,D_D[CAT],SMS, D_D[EP],499,D_D[LOC],$A27)/$E27,0))</f>
        <v>7.1192473938469364E-3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426</v>
      </c>
      <c r="F28" s="89">
        <f ca="1">IF(ISNA($A28),"",IFERROR(SUMIFS(D_D[BL],D_D[MT],5,D_D[CAT],SMS, D_D[EP],499,D_D[LOC],$A28),0))</f>
        <v>89</v>
      </c>
      <c r="G28" s="91">
        <f t="shared" ref="G28:G48" ca="1" si="8">IF(ISNA($A28),"",IFERROR(F28/E28,0))</f>
        <v>0.20892018779342722</v>
      </c>
      <c r="H28" s="91">
        <f ca="1">IF(ISNA($A28),"",IFERROR(SUMIFS(D_D[DEV],D_D[MT],5,D_D[CAT],SMS, D_D[EP],499,D_D[LOC],$A28)/$E28,0))</f>
        <v>0.11737089201877934</v>
      </c>
      <c r="I28" s="91">
        <f ca="1">IF(ISNA($A28),"",IFERROR(SUMIFS(D_D[EVD],D_D[MT],5,D_D[CAT],SMS, D_D[EP],499,D_D[LOC],$A28)/$E28,0))</f>
        <v>0.71830985915492962</v>
      </c>
      <c r="J28" s="91">
        <f ca="1">IF(ISNA($A28),"",IFERROR(SUMIFS(D_D[DEC],D_D[MT],5,D_D[CAT],SMS, D_D[EP],499,D_D[LOC],$A28)/$E28,0))</f>
        <v>8.9201877934272297E-2</v>
      </c>
      <c r="K28" s="91">
        <f ca="1">IF(ISNA($A28),"",IFERROR(SUMIFS(D_D[AWD],D_D[MT],5,D_D[CAT],SMS, D_D[EP],499,D_D[LOC],$A28)/$E28,0))</f>
        <v>5.1643192488262914E-2</v>
      </c>
      <c r="L28" s="91">
        <f ca="1">IF(ISNA($A28),"",IFERROR(SUMIFS(D_D[AUT],D_D[MT],5,D_D[CAT],SMS, D_D[EP],499,D_D[LOC],$A28)/$E28,0))</f>
        <v>2.3474178403755867E-2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1880</v>
      </c>
      <c r="F29" s="89">
        <f ca="1">IF(ISNA($A29),"",IFERROR(SUMIFS(D_D[BL],D_D[MT],5,D_D[CAT],SMS, D_D[EP],499,D_D[LOC],$A29),0))</f>
        <v>702</v>
      </c>
      <c r="G29" s="91">
        <f t="shared" ca="1" si="8"/>
        <v>0.37340425531914895</v>
      </c>
      <c r="H29" s="91">
        <f ca="1">IF(ISNA($A29),"",IFERROR(SUMIFS(D_D[DEV],D_D[MT],5,D_D[CAT],SMS, D_D[EP],499,D_D[LOC],$A29)/$E29,0))</f>
        <v>0.16117021276595744</v>
      </c>
      <c r="I29" s="91">
        <f ca="1">IF(ISNA($A29),"",IFERROR(SUMIFS(D_D[EVD],D_D[MT],5,D_D[CAT],SMS, D_D[EP],499,D_D[LOC],$A29)/$E29,0))</f>
        <v>0.56436170212765957</v>
      </c>
      <c r="J29" s="91">
        <f ca="1">IF(ISNA($A29),"",IFERROR(SUMIFS(D_D[DEC],D_D[MT],5,D_D[CAT],SMS, D_D[EP],499,D_D[LOC],$A29)/$E29,0))</f>
        <v>0.14893617021276595</v>
      </c>
      <c r="K29" s="91">
        <f ca="1">IF(ISNA($A29),"",IFERROR(SUMIFS(D_D[AWD],D_D[MT],5,D_D[CAT],SMS, D_D[EP],499,D_D[LOC],$A29)/$E29,0))</f>
        <v>0.10106382978723404</v>
      </c>
      <c r="L29" s="91">
        <f ca="1">IF(ISNA($A29),"",IFERROR(SUMIFS(D_D[AUT],D_D[MT],5,D_D[CAT],SMS, D_D[EP],499,D_D[LOC],$A29)/$E29,0))</f>
        <v>2.4468085106382979E-2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5560</v>
      </c>
      <c r="F30" s="89">
        <f ca="1">IF(ISNA($A30),"",IFERROR(SUMIFS(D_D[BL],D_D[MT],5,D_D[CAT],SMS, D_D[EP],499,D_D[LOC],$A30),0))</f>
        <v>1080</v>
      </c>
      <c r="G30" s="91">
        <f t="shared" ca="1" si="8"/>
        <v>0.19424460431654678</v>
      </c>
      <c r="H30" s="91">
        <f ca="1">IF(ISNA($A30),"",IFERROR(SUMIFS(D_D[DEV],D_D[MT],5,D_D[CAT],SMS, D_D[EP],499,D_D[LOC],$A30)/$E30,0))</f>
        <v>2.6798561151079137E-2</v>
      </c>
      <c r="I30" s="91">
        <f ca="1">IF(ISNA($A30),"",IFERROR(SUMIFS(D_D[EVD],D_D[MT],5,D_D[CAT],SMS, D_D[EP],499,D_D[LOC],$A30)/$E30,0))</f>
        <v>0.66007194244604317</v>
      </c>
      <c r="J30" s="91">
        <f ca="1">IF(ISNA($A30),"",IFERROR(SUMIFS(D_D[DEC],D_D[MT],5,D_D[CAT],SMS, D_D[EP],499,D_D[LOC],$A30)/$E30,0))</f>
        <v>0.30143884892086331</v>
      </c>
      <c r="K30" s="91">
        <f ca="1">IF(ISNA($A30),"",IFERROR(SUMIFS(D_D[AWD],D_D[MT],5,D_D[CAT],SMS, D_D[EP],499,D_D[LOC],$A30)/$E30,0))</f>
        <v>1.1690647482014389E-2</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5939</v>
      </c>
      <c r="F31" s="89">
        <f ca="1">IF(ISNA($A31),"",IFERROR(SUMIFS(D_D[BL],D_D[MT],5,D_D[CAT],SMS, D_D[EP],499,D_D[LOC],$A31),0))</f>
        <v>1248</v>
      </c>
      <c r="G31" s="91">
        <f t="shared" ca="1" si="8"/>
        <v>0.21013638659707021</v>
      </c>
      <c r="H31" s="91">
        <f ca="1">IF(ISNA($A31),"",IFERROR(SUMIFS(D_D[DEV],D_D[MT],5,D_D[CAT],SMS, D_D[EP],499,D_D[LOC],$A31)/$E31,0))</f>
        <v>7.0213840713924905E-2</v>
      </c>
      <c r="I31" s="91">
        <f ca="1">IF(ISNA($A31),"",IFERROR(SUMIFS(D_D[EVD],D_D[MT],5,D_D[CAT],SMS, D_D[EP],499,D_D[LOC],$A31)/$E31,0))</f>
        <v>0.65718134366054892</v>
      </c>
      <c r="J31" s="91">
        <f ca="1">IF(ISNA($A31),"",IFERROR(SUMIFS(D_D[DEC],D_D[MT],5,D_D[CAT],SMS, D_D[EP],499,D_D[LOC],$A31)/$E31,0))</f>
        <v>0.22899478026603806</v>
      </c>
      <c r="K31" s="91">
        <f ca="1">IF(ISNA($A31),"",IFERROR(SUMIFS(D_D[AWD],D_D[MT],5,D_D[CAT],SMS, D_D[EP],499,D_D[LOC],$A31)/$E31,0))</f>
        <v>3.5864623674019193E-2</v>
      </c>
      <c r="L31" s="91">
        <f ca="1">IF(ISNA($A31),"",IFERROR(SUMIFS(D_D[AUT],D_D[MT],5,D_D[CAT],SMS, D_D[EP],499,D_D[LOC],$A31)/$E31,0))</f>
        <v>7.745411685468934E-3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257</v>
      </c>
      <c r="F32" s="89">
        <f ca="1">IF(ISNA($A32),"",IFERROR(SUMIFS(D_D[BL],D_D[MT],5,D_D[CAT],SMS, D_D[EP],499,D_D[LOC],$A32),0))</f>
        <v>26</v>
      </c>
      <c r="G32" s="91">
        <f t="shared" ca="1" si="8"/>
        <v>0.10116731517509728</v>
      </c>
      <c r="H32" s="91">
        <f ca="1">IF(ISNA($A32),"",IFERROR(SUMIFS(D_D[DEV],D_D[MT],5,D_D[CAT],SMS, D_D[EP],499,D_D[LOC],$A32)/$E32,0))</f>
        <v>0.22178988326848248</v>
      </c>
      <c r="I32" s="91">
        <f ca="1">IF(ISNA($A32),"",IFERROR(SUMIFS(D_D[EVD],D_D[MT],5,D_D[CAT],SMS, D_D[EP],499,D_D[LOC],$A32)/$E32,0))</f>
        <v>0.69260700389105057</v>
      </c>
      <c r="J32" s="91">
        <f ca="1">IF(ISNA($A32),"",IFERROR(SUMIFS(D_D[DEC],D_D[MT],5,D_D[CAT],SMS, D_D[EP],499,D_D[LOC],$A32)/$E32,0))</f>
        <v>5.4474708171206226E-2</v>
      </c>
      <c r="K32" s="91">
        <f ca="1">IF(ISNA($A32),"",IFERROR(SUMIFS(D_D[AWD],D_D[MT],5,D_D[CAT],SMS, D_D[EP],499,D_D[LOC],$A32)/$E32,0))</f>
        <v>2.7237354085603113E-2</v>
      </c>
      <c r="L32" s="91">
        <f ca="1">IF(ISNA($A32),"",IFERROR(SUMIFS(D_D[AUT],D_D[MT],5,D_D[CAT],SMS, D_D[EP],499,D_D[LOC],$A32)/$E32,0))</f>
        <v>3.8910505836575876E-3</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1373</v>
      </c>
      <c r="F33" s="89">
        <f ca="1">IF(ISNA($A33),"",IFERROR(SUMIFS(D_D[BL],D_D[MT],5,D_D[CAT],SMS, D_D[EP],499,D_D[LOC],$A33),0))</f>
        <v>440</v>
      </c>
      <c r="G33" s="91">
        <f t="shared" ca="1" si="8"/>
        <v>0.32046613255644574</v>
      </c>
      <c r="H33" s="91">
        <f ca="1">IF(ISNA($A33),"",IFERROR(SUMIFS(D_D[DEV],D_D[MT],5,D_D[CAT],SMS, D_D[EP],499,D_D[LOC],$A33)/$E33,0))</f>
        <v>0.16605972323379461</v>
      </c>
      <c r="I33" s="91">
        <f ca="1">IF(ISNA($A33),"",IFERROR(SUMIFS(D_D[EVD],D_D[MT],5,D_D[CAT],SMS, D_D[EP],499,D_D[LOC],$A33)/$E33,0))</f>
        <v>0.54333576110706483</v>
      </c>
      <c r="J33" s="91">
        <f ca="1">IF(ISNA($A33),"",IFERROR(SUMIFS(D_D[DEC],D_D[MT],5,D_D[CAT],SMS, D_D[EP],499,D_D[LOC],$A33)/$E33,0))</f>
        <v>0.14930808448652585</v>
      </c>
      <c r="K33" s="91">
        <f ca="1">IF(ISNA($A33),"",IFERROR(SUMIFS(D_D[AWD],D_D[MT],5,D_D[CAT],SMS, D_D[EP],499,D_D[LOC],$A33)/$E33,0))</f>
        <v>0.10852148579752367</v>
      </c>
      <c r="L33" s="91">
        <f ca="1">IF(ISNA($A33),"",IFERROR(SUMIFS(D_D[AUT],D_D[MT],5,D_D[CAT],SMS, D_D[EP],499,D_D[LOC],$A33)/$E33,0))</f>
        <v>3.2774945375091041E-2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4309</v>
      </c>
      <c r="F34" s="89">
        <f ca="1">IF(ISNA($A34),"",IFERROR(SUMIFS(D_D[BL],D_D[MT],5,D_D[CAT],SMS, D_D[EP],499,D_D[LOC],$A34),0))</f>
        <v>782</v>
      </c>
      <c r="G34" s="91">
        <f t="shared" ca="1" si="8"/>
        <v>0.18148062195404965</v>
      </c>
      <c r="H34" s="91">
        <f ca="1">IF(ISNA($A34),"",IFERROR(SUMIFS(D_D[DEV],D_D[MT],5,D_D[CAT],SMS, D_D[EP],499,D_D[LOC],$A34)/$E34,0))</f>
        <v>3.0633557669993039E-2</v>
      </c>
      <c r="I34" s="91">
        <f ca="1">IF(ISNA($A34),"",IFERROR(SUMIFS(D_D[EVD],D_D[MT],5,D_D[CAT],SMS, D_D[EP],499,D_D[LOC],$A34)/$E34,0))</f>
        <v>0.69134369923416106</v>
      </c>
      <c r="J34" s="91">
        <f ca="1">IF(ISNA($A34),"",IFERROR(SUMIFS(D_D[DEC],D_D[MT],5,D_D[CAT],SMS, D_D[EP],499,D_D[LOC],$A34)/$E34,0))</f>
        <v>0.26479461592016706</v>
      </c>
      <c r="K34" s="91">
        <f ca="1">IF(ISNA($A34),"",IFERROR(SUMIFS(D_D[AWD],D_D[MT],5,D_D[CAT],SMS, D_D[EP],499,D_D[LOC],$A34)/$E34,0))</f>
        <v>1.3228127175678811E-2</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1364</v>
      </c>
      <c r="F35" s="89">
        <f ca="1">IF(ISNA($A35),"",IFERROR(SUMIFS(D_D[BL],D_D[MT],5,D_D[CAT],SMS, D_D[EP],499,D_D[LOC],$A35),0))</f>
        <v>336</v>
      </c>
      <c r="G35" s="91">
        <f t="shared" ca="1" si="8"/>
        <v>0.24633431085043989</v>
      </c>
      <c r="H35" s="91">
        <f ca="1">IF(ISNA($A35),"",IFERROR(SUMIFS(D_D[DEV],D_D[MT],5,D_D[CAT],SMS, D_D[EP],499,D_D[LOC],$A35)/$E35,0))</f>
        <v>6.6715542521994131E-2</v>
      </c>
      <c r="I35" s="91">
        <f ca="1">IF(ISNA($A35),"",IFERROR(SUMIFS(D_D[EVD],D_D[MT],5,D_D[CAT],SMS, D_D[EP],499,D_D[LOC],$A35)/$E35,0))</f>
        <v>0.56524926686217014</v>
      </c>
      <c r="J35" s="91">
        <f ca="1">IF(ISNA($A35),"",IFERROR(SUMIFS(D_D[DEC],D_D[MT],5,D_D[CAT],SMS, D_D[EP],499,D_D[LOC],$A35)/$E35,0))</f>
        <v>0.3027859237536657</v>
      </c>
      <c r="K35" s="91">
        <f ca="1">IF(ISNA($A35),"",IFERROR(SUMIFS(D_D[AWD],D_D[MT],5,D_D[CAT],SMS, D_D[EP],499,D_D[LOC],$A35)/$E35,0))</f>
        <v>5.3519061583577714E-2</v>
      </c>
      <c r="L35" s="91">
        <f ca="1">IF(ISNA($A35),"",IFERROR(SUMIFS(D_D[AUT],D_D[MT],5,D_D[CAT],SMS, D_D[EP],499,D_D[LOC],$A35)/$E35,0))</f>
        <v>1.1730205278592375E-2</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131</v>
      </c>
      <c r="F36" s="89">
        <f ca="1">IF(ISNA($A36),"",IFERROR(SUMIFS(D_D[BL],D_D[MT],5,D_D[CAT],SMS, D_D[EP],499,D_D[LOC],$A36),0))</f>
        <v>10</v>
      </c>
      <c r="G36" s="91">
        <f t="shared" ca="1" si="8"/>
        <v>7.6335877862595422E-2</v>
      </c>
      <c r="H36" s="91">
        <f ca="1">IF(ISNA($A36),"",IFERROR(SUMIFS(D_D[DEV],D_D[MT],5,D_D[CAT],SMS, D_D[EP],499,D_D[LOC],$A36)/$E36,0))</f>
        <v>0.22137404580152673</v>
      </c>
      <c r="I36" s="91">
        <f ca="1">IF(ISNA($A36),"",IFERROR(SUMIFS(D_D[EVD],D_D[MT],5,D_D[CAT],SMS, D_D[EP],499,D_D[LOC],$A36)/$E36,0))</f>
        <v>0.66412213740458015</v>
      </c>
      <c r="J36" s="91">
        <f ca="1">IF(ISNA($A36),"",IFERROR(SUMIFS(D_D[DEC],D_D[MT],5,D_D[CAT],SMS, D_D[EP],499,D_D[LOC],$A36)/$E36,0))</f>
        <v>9.1603053435114504E-2</v>
      </c>
      <c r="K36" s="91">
        <f ca="1">IF(ISNA($A36),"",IFERROR(SUMIFS(D_D[AWD],D_D[MT],5,D_D[CAT],SMS, D_D[EP],499,D_D[LOC],$A36)/$E36,0))</f>
        <v>1.5267175572519083E-2</v>
      </c>
      <c r="L36" s="91">
        <f ca="1">IF(ISNA($A36),"",IFERROR(SUMIFS(D_D[AUT],D_D[MT],5,D_D[CAT],SMS, D_D[EP],499,D_D[LOC],$A36)/$E36,0))</f>
        <v>7.6335877862595417E-3</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249</v>
      </c>
      <c r="F37" s="89">
        <f ca="1">IF(ISNA($A37),"",IFERROR(SUMIFS(D_D[BL],D_D[MT],5,D_D[CAT],SMS, D_D[EP],499,D_D[LOC],$A37),0))</f>
        <v>127</v>
      </c>
      <c r="G37" s="91">
        <f t="shared" ca="1" si="8"/>
        <v>0.51004016064257029</v>
      </c>
      <c r="H37" s="91">
        <f ca="1">IF(ISNA($A37),"",IFERROR(SUMIFS(D_D[DEV],D_D[MT],5,D_D[CAT],SMS, D_D[EP],499,D_D[LOC],$A37)/$E37,0))</f>
        <v>0.14859437751004015</v>
      </c>
      <c r="I37" s="91">
        <f ca="1">IF(ISNA($A37),"",IFERROR(SUMIFS(D_D[EVD],D_D[MT],5,D_D[CAT],SMS, D_D[EP],499,D_D[LOC],$A37)/$E37,0))</f>
        <v>0.45381526104417669</v>
      </c>
      <c r="J37" s="91">
        <f ca="1">IF(ISNA($A37),"",IFERROR(SUMIFS(D_D[DEC],D_D[MT],5,D_D[CAT],SMS, D_D[EP],499,D_D[LOC],$A37)/$E37,0))</f>
        <v>0.19678714859437751</v>
      </c>
      <c r="K37" s="91">
        <f ca="1">IF(ISNA($A37),"",IFERROR(SUMIFS(D_D[AWD],D_D[MT],5,D_D[CAT],SMS, D_D[EP],499,D_D[LOC],$A37)/$E37,0))</f>
        <v>0.14056224899598393</v>
      </c>
      <c r="L37" s="91">
        <f ca="1">IF(ISNA($A37),"",IFERROR(SUMIFS(D_D[AUT],D_D[MT],5,D_D[CAT],SMS, D_D[EP],499,D_D[LOC],$A37)/$E37,0))</f>
        <v>6.0240963855421686E-2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984</v>
      </c>
      <c r="F38" s="89">
        <f ca="1">IF(ISNA($A38),"",IFERROR(SUMIFS(D_D[BL],D_D[MT],5,D_D[CAT],SMS, D_D[EP],499,D_D[LOC],$A38),0))</f>
        <v>199</v>
      </c>
      <c r="G38" s="91">
        <f t="shared" ca="1" si="8"/>
        <v>0.20223577235772358</v>
      </c>
      <c r="H38" s="91">
        <f ca="1">IF(ISNA($A38),"",IFERROR(SUMIFS(D_D[DEV],D_D[MT],5,D_D[CAT],SMS, D_D[EP],499,D_D[LOC],$A38)/$E38,0))</f>
        <v>2.540650406504065E-2</v>
      </c>
      <c r="I38" s="91">
        <f ca="1">IF(ISNA($A38),"",IFERROR(SUMIFS(D_D[EVD],D_D[MT],5,D_D[CAT],SMS, D_D[EP],499,D_D[LOC],$A38)/$E38,0))</f>
        <v>0.58028455284552849</v>
      </c>
      <c r="J38" s="91">
        <f ca="1">IF(ISNA($A38),"",IFERROR(SUMIFS(D_D[DEC],D_D[MT],5,D_D[CAT],SMS, D_D[EP],499,D_D[LOC],$A38)/$E38,0))</f>
        <v>0.35772357723577236</v>
      </c>
      <c r="K38" s="91">
        <f ca="1">IF(ISNA($A38),"",IFERROR(SUMIFS(D_D[AWD],D_D[MT],5,D_D[CAT],SMS, D_D[EP],499,D_D[LOC],$A38)/$E38,0))</f>
        <v>3.6585365853658534E-2</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7060</v>
      </c>
      <c r="F39" s="89">
        <f ca="1">IF(ISNA($A39),"",IFERROR(SUMIFS(D_D[BL],D_D[MT],5,D_D[CAT],SMS, D_D[EP],499,D_D[LOC],$A39),0))</f>
        <v>1846</v>
      </c>
      <c r="G39" s="91">
        <f t="shared" ca="1" si="8"/>
        <v>0.26147308781869688</v>
      </c>
      <c r="H39" s="91">
        <f ca="1">IF(ISNA($A39),"",IFERROR(SUMIFS(D_D[DEV],D_D[MT],5,D_D[CAT],SMS, D_D[EP],499,D_D[LOC],$A39)/$E39,0))</f>
        <v>5.2974504249291787E-2</v>
      </c>
      <c r="I39" s="91">
        <f ca="1">IF(ISNA($A39),"",IFERROR(SUMIFS(D_D[EVD],D_D[MT],5,D_D[CAT],SMS, D_D[EP],499,D_D[LOC],$A39)/$E39,0))</f>
        <v>0.62677053824362605</v>
      </c>
      <c r="J39" s="91">
        <f ca="1">IF(ISNA($A39),"",IFERROR(SUMIFS(D_D[DEC],D_D[MT],5,D_D[CAT],SMS, D_D[EP],499,D_D[LOC],$A39)/$E39,0))</f>
        <v>0.2719546742209632</v>
      </c>
      <c r="K39" s="91">
        <f ca="1">IF(ISNA($A39),"",IFERROR(SUMIFS(D_D[AWD],D_D[MT],5,D_D[CAT],SMS, D_D[EP],499,D_D[LOC],$A39)/$E39,0))</f>
        <v>4.206798866855524E-2</v>
      </c>
      <c r="L39" s="91">
        <f ca="1">IF(ISNA($A39),"",IFERROR(SUMIFS(D_D[AUT],D_D[MT],5,D_D[CAT],SMS, D_D[EP],499,D_D[LOC],$A39)/$E39,0))</f>
        <v>6.2322946175637391E-3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341</v>
      </c>
      <c r="F40" s="89">
        <f ca="1">IF(ISNA($A40),"",IFERROR(SUMIFS(D_D[BL],D_D[MT],5,D_D[CAT],SMS, D_D[EP],499,D_D[LOC],$A40),0))</f>
        <v>89</v>
      </c>
      <c r="G40" s="91">
        <f t="shared" ca="1" si="8"/>
        <v>0.26099706744868034</v>
      </c>
      <c r="H40" s="91">
        <f ca="1">IF(ISNA($A40),"",IFERROR(SUMIFS(D_D[DEV],D_D[MT],5,D_D[CAT],SMS, D_D[EP],499,D_D[LOC],$A40)/$E40,0))</f>
        <v>0.15835777126099707</v>
      </c>
      <c r="I40" s="91">
        <f ca="1">IF(ISNA($A40),"",IFERROR(SUMIFS(D_D[EVD],D_D[MT],5,D_D[CAT],SMS, D_D[EP],499,D_D[LOC],$A40)/$E40,0))</f>
        <v>0.61876832844574781</v>
      </c>
      <c r="J40" s="91">
        <f ca="1">IF(ISNA($A40),"",IFERROR(SUMIFS(D_D[DEC],D_D[MT],5,D_D[CAT],SMS, D_D[EP],499,D_D[LOC],$A40)/$E40,0))</f>
        <v>0.15542521994134897</v>
      </c>
      <c r="K40" s="91">
        <f ca="1">IF(ISNA($A40),"",IFERROR(SUMIFS(D_D[AWD],D_D[MT],5,D_D[CAT],SMS, D_D[EP],499,D_D[LOC],$A40)/$E40,0))</f>
        <v>6.1583577712609971E-2</v>
      </c>
      <c r="L40" s="91">
        <f ca="1">IF(ISNA($A40),"",IFERROR(SUMIFS(D_D[AUT],D_D[MT],5,D_D[CAT],SMS, D_D[EP],499,D_D[LOC],$A40)/$E40,0))</f>
        <v>5.8651026392961877E-3</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1862</v>
      </c>
      <c r="F41" s="89">
        <f ca="1">IF(ISNA($A41),"",IFERROR(SUMIFS(D_D[BL],D_D[MT],5,D_D[CAT],SMS, D_D[EP],499,D_D[LOC],$A41),0))</f>
        <v>773</v>
      </c>
      <c r="G41" s="91">
        <f t="shared" ca="1" si="8"/>
        <v>0.41514500537056925</v>
      </c>
      <c r="H41" s="91">
        <f ca="1">IF(ISNA($A41),"",IFERROR(SUMIFS(D_D[DEV],D_D[MT],5,D_D[CAT],SMS, D_D[EP],499,D_D[LOC],$A41)/$E41,0))</f>
        <v>0.12943071965628355</v>
      </c>
      <c r="I41" s="91">
        <f ca="1">IF(ISNA($A41),"",IFERROR(SUMIFS(D_D[EVD],D_D[MT],5,D_D[CAT],SMS, D_D[EP],499,D_D[LOC],$A41)/$E41,0))</f>
        <v>0.58861439312567132</v>
      </c>
      <c r="J41" s="91">
        <f ca="1">IF(ISNA($A41),"",IFERROR(SUMIFS(D_D[DEC],D_D[MT],5,D_D[CAT],SMS, D_D[EP],499,D_D[LOC],$A41)/$E41,0))</f>
        <v>0.16165413533834586</v>
      </c>
      <c r="K41" s="91">
        <f ca="1">IF(ISNA($A41),"",IFERROR(SUMIFS(D_D[AWD],D_D[MT],5,D_D[CAT],SMS, D_D[EP],499,D_D[LOC],$A41)/$E41,0))</f>
        <v>9.7744360902255634E-2</v>
      </c>
      <c r="L41" s="91">
        <f ca="1">IF(ISNA($A41),"",IFERROR(SUMIFS(D_D[AUT],D_D[MT],5,D_D[CAT],SMS, D_D[EP],499,D_D[LOC],$A41)/$E41,0))</f>
        <v>2.2556390977443608E-2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4857</v>
      </c>
      <c r="F42" s="89">
        <f ca="1">IF(ISNA($A42),"",IFERROR(SUMIFS(D_D[BL],D_D[MT],5,D_D[CAT],SMS, D_D[EP],499,D_D[LOC],$A42),0))</f>
        <v>984</v>
      </c>
      <c r="G42" s="91">
        <f t="shared" ca="1" si="8"/>
        <v>0.2025941939468808</v>
      </c>
      <c r="H42" s="91">
        <f ca="1">IF(ISNA($A42),"",IFERROR(SUMIFS(D_D[DEV],D_D[MT],5,D_D[CAT],SMS, D_D[EP],499,D_D[LOC],$A42)/$E42,0))</f>
        <v>1.6265184270125591E-2</v>
      </c>
      <c r="I42" s="91">
        <f ca="1">IF(ISNA($A42),"",IFERROR(SUMIFS(D_D[EVD],D_D[MT],5,D_D[CAT],SMS, D_D[EP],499,D_D[LOC],$A42)/$E42,0))</f>
        <v>0.64196005764875441</v>
      </c>
      <c r="J42" s="91">
        <f ca="1">IF(ISNA($A42),"",IFERROR(SUMIFS(D_D[DEC],D_D[MT],5,D_D[CAT],SMS, D_D[EP],499,D_D[LOC],$A42)/$E42,0))</f>
        <v>0.32242124768375541</v>
      </c>
      <c r="K42" s="91">
        <f ca="1">IF(ISNA($A42),"",IFERROR(SUMIFS(D_D[AWD],D_D[MT],5,D_D[CAT],SMS, D_D[EP],499,D_D[LOC],$A42)/$E42,0))</f>
        <v>1.9353510397364628E-2</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3809</v>
      </c>
      <c r="F43" s="89">
        <f ca="1">IF(ISNA($A43),"",IFERROR(SUMIFS(D_D[BL],D_D[MT],5,D_D[CAT],SMS, D_D[EP],499,D_D[LOC],$A43),0))</f>
        <v>977</v>
      </c>
      <c r="G43" s="91">
        <f t="shared" ca="1" si="8"/>
        <v>0.25649776844316091</v>
      </c>
      <c r="H43" s="91">
        <f ca="1">IF(ISNA($A43),"",IFERROR(SUMIFS(D_D[DEV],D_D[MT],5,D_D[CAT],SMS, D_D[EP],499,D_D[LOC],$A43)/$E43,0))</f>
        <v>6.458388028353898E-2</v>
      </c>
      <c r="I43" s="91">
        <f ca="1">IF(ISNA($A43),"",IFERROR(SUMIFS(D_D[EVD],D_D[MT],5,D_D[CAT],SMS, D_D[EP],499,D_D[LOC],$A43)/$E43,0))</f>
        <v>0.68285639275400367</v>
      </c>
      <c r="J43" s="91">
        <f ca="1">IF(ISNA($A43),"",IFERROR(SUMIFS(D_D[DEC],D_D[MT],5,D_D[CAT],SMS, D_D[EP],499,D_D[LOC],$A43)/$E43,0))</f>
        <v>0.1934891047519034</v>
      </c>
      <c r="K43" s="91">
        <f ca="1">IF(ISNA($A43),"",IFERROR(SUMIFS(D_D[AWD],D_D[MT],5,D_D[CAT],SMS, D_D[EP],499,D_D[LOC],$A43)/$E43,0))</f>
        <v>4.8831714360724601E-2</v>
      </c>
      <c r="L43" s="91">
        <f ca="1">IF(ISNA($A43),"",IFERROR(SUMIFS(D_D[AUT],D_D[MT],5,D_D[CAT],SMS, D_D[EP],499,D_D[LOC],$A43)/$E43,0))</f>
        <v>1.0238907849829351E-2</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475</v>
      </c>
      <c r="F44" s="89">
        <f ca="1">IF(ISNA($A44),"",IFERROR(SUMIFS(D_D[BL],D_D[MT],5,D_D[CAT],SMS, D_D[EP],499,D_D[LOC],$A44),0))</f>
        <v>58</v>
      </c>
      <c r="G44" s="91">
        <f t="shared" ca="1" si="8"/>
        <v>0.12210526315789473</v>
      </c>
      <c r="H44" s="91">
        <f ca="1">IF(ISNA($A44),"",IFERROR(SUMIFS(D_D[DEV],D_D[MT],5,D_D[CAT],SMS, D_D[EP],499,D_D[LOC],$A44)/$E44,0))</f>
        <v>0.10736842105263159</v>
      </c>
      <c r="I44" s="91">
        <f ca="1">IF(ISNA($A44),"",IFERROR(SUMIFS(D_D[EVD],D_D[MT],5,D_D[CAT],SMS, D_D[EP],499,D_D[LOC],$A44)/$E44,0))</f>
        <v>0.73263157894736841</v>
      </c>
      <c r="J44" s="91">
        <f ca="1">IF(ISNA($A44),"",IFERROR(SUMIFS(D_D[DEC],D_D[MT],5,D_D[CAT],SMS, D_D[EP],499,D_D[LOC],$A44)/$E44,0))</f>
        <v>9.8947368421052631E-2</v>
      </c>
      <c r="K44" s="91">
        <f ca="1">IF(ISNA($A44),"",IFERROR(SUMIFS(D_D[AWD],D_D[MT],5,D_D[CAT],SMS, D_D[EP],499,D_D[LOC],$A44)/$E44,0))</f>
        <v>3.7894736842105266E-2</v>
      </c>
      <c r="L44" s="91">
        <f ca="1">IF(ISNA($A44),"",IFERROR(SUMIFS(D_D[AUT],D_D[MT],5,D_D[CAT],SMS, D_D[EP],499,D_D[LOC],$A44)/$E44,0))</f>
        <v>2.3157894736842106E-2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686</v>
      </c>
      <c r="F45" s="89">
        <f ca="1">IF(ISNA($A45),"",IFERROR(SUMIFS(D_D[BL],D_D[MT],5,D_D[CAT],SMS, D_D[EP],499,D_D[LOC],$A45),0))</f>
        <v>313</v>
      </c>
      <c r="G45" s="91">
        <f t="shared" ca="1" si="8"/>
        <v>0.45626822157434405</v>
      </c>
      <c r="H45" s="91">
        <f ca="1">IF(ISNA($A45),"",IFERROR(SUMIFS(D_D[DEV],D_D[MT],5,D_D[CAT],SMS, D_D[EP],499,D_D[LOC],$A45)/$E45,0))</f>
        <v>0.22011661807580174</v>
      </c>
      <c r="I45" s="91">
        <f ca="1">IF(ISNA($A45),"",IFERROR(SUMIFS(D_D[EVD],D_D[MT],5,D_D[CAT],SMS, D_D[EP],499,D_D[LOC],$A45)/$E45,0))</f>
        <v>0.45918367346938777</v>
      </c>
      <c r="J45" s="91">
        <f ca="1">IF(ISNA($A45),"",IFERROR(SUMIFS(D_D[DEC],D_D[MT],5,D_D[CAT],SMS, D_D[EP],499,D_D[LOC],$A45)/$E45,0))</f>
        <v>0.14139941690962099</v>
      </c>
      <c r="K45" s="91">
        <f ca="1">IF(ISNA($A45),"",IFERROR(SUMIFS(D_D[AWD],D_D[MT],5,D_D[CAT],SMS, D_D[EP],499,D_D[LOC],$A45)/$E45,0))</f>
        <v>0.13848396501457727</v>
      </c>
      <c r="L45" s="91">
        <f ca="1">IF(ISNA($A45),"",IFERROR(SUMIFS(D_D[AUT],D_D[MT],5,D_D[CAT],SMS, D_D[EP],499,D_D[LOC],$A45)/$E45,0))</f>
        <v>4.0816326530612242E-2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2648</v>
      </c>
      <c r="F46" s="89">
        <f ca="1">IF(ISNA($A46),"",IFERROR(SUMIFS(D_D[BL],D_D[MT],5,D_D[CAT],SMS, D_D[EP],499,D_D[LOC],$A46),0))</f>
        <v>606</v>
      </c>
      <c r="G46" s="91">
        <f t="shared" ca="1" si="8"/>
        <v>0.22885196374622357</v>
      </c>
      <c r="H46" s="91">
        <f ca="1">IF(ISNA($A46),"",IFERROR(SUMIFS(D_D[DEV],D_D[MT],5,D_D[CAT],SMS, D_D[EP],499,D_D[LOC],$A46)/$E46,0))</f>
        <v>1.6616314199395771E-2</v>
      </c>
      <c r="I46" s="91">
        <f ca="1">IF(ISNA($A46),"",IFERROR(SUMIFS(D_D[EVD],D_D[MT],5,D_D[CAT],SMS, D_D[EP],499,D_D[LOC],$A46)/$E46,0))</f>
        <v>0.73187311178247738</v>
      </c>
      <c r="J46" s="91">
        <f ca="1">IF(ISNA($A46),"",IFERROR(SUMIFS(D_D[DEC],D_D[MT],5,D_D[CAT],SMS, D_D[EP],499,D_D[LOC],$A46)/$E46,0))</f>
        <v>0.22394259818731119</v>
      </c>
      <c r="K46" s="91">
        <f ca="1">IF(ISNA($A46),"",IFERROR(SUMIFS(D_D[AWD],D_D[MT],5,D_D[CAT],SMS, D_D[EP],499,D_D[LOC],$A46)/$E46,0))</f>
        <v>2.7567975830815709E-2</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7143</v>
      </c>
      <c r="F47" s="89">
        <f ca="1">IF(ISNA($A47),"",IFERROR(SUMIFS(D_D[BL],D_D[MT],5,D_D[CAT],SMS, D_D[EP],499,D_D[LOC],$A47),0))</f>
        <v>1645</v>
      </c>
      <c r="G47" s="91">
        <f t="shared" ca="1" si="8"/>
        <v>0.23029539409211816</v>
      </c>
      <c r="H47" s="91">
        <f ca="1">IF(ISNA($A47),"",IFERROR(SUMIFS(D_D[DEV],D_D[MT],5,D_D[CAT],SMS, D_D[EP],499,D_D[LOC],$A47)/$E47,0))</f>
        <v>6.3838723225535493E-2</v>
      </c>
      <c r="I47" s="91">
        <f ca="1">IF(ISNA($A47),"",IFERROR(SUMIFS(D_D[EVD],D_D[MT],5,D_D[CAT],SMS, D_D[EP],499,D_D[LOC],$A47)/$E47,0))</f>
        <v>0.64496710065798679</v>
      </c>
      <c r="J47" s="91">
        <f ca="1">IF(ISNA($A47),"",IFERROR(SUMIFS(D_D[DEC],D_D[MT],5,D_D[CAT],SMS, D_D[EP],499,D_D[LOC],$A47)/$E47,0))</f>
        <v>0.24093518129637406</v>
      </c>
      <c r="K47" s="91">
        <f ca="1">IF(ISNA($A47),"",IFERROR(SUMIFS(D_D[AWD],D_D[MT],5,D_D[CAT],SMS, D_D[EP],499,D_D[LOC],$A47)/$E47,0))</f>
        <v>4.2979140417191655E-2</v>
      </c>
      <c r="L47" s="91">
        <f ca="1">IF(ISNA($A47),"",IFERROR(SUMIFS(D_D[AUT],D_D[MT],5,D_D[CAT],SMS, D_D[EP],499,D_D[LOC],$A47)/$E47,0))</f>
        <v>7.2798544029119422E-3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296</v>
      </c>
      <c r="F48" s="89">
        <f ca="1">IF(ISNA($A48),"",IFERROR(SUMIFS(D_D[BL],D_D[MT],5,D_D[CAT],SMS, D_D[EP],499,D_D[LOC],$A48),0))</f>
        <v>43</v>
      </c>
      <c r="G48" s="91">
        <f t="shared" ca="1" si="8"/>
        <v>0.14527027027027026</v>
      </c>
      <c r="H48" s="91">
        <f ca="1">IF(ISNA($A48),"",IFERROR(SUMIFS(D_D[DEV],D_D[MT],5,D_D[CAT],SMS, D_D[EP],499,D_D[LOC],$A48)/$E48,0))</f>
        <v>0.20945945945945946</v>
      </c>
      <c r="I48" s="91">
        <f ca="1">IF(ISNA($A48),"",IFERROR(SUMIFS(D_D[EVD],D_D[MT],5,D_D[CAT],SMS, D_D[EP],499,D_D[LOC],$A48)/$E48,0))</f>
        <v>0.65540540540540537</v>
      </c>
      <c r="J48" s="91">
        <f ca="1">IF(ISNA($A48),"",IFERROR(SUMIFS(D_D[DEC],D_D[MT],5,D_D[CAT],SMS, D_D[EP],499,D_D[LOC],$A48)/$E48,0))</f>
        <v>8.4459459459459457E-2</v>
      </c>
      <c r="K48" s="91">
        <f ca="1">IF(ISNA($A48),"",IFERROR(SUMIFS(D_D[AWD],D_D[MT],5,D_D[CAT],SMS, D_D[EP],499,D_D[LOC],$A48)/$E48,0))</f>
        <v>3.0405405405405407E-2</v>
      </c>
      <c r="L48" s="91">
        <f ca="1">IF(ISNA($A48),"",IFERROR(SUMIFS(D_D[AUT],D_D[MT],5,D_D[CAT],SMS, D_D[EP],499,D_D[LOC],$A48)/$E48,0))</f>
        <v>2.0270270270270271E-2</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1787</v>
      </c>
      <c r="F49" s="89">
        <f ca="1">IF(ISNA($A49),"",IFERROR(SUMIFS(D_D[BL],D_D[MT],5,D_D[CAT],SMS, D_D[EP],499,D_D[LOC],$A49),0))</f>
        <v>654</v>
      </c>
      <c r="G49" s="91">
        <f t="shared" ref="G49:G59" ca="1" si="11">IF(ISNA($A49),"",IFERROR(F49/E49,0))</f>
        <v>0.36597649692221601</v>
      </c>
      <c r="H49" s="91">
        <f ca="1">IF(ISNA($A49),"",IFERROR(SUMIFS(D_D[DEV],D_D[MT],5,D_D[CAT],SMS, D_D[EP],499,D_D[LOC],$A49)/$E49,0))</f>
        <v>0.14437604924454392</v>
      </c>
      <c r="I49" s="91">
        <f ca="1">IF(ISNA($A49),"",IFERROR(SUMIFS(D_D[EVD],D_D[MT],5,D_D[CAT],SMS, D_D[EP],499,D_D[LOC],$A49)/$E49,0))</f>
        <v>0.58198097369893675</v>
      </c>
      <c r="J49" s="91">
        <f ca="1">IF(ISNA($A49),"",IFERROR(SUMIFS(D_D[DEC],D_D[MT],5,D_D[CAT],SMS, D_D[EP],499,D_D[LOC],$A49)/$E49,0))</f>
        <v>0.12479015109121433</v>
      </c>
      <c r="K49" s="91">
        <f ca="1">IF(ISNA($A49),"",IFERROR(SUMIFS(D_D[AWD],D_D[MT],5,D_D[CAT],SMS, D_D[EP],499,D_D[LOC],$A49)/$E49,0))</f>
        <v>0.12311135982092893</v>
      </c>
      <c r="L49" s="91">
        <f ca="1">IF(ISNA($A49),"",IFERROR(SUMIFS(D_D[AUT],D_D[MT],5,D_D[CAT],SMS, D_D[EP],499,D_D[LOC],$A49)/$E49,0))</f>
        <v>2.574146614437605E-2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5060</v>
      </c>
      <c r="F50" s="89">
        <f ca="1">IF(ISNA($A50),"",IFERROR(SUMIFS(D_D[BL],D_D[MT],5,D_D[CAT],SMS, D_D[EP],499,D_D[LOC],$A50),0))</f>
        <v>948</v>
      </c>
      <c r="G50" s="91">
        <f t="shared" ca="1" si="11"/>
        <v>0.18735177865612648</v>
      </c>
      <c r="H50" s="91">
        <f ca="1">IF(ISNA($A50),"",IFERROR(SUMIFS(D_D[DEV],D_D[MT],5,D_D[CAT],SMS, D_D[EP],499,D_D[LOC],$A50)/$E50,0))</f>
        <v>2.6877470355731226E-2</v>
      </c>
      <c r="I50" s="91">
        <f ca="1">IF(ISNA($A50),"",IFERROR(SUMIFS(D_D[EVD],D_D[MT],5,D_D[CAT],SMS, D_D[EP],499,D_D[LOC],$A50)/$E50,0))</f>
        <v>0.66660079051383403</v>
      </c>
      <c r="J50" s="91">
        <f ca="1">IF(ISNA($A50),"",IFERROR(SUMIFS(D_D[DEC],D_D[MT],5,D_D[CAT],SMS, D_D[EP],499,D_D[LOC],$A50)/$E50,0))</f>
        <v>0.29110671936758892</v>
      </c>
      <c r="K50" s="91">
        <f ca="1">IF(ISNA($A50),"",IFERROR(SUMIFS(D_D[AWD],D_D[MT],5,D_D[CAT],SMS, D_D[EP],499,D_D[LOC],$A50)/$E50,0))</f>
        <v>1.5415019762845849E-2</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6283</v>
      </c>
      <c r="F51" s="89">
        <f ca="1">IF(ISNA($A51),"",IFERROR(SUMIFS(D_D[BL],D_D[MT],5,D_D[CAT],SMS, D_D[EP],499,D_D[LOC],$A51),0))</f>
        <v>1454</v>
      </c>
      <c r="G51" s="91">
        <f t="shared" ca="1" si="11"/>
        <v>0.23141811236670382</v>
      </c>
      <c r="H51" s="91">
        <f ca="1">IF(ISNA($A51),"",IFERROR(SUMIFS(D_D[DEV],D_D[MT],5,D_D[CAT],SMS, D_D[EP],499,D_D[LOC],$A51)/$E51,0))</f>
        <v>7.7351583638389301E-2</v>
      </c>
      <c r="I51" s="91">
        <f ca="1">IF(ISNA($A51),"",IFERROR(SUMIFS(D_D[EVD],D_D[MT],5,D_D[CAT],SMS, D_D[EP],499,D_D[LOC],$A51)/$E51,0))</f>
        <v>0.64364157249721465</v>
      </c>
      <c r="J51" s="91">
        <f ca="1">IF(ISNA($A51),"",IFERROR(SUMIFS(D_D[DEC],D_D[MT],5,D_D[CAT],SMS, D_D[EP],499,D_D[LOC],$A51)/$E51,0))</f>
        <v>0.23285054910074804</v>
      </c>
      <c r="K51" s="91">
        <f ca="1">IF(ISNA($A51),"",IFERROR(SUMIFS(D_D[AWD],D_D[MT],5,D_D[CAT],SMS, D_D[EP],499,D_D[LOC],$A51)/$E51,0))</f>
        <v>3.7561674359382458E-2</v>
      </c>
      <c r="L51" s="91">
        <f ca="1">IF(ISNA($A51),"",IFERROR(SUMIFS(D_D[AUT],D_D[MT],5,D_D[CAT],SMS, D_D[EP],499,D_D[LOC],$A51)/$E51,0))</f>
        <v>8.5946204042654777E-3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574</v>
      </c>
      <c r="F52" s="89">
        <f ca="1">IF(ISNA($A52),"",IFERROR(SUMIFS(D_D[BL],D_D[MT],5,D_D[CAT],SMS, D_D[EP],499,D_D[LOC],$A52),0))</f>
        <v>54</v>
      </c>
      <c r="G52" s="91">
        <f t="shared" ca="1" si="11"/>
        <v>9.4076655052264813E-2</v>
      </c>
      <c r="H52" s="91">
        <f ca="1">IF(ISNA($A52),"",IFERROR(SUMIFS(D_D[DEV],D_D[MT],5,D_D[CAT],SMS, D_D[EP],499,D_D[LOC],$A52)/$E52,0))</f>
        <v>0.13240418118466898</v>
      </c>
      <c r="I52" s="91">
        <f ca="1">IF(ISNA($A52),"",IFERROR(SUMIFS(D_D[EVD],D_D[MT],5,D_D[CAT],SMS, D_D[EP],499,D_D[LOC],$A52)/$E52,0))</f>
        <v>0.72648083623693382</v>
      </c>
      <c r="J52" s="91">
        <f ca="1">IF(ISNA($A52),"",IFERROR(SUMIFS(D_D[DEC],D_D[MT],5,D_D[CAT],SMS, D_D[EP],499,D_D[LOC],$A52)/$E52,0))</f>
        <v>8.5365853658536592E-2</v>
      </c>
      <c r="K52" s="91">
        <f ca="1">IF(ISNA($A52),"",IFERROR(SUMIFS(D_D[AWD],D_D[MT],5,D_D[CAT],SMS, D_D[EP],499,D_D[LOC],$A52)/$E52,0))</f>
        <v>5.2264808362369339E-2</v>
      </c>
      <c r="L52" s="91">
        <f ca="1">IF(ISNA($A52),"",IFERROR(SUMIFS(D_D[AUT],D_D[MT],5,D_D[CAT],SMS, D_D[EP],499,D_D[LOC],$A52)/$E52,0))</f>
        <v>3.4843205574912892E-3</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1283</v>
      </c>
      <c r="F53" s="89">
        <f ca="1">IF(ISNA($A53),"",IFERROR(SUMIFS(D_D[BL],D_D[MT],5,D_D[CAT],SMS, D_D[EP],499,D_D[LOC],$A53),0))</f>
        <v>569</v>
      </c>
      <c r="G53" s="91">
        <f t="shared" ca="1" si="11"/>
        <v>0.44349181605611848</v>
      </c>
      <c r="H53" s="91">
        <f ca="1">IF(ISNA($A53),"",IFERROR(SUMIFS(D_D[DEV],D_D[MT],5,D_D[CAT],SMS, D_D[EP],499,D_D[LOC],$A53)/$E53,0))</f>
        <v>0.20576773187840997</v>
      </c>
      <c r="I53" s="91">
        <f ca="1">IF(ISNA($A53),"",IFERROR(SUMIFS(D_D[EVD],D_D[MT],5,D_D[CAT],SMS, D_D[EP],499,D_D[LOC],$A53)/$E53,0))</f>
        <v>0.48402182385035075</v>
      </c>
      <c r="J53" s="91">
        <f ca="1">IF(ISNA($A53),"",IFERROR(SUMIFS(D_D[DEC],D_D[MT],5,D_D[CAT],SMS, D_D[EP],499,D_D[LOC],$A53)/$E53,0))</f>
        <v>0.16445830085736554</v>
      </c>
      <c r="K53" s="91">
        <f ca="1">IF(ISNA($A53),"",IFERROR(SUMIFS(D_D[AWD],D_D[MT],5,D_D[CAT],SMS, D_D[EP],499,D_D[LOC],$A53)/$E53,0))</f>
        <v>0.10522213561964147</v>
      </c>
      <c r="L53" s="91">
        <f ca="1">IF(ISNA($A53),"",IFERROR(SUMIFS(D_D[AUT],D_D[MT],5,D_D[CAT],SMS, D_D[EP],499,D_D[LOC],$A53)/$E53,0))</f>
        <v>4.053000779423227E-2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4426</v>
      </c>
      <c r="F54" s="89">
        <f ca="1">IF(ISNA($A54),"",IFERROR(SUMIFS(D_D[BL],D_D[MT],5,D_D[CAT],SMS, D_D[EP],499,D_D[LOC],$A54),0))</f>
        <v>831</v>
      </c>
      <c r="G54" s="91">
        <f t="shared" ca="1" si="11"/>
        <v>0.18775417984636239</v>
      </c>
      <c r="H54" s="91">
        <f ca="1">IF(ISNA($A54),"",IFERROR(SUMIFS(D_D[DEV],D_D[MT],5,D_D[CAT],SMS, D_D[EP],499,D_D[LOC],$A54)/$E54,0))</f>
        <v>3.2986895616809758E-2</v>
      </c>
      <c r="I54" s="91">
        <f ca="1">IF(ISNA($A54),"",IFERROR(SUMIFS(D_D[EVD],D_D[MT],5,D_D[CAT],SMS, D_D[EP],499,D_D[LOC],$A54)/$E54,0))</f>
        <v>0.67916854948034344</v>
      </c>
      <c r="J54" s="91">
        <f ca="1">IF(ISNA($A54),"",IFERROR(SUMIFS(D_D[DEC],D_D[MT],5,D_D[CAT],SMS, D_D[EP],499,D_D[LOC],$A54)/$E54,0))</f>
        <v>0.27180298237686401</v>
      </c>
      <c r="K54" s="91">
        <f ca="1">IF(ISNA($A54),"",IFERROR(SUMIFS(D_D[AWD],D_D[MT],5,D_D[CAT],SMS, D_D[EP],499,D_D[LOC],$A54)/$E54,0))</f>
        <v>1.6041572525982827E-2</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1290</v>
      </c>
      <c r="F55" s="89">
        <f ca="1">IF(ISNA($A55),"",IFERROR(SUMIFS(D_D[BL],D_D[MT],5,D_D[CAT],SMS, D_D[EP],499,D_D[LOC],$A55),0))</f>
        <v>298</v>
      </c>
      <c r="G55" s="91">
        <f t="shared" ca="1" si="11"/>
        <v>0.23100775193798451</v>
      </c>
      <c r="H55" s="91">
        <f ca="1">IF(ISNA($A55),"",IFERROR(SUMIFS(D_D[DEV],D_D[MT],5,D_D[CAT],SMS, D_D[EP],499,D_D[LOC],$A55)/$E55,0))</f>
        <v>6.2790697674418611E-2</v>
      </c>
      <c r="I55" s="91">
        <f ca="1">IF(ISNA($A55),"",IFERROR(SUMIFS(D_D[EVD],D_D[MT],5,D_D[CAT],SMS, D_D[EP],499,D_D[LOC],$A55)/$E55,0))</f>
        <v>0.66201550387596897</v>
      </c>
      <c r="J55" s="91">
        <f ca="1">IF(ISNA($A55),"",IFERROR(SUMIFS(D_D[DEC],D_D[MT],5,D_D[CAT],SMS, D_D[EP],499,D_D[LOC],$A55)/$E55,0))</f>
        <v>0.22713178294573644</v>
      </c>
      <c r="K55" s="91">
        <f ca="1">IF(ISNA($A55),"",IFERROR(SUMIFS(D_D[AWD],D_D[MT],5,D_D[CAT],SMS, D_D[EP],499,D_D[LOC],$A55)/$E55,0))</f>
        <v>4.1085271317829457E-2</v>
      </c>
      <c r="L55" s="91">
        <f ca="1">IF(ISNA($A55),"",IFERROR(SUMIFS(D_D[AUT],D_D[MT],5,D_D[CAT],SMS, D_D[EP],499,D_D[LOC],$A55)/$E55,0))</f>
        <v>6.9767441860465115E-3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97</v>
      </c>
      <c r="F56" s="89">
        <f ca="1">IF(ISNA($A56),"",IFERROR(SUMIFS(D_D[BL],D_D[MT],5,D_D[CAT],SMS, D_D[EP],499,D_D[LOC],$A56),0))</f>
        <v>7</v>
      </c>
      <c r="G56" s="91">
        <f t="shared" ca="1" si="11"/>
        <v>7.2164948453608241E-2</v>
      </c>
      <c r="H56" s="91">
        <f ca="1">IF(ISNA($A56),"",IFERROR(SUMIFS(D_D[DEV],D_D[MT],5,D_D[CAT],SMS, D_D[EP],499,D_D[LOC],$A56)/$E56,0))</f>
        <v>0.13402061855670103</v>
      </c>
      <c r="I56" s="91">
        <f ca="1">IF(ISNA($A56),"",IFERROR(SUMIFS(D_D[EVD],D_D[MT],5,D_D[CAT],SMS, D_D[EP],499,D_D[LOC],$A56)/$E56,0))</f>
        <v>0.62886597938144329</v>
      </c>
      <c r="J56" s="91">
        <f ca="1">IF(ISNA($A56),"",IFERROR(SUMIFS(D_D[DEC],D_D[MT],5,D_D[CAT],SMS, D_D[EP],499,D_D[LOC],$A56)/$E56,0))</f>
        <v>0.14432989690721648</v>
      </c>
      <c r="K56" s="91">
        <f ca="1">IF(ISNA($A56),"",IFERROR(SUMIFS(D_D[AWD],D_D[MT],5,D_D[CAT],SMS, D_D[EP],499,D_D[LOC],$A56)/$E56,0))</f>
        <v>8.247422680412371E-2</v>
      </c>
      <c r="L56" s="91">
        <f ca="1">IF(ISNA($A56),"",IFERROR(SUMIFS(D_D[AUT],D_D[MT],5,D_D[CAT],SMS, D_D[EP],499,D_D[LOC],$A56)/$E56,0))</f>
        <v>1.0309278350515464E-2</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207</v>
      </c>
      <c r="F57" s="89">
        <f ca="1">IF(ISNA($A57),"",IFERROR(SUMIFS(D_D[BL],D_D[MT],5,D_D[CAT],SMS, D_D[EP],499,D_D[LOC],$A57),0))</f>
        <v>119</v>
      </c>
      <c r="G57" s="91">
        <f t="shared" ca="1" si="11"/>
        <v>0.5748792270531401</v>
      </c>
      <c r="H57" s="91">
        <f ca="1">IF(ISNA($A57),"",IFERROR(SUMIFS(D_D[DEV],D_D[MT],5,D_D[CAT],SMS, D_D[EP],499,D_D[LOC],$A57)/$E57,0))</f>
        <v>0.20772946859903382</v>
      </c>
      <c r="I57" s="91">
        <f ca="1">IF(ISNA($A57),"",IFERROR(SUMIFS(D_D[EVD],D_D[MT],5,D_D[CAT],SMS, D_D[EP],499,D_D[LOC],$A57)/$E57,0))</f>
        <v>0.44927536231884058</v>
      </c>
      <c r="J57" s="91">
        <f ca="1">IF(ISNA($A57),"",IFERROR(SUMIFS(D_D[DEC],D_D[MT],5,D_D[CAT],SMS, D_D[EP],499,D_D[LOC],$A57)/$E57,0))</f>
        <v>0.14975845410628019</v>
      </c>
      <c r="K57" s="91">
        <f ca="1">IF(ISNA($A57),"",IFERROR(SUMIFS(D_D[AWD],D_D[MT],5,D_D[CAT],SMS, D_D[EP],499,D_D[LOC],$A57)/$E57,0))</f>
        <v>0.15458937198067632</v>
      </c>
      <c r="L57" s="91">
        <f ca="1">IF(ISNA($A57),"",IFERROR(SUMIFS(D_D[AUT],D_D[MT],5,D_D[CAT],SMS, D_D[EP],499,D_D[LOC],$A57)/$E57,0))</f>
        <v>3.864734299516908E-2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986</v>
      </c>
      <c r="F58" s="89">
        <f ca="1">IF(ISNA($A58),"",IFERROR(SUMIFS(D_D[BL],D_D[MT],5,D_D[CAT],SMS, D_D[EP],499,D_D[LOC],$A58),0))</f>
        <v>172</v>
      </c>
      <c r="G58" s="91">
        <f t="shared" ca="1" si="11"/>
        <v>0.17444219066937119</v>
      </c>
      <c r="H58" s="91">
        <f ca="1">IF(ISNA($A58),"",IFERROR(SUMIFS(D_D[DEV],D_D[MT],5,D_D[CAT],SMS, D_D[EP],499,D_D[LOC],$A58)/$E58,0))</f>
        <v>2.5354969574036511E-2</v>
      </c>
      <c r="I58" s="91">
        <f ca="1">IF(ISNA($A58),"",IFERROR(SUMIFS(D_D[EVD],D_D[MT],5,D_D[CAT],SMS, D_D[EP],499,D_D[LOC],$A58)/$E58,0))</f>
        <v>0.70993914807302227</v>
      </c>
      <c r="J58" s="91">
        <f ca="1">IF(ISNA($A58),"",IFERROR(SUMIFS(D_D[DEC],D_D[MT],5,D_D[CAT],SMS, D_D[EP],499,D_D[LOC],$A58)/$E58,0))</f>
        <v>0.25152129817444219</v>
      </c>
      <c r="K58" s="91">
        <f ca="1">IF(ISNA($A58),"",IFERROR(SUMIFS(D_D[AWD],D_D[MT],5,D_D[CAT],SMS, D_D[EP],499,D_D[LOC],$A58)/$E58,0))</f>
        <v>1.3184584178498986E-2</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4741</v>
      </c>
      <c r="F59" s="89">
        <f ca="1">IF(ISNA($A59),"",IFERROR(SUMIFS(D_D[BL],D_D[MT],5,D_D[CAT],SMS, D_D[EP],499,D_D[LOC],$A59),0))</f>
        <v>1273</v>
      </c>
      <c r="G59" s="91">
        <f t="shared" ca="1" si="11"/>
        <v>0.26850875342754693</v>
      </c>
      <c r="H59" s="91">
        <f ca="1">IF(ISNA($A59),"",IFERROR(SUMIFS(D_D[DEV],D_D[MT],5,D_D[CAT],SMS, D_D[EP],499,D_D[LOC],$A59)/$E59,0))</f>
        <v>5.7160936511284538E-2</v>
      </c>
      <c r="I59" s="91">
        <f ca="1">IF(ISNA($A59),"",IFERROR(SUMIFS(D_D[EVD],D_D[MT],5,D_D[CAT],SMS, D_D[EP],499,D_D[LOC],$A59)/$E59,0))</f>
        <v>0.6774941995359629</v>
      </c>
      <c r="J59" s="91">
        <f ca="1">IF(ISNA($A59),"",IFERROR(SUMIFS(D_D[DEC],D_D[MT],5,D_D[CAT],SMS, D_D[EP],499,D_D[LOC],$A59)/$E59,0))</f>
        <v>0.20523096393165999</v>
      </c>
      <c r="K59" s="91">
        <f ca="1">IF(ISNA($A59),"",IFERROR(SUMIFS(D_D[AWD],D_D[MT],5,D_D[CAT],SMS, D_D[EP],499,D_D[LOC],$A59)/$E59,0))</f>
        <v>5.188778738662729E-2</v>
      </c>
      <c r="L59" s="91">
        <f ca="1">IF(ISNA($A59),"",IFERROR(SUMIFS(D_D[AUT],D_D[MT],5,D_D[CAT],SMS, D_D[EP],499,D_D[LOC],$A59)/$E59,0))</f>
        <v>8.2261126344653022E-3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132</v>
      </c>
      <c r="F60" s="89">
        <f ca="1">IF(ISNA($A60),"",IFERROR(SUMIFS(D_D[BL],D_D[MT],5,D_D[CAT],SMS, D_D[EP],499,D_D[LOC],$A60),0))</f>
        <v>12</v>
      </c>
      <c r="G60" s="91">
        <f t="shared" ref="G60:G81" ca="1" si="13">IF(ISNA($A60),"",IFERROR(F60/E60,0))</f>
        <v>9.0909090909090912E-2</v>
      </c>
      <c r="H60" s="91">
        <f ca="1">IF(ISNA($A60),"",IFERROR(SUMIFS(D_D[DEV],D_D[MT],5,D_D[CAT],SMS, D_D[EP],499,D_D[LOC],$A60)/$E60,0))</f>
        <v>0.12121212121212122</v>
      </c>
      <c r="I60" s="91">
        <f ca="1">IF(ISNA($A60),"",IFERROR(SUMIFS(D_D[EVD],D_D[MT],5,D_D[CAT],SMS, D_D[EP],499,D_D[LOC],$A60)/$E60,0))</f>
        <v>0.70454545454545459</v>
      </c>
      <c r="J60" s="91">
        <f ca="1">IF(ISNA($A60),"",IFERROR(SUMIFS(D_D[DEC],D_D[MT],5,D_D[CAT],SMS, D_D[EP],499,D_D[LOC],$A60)/$E60,0))</f>
        <v>0.15151515151515152</v>
      </c>
      <c r="K60" s="91">
        <f ca="1">IF(ISNA($A60),"",IFERROR(SUMIFS(D_D[AWD],D_D[MT],5,D_D[CAT],SMS, D_D[EP],499,D_D[LOC],$A60)/$E60,0))</f>
        <v>2.2727272727272728E-2</v>
      </c>
      <c r="L60" s="91">
        <f ca="1">IF(ISNA($A60),"",IFERROR(SUMIFS(D_D[AUT],D_D[MT],5,D_D[CAT],SMS, D_D[EP],499,D_D[LOC],$A60)/$E60,0))</f>
        <v>0</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1172</v>
      </c>
      <c r="F61" s="89">
        <f ca="1">IF(ISNA($A61),"",IFERROR(SUMIFS(D_D[BL],D_D[MT],5,D_D[CAT],SMS, D_D[EP],499,D_D[LOC],$A61),0))</f>
        <v>499</v>
      </c>
      <c r="G61" s="91">
        <f t="shared" ca="1" si="13"/>
        <v>0.42576791808873721</v>
      </c>
      <c r="H61" s="91">
        <f ca="1">IF(ISNA($A61),"",IFERROR(SUMIFS(D_D[DEV],D_D[MT],5,D_D[CAT],SMS, D_D[EP],499,D_D[LOC],$A61)/$E61,0))</f>
        <v>0.12883959044368601</v>
      </c>
      <c r="I61" s="91">
        <f ca="1">IF(ISNA($A61),"",IFERROR(SUMIFS(D_D[EVD],D_D[MT],5,D_D[CAT],SMS, D_D[EP],499,D_D[LOC],$A61)/$E61,0))</f>
        <v>0.55546075085324231</v>
      </c>
      <c r="J61" s="91">
        <f ca="1">IF(ISNA($A61),"",IFERROR(SUMIFS(D_D[DEC],D_D[MT],5,D_D[CAT],SMS, D_D[EP],499,D_D[LOC],$A61)/$E61,0))</f>
        <v>0.16638225255972697</v>
      </c>
      <c r="K61" s="91">
        <f ca="1">IF(ISNA($A61),"",IFERROR(SUMIFS(D_D[AWD],D_D[MT],5,D_D[CAT],SMS, D_D[EP],499,D_D[LOC],$A61)/$E61,0))</f>
        <v>0.11604095563139932</v>
      </c>
      <c r="L61" s="91">
        <f ca="1">IF(ISNA($A61),"",IFERROR(SUMIFS(D_D[AUT],D_D[MT],5,D_D[CAT],SMS, D_D[EP],499,D_D[LOC],$A61)/$E61,0))</f>
        <v>3.3276450511945395E-2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3437</v>
      </c>
      <c r="F62" s="89">
        <f ca="1">IF(ISNA($A62),"",IFERROR(SUMIFS(D_D[BL],D_D[MT],5,D_D[CAT],SMS, D_D[EP],499,D_D[LOC],$A62),0))</f>
        <v>762</v>
      </c>
      <c r="G62" s="91">
        <f t="shared" ca="1" si="13"/>
        <v>0.22170497526913005</v>
      </c>
      <c r="H62" s="91">
        <f ca="1">IF(ISNA($A62),"",IFERROR(SUMIFS(D_D[DEV],D_D[MT],5,D_D[CAT],SMS, D_D[EP],499,D_D[LOC],$A62)/$E62,0))</f>
        <v>3.0258946755891768E-2</v>
      </c>
      <c r="I62" s="91">
        <f ca="1">IF(ISNA($A62),"",IFERROR(SUMIFS(D_D[EVD],D_D[MT],5,D_D[CAT],SMS, D_D[EP],499,D_D[LOC],$A62)/$E62,0))</f>
        <v>0.71806808263020072</v>
      </c>
      <c r="J62" s="91">
        <f ca="1">IF(ISNA($A62),"",IFERROR(SUMIFS(D_D[DEC],D_D[MT],5,D_D[CAT],SMS, D_D[EP],499,D_D[LOC],$A62)/$E62,0))</f>
        <v>0.22054116962467268</v>
      </c>
      <c r="K62" s="91">
        <f ca="1">IF(ISNA($A62),"",IFERROR(SUMIFS(D_D[AWD],D_D[MT],5,D_D[CAT],SMS, D_D[EP],499,D_D[LOC],$A62)/$E62,0))</f>
        <v>3.1131800989234799E-2</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9157</v>
      </c>
      <c r="F63" s="89">
        <f ca="1">IF(ISNA($A63),"",IFERROR(SUMIFS(D_D[BL],D_D[MT],5,D_D[CAT],SMS, D_D[EP],499,D_D[LOC],$A63),0))</f>
        <v>2175</v>
      </c>
      <c r="G63" s="91">
        <f t="shared" ca="1" si="13"/>
        <v>0.23752320629026974</v>
      </c>
      <c r="H63" s="91">
        <f ca="1">IF(ISNA($A63),"",IFERROR(SUMIFS(D_D[DEV],D_D[MT],5,D_D[CAT],SMS, D_D[EP],499,D_D[LOC],$A63)/$E63,0))</f>
        <v>5.1654471988642571E-2</v>
      </c>
      <c r="I63" s="91">
        <f ca="1">IF(ISNA($A63),"",IFERROR(SUMIFS(D_D[EVD],D_D[MT],5,D_D[CAT],SMS, D_D[EP],499,D_D[LOC],$A63)/$E63,0))</f>
        <v>0.66823195369662558</v>
      </c>
      <c r="J63" s="91">
        <f ca="1">IF(ISNA($A63),"",IFERROR(SUMIFS(D_D[DEC],D_D[MT],5,D_D[CAT],SMS, D_D[EP],499,D_D[LOC],$A63)/$E63,0))</f>
        <v>0.21895817407447854</v>
      </c>
      <c r="K63" s="91">
        <f ca="1">IF(ISNA($A63),"",IFERROR(SUMIFS(D_D[AWD],D_D[MT],5,D_D[CAT],SMS, D_D[EP],499,D_D[LOC],$A63)/$E63,0))</f>
        <v>5.2637326635360929E-2</v>
      </c>
      <c r="L63" s="91">
        <f ca="1">IF(ISNA($A63),"",IFERROR(SUMIFS(D_D[AUT],D_D[MT],5,D_D[CAT],SMS, D_D[EP],499,D_D[LOC],$A63)/$E63,0))</f>
        <v>8.5180736048924323E-3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312</v>
      </c>
      <c r="F64" s="89">
        <f ca="1">IF(ISNA($A64),"",IFERROR(SUMIFS(D_D[BL],D_D[MT],5,D_D[CAT],SMS, D_D[EP],499,D_D[LOC],$A64),0))</f>
        <v>12</v>
      </c>
      <c r="G64" s="91">
        <f t="shared" ref="G64:G79" ca="1" si="16">IF(ISNA($A64),"",IFERROR(F64/E64,0))</f>
        <v>3.8461538461538464E-2</v>
      </c>
      <c r="H64" s="91">
        <f ca="1">IF(ISNA($A64),"",IFERROR(SUMIFS(D_D[DEV],D_D[MT],5,D_D[CAT],SMS, D_D[EP],499,D_D[LOC],$A64)/$E64,0))</f>
        <v>0.10897435897435898</v>
      </c>
      <c r="I64" s="91">
        <f ca="1">IF(ISNA($A64),"",IFERROR(SUMIFS(D_D[EVD],D_D[MT],5,D_D[CAT],SMS, D_D[EP],499,D_D[LOC],$A64)/$E64,0))</f>
        <v>0.77884615384615385</v>
      </c>
      <c r="J64" s="91">
        <f ca="1">IF(ISNA($A64),"",IFERROR(SUMIFS(D_D[DEC],D_D[MT],5,D_D[CAT],SMS, D_D[EP],499,D_D[LOC],$A64)/$E64,0))</f>
        <v>8.3333333333333329E-2</v>
      </c>
      <c r="K64" s="91">
        <f ca="1">IF(ISNA($A64),"",IFERROR(SUMIFS(D_D[AWD],D_D[MT],5,D_D[CAT],SMS, D_D[EP],499,D_D[LOC],$A64)/$E64,0))</f>
        <v>1.9230769230769232E-2</v>
      </c>
      <c r="L64" s="91">
        <f ca="1">IF(ISNA($A64),"",IFERROR(SUMIFS(D_D[AUT],D_D[MT],5,D_D[CAT],SMS, D_D[EP],499,D_D[LOC],$A64)/$E64,0))</f>
        <v>9.6153846153846159E-3</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253</v>
      </c>
      <c r="F65" s="89">
        <f ca="1">IF(ISNA($A65),"",IFERROR(SUMIFS(D_D[BL],D_D[MT],5,D_D[CAT],SMS, D_D[EP],499,D_D[LOC],$A65),0))</f>
        <v>47</v>
      </c>
      <c r="G65" s="91">
        <f t="shared" ca="1" si="16"/>
        <v>0.1857707509881423</v>
      </c>
      <c r="H65" s="91">
        <f ca="1">IF(ISNA($A65),"",IFERROR(SUMIFS(D_D[DEV],D_D[MT],5,D_D[CAT],SMS, D_D[EP],499,D_D[LOC],$A65)/$E65,0))</f>
        <v>9.8814229249011856E-2</v>
      </c>
      <c r="I65" s="91">
        <f ca="1">IF(ISNA($A65),"",IFERROR(SUMIFS(D_D[EVD],D_D[MT],5,D_D[CAT],SMS, D_D[EP],499,D_D[LOC],$A65)/$E65,0))</f>
        <v>0.66798418972332019</v>
      </c>
      <c r="J65" s="91">
        <f ca="1">IF(ISNA($A65),"",IFERROR(SUMIFS(D_D[DEC],D_D[MT],5,D_D[CAT],SMS, D_D[EP],499,D_D[LOC],$A65)/$E65,0))</f>
        <v>0.11857707509881422</v>
      </c>
      <c r="K65" s="91">
        <f ca="1">IF(ISNA($A65),"",IFERROR(SUMIFS(D_D[AWD],D_D[MT],5,D_D[CAT],SMS, D_D[EP],499,D_D[LOC],$A65)/$E65,0))</f>
        <v>0.1067193675889328</v>
      </c>
      <c r="L65" s="91">
        <f ca="1">IF(ISNA($A65),"",IFERROR(SUMIFS(D_D[AUT],D_D[MT],5,D_D[CAT],SMS, D_D[EP],499,D_D[LOC],$A65)/$E65,0))</f>
        <v>7.9051383399209481E-3</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1865</v>
      </c>
      <c r="F66" s="89">
        <f ca="1">IF(ISNA($A66),"",IFERROR(SUMIFS(D_D[BL],D_D[MT],5,D_D[CAT],SMS, D_D[EP],499,D_D[LOC],$A66),0))</f>
        <v>772</v>
      </c>
      <c r="G66" s="91">
        <f t="shared" ca="1" si="16"/>
        <v>0.41394101876675604</v>
      </c>
      <c r="H66" s="91">
        <f ca="1">IF(ISNA($A66),"",IFERROR(SUMIFS(D_D[DEV],D_D[MT],5,D_D[CAT],SMS, D_D[EP],499,D_D[LOC],$A66)/$E66,0))</f>
        <v>0.14638069705093834</v>
      </c>
      <c r="I66" s="91">
        <f ca="1">IF(ISNA($A66),"",IFERROR(SUMIFS(D_D[EVD],D_D[MT],5,D_D[CAT],SMS, D_D[EP],499,D_D[LOC],$A66)/$E66,0))</f>
        <v>0.5276139410187668</v>
      </c>
      <c r="J66" s="91">
        <f ca="1">IF(ISNA($A66),"",IFERROR(SUMIFS(D_D[DEC],D_D[MT],5,D_D[CAT],SMS, D_D[EP],499,D_D[LOC],$A66)/$E66,0))</f>
        <v>0.15495978552278819</v>
      </c>
      <c r="K66" s="91">
        <f ca="1">IF(ISNA($A66),"",IFERROR(SUMIFS(D_D[AWD],D_D[MT],5,D_D[CAT],SMS, D_D[EP],499,D_D[LOC],$A66)/$E66,0))</f>
        <v>0.1319034852546917</v>
      </c>
      <c r="L66" s="91">
        <f ca="1">IF(ISNA($A66),"",IFERROR(SUMIFS(D_D[AUT],D_D[MT],5,D_D[CAT],SMS, D_D[EP],499,D_D[LOC],$A66)/$E66,0))</f>
        <v>3.9142091152815014E-2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6727</v>
      </c>
      <c r="F67" s="89">
        <f ca="1">IF(ISNA($A67),"",IFERROR(SUMIFS(D_D[BL],D_D[MT],5,D_D[CAT],SMS, D_D[EP],499,D_D[LOC],$A67),0))</f>
        <v>1344</v>
      </c>
      <c r="G67" s="91">
        <f t="shared" ca="1" si="16"/>
        <v>0.19979188345473464</v>
      </c>
      <c r="H67" s="91">
        <f ca="1">IF(ISNA($A67),"",IFERROR(SUMIFS(D_D[DEV],D_D[MT],5,D_D[CAT],SMS, D_D[EP],499,D_D[LOC],$A67)/$E67,0))</f>
        <v>2.0960309201724394E-2</v>
      </c>
      <c r="I67" s="91">
        <f ca="1">IF(ISNA($A67),"",IFERROR(SUMIFS(D_D[EVD],D_D[MT],5,D_D[CAT],SMS, D_D[EP],499,D_D[LOC],$A67)/$E67,0))</f>
        <v>0.70209603092017248</v>
      </c>
      <c r="J67" s="91">
        <f ca="1">IF(ISNA($A67),"",IFERROR(SUMIFS(D_D[DEC],D_D[MT],5,D_D[CAT],SMS, D_D[EP],499,D_D[LOC],$A67)/$E67,0))</f>
        <v>0.24676676081462762</v>
      </c>
      <c r="K67" s="91">
        <f ca="1">IF(ISNA($A67),"",IFERROR(SUMIFS(D_D[AWD],D_D[MT],5,D_D[CAT],SMS, D_D[EP],499,D_D[LOC],$A67)/$E67,0))</f>
        <v>3.0176899063475548E-2</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10452</v>
      </c>
      <c r="F68" s="89">
        <f ca="1">IF(ISNA($A68),"",IFERROR(SUMIFS(D_D[BL],D_D[MT],5,D_D[CAT],SMS, D_D[EP],499,D_D[LOC],$A68),0))</f>
        <v>2187</v>
      </c>
      <c r="G68" s="91">
        <f t="shared" ca="1" si="16"/>
        <v>0.20924225028702639</v>
      </c>
      <c r="H68" s="91">
        <f ca="1">IF(ISNA($A68),"",IFERROR(SUMIFS(D_D[DEV],D_D[MT],5,D_D[CAT],SMS, D_D[EP],499,D_D[LOC],$A68)/$E68,0))</f>
        <v>7.3383084577114427E-2</v>
      </c>
      <c r="I68" s="91">
        <f ca="1">IF(ISNA($A68),"",IFERROR(SUMIFS(D_D[EVD],D_D[MT],5,D_D[CAT],SMS, D_D[EP],499,D_D[LOC],$A68)/$E68,0))</f>
        <v>0.64255644852659777</v>
      </c>
      <c r="J68" s="91">
        <f ca="1">IF(ISNA($A68),"",IFERROR(SUMIFS(D_D[DEC],D_D[MT],5,D_D[CAT],SMS, D_D[EP],499,D_D[LOC],$A68)/$E68,0))</f>
        <v>0.23249138920780713</v>
      </c>
      <c r="K68" s="91">
        <f ca="1">IF(ISNA($A68),"",IFERROR(SUMIFS(D_D[AWD],D_D[MT],5,D_D[CAT],SMS, D_D[EP],499,D_D[LOC],$A68)/$E68,0))</f>
        <v>4.06620742441638E-2</v>
      </c>
      <c r="L68" s="91">
        <f ca="1">IF(ISNA($A68),"",IFERROR(SUMIFS(D_D[AUT],D_D[MT],5,D_D[CAT],SMS, D_D[EP],499,D_D[LOC],$A68)/$E68,0))</f>
        <v>1.0907003444316877E-2</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513</v>
      </c>
      <c r="F69" s="89">
        <f ca="1">IF(ISNA($A69),"",IFERROR(SUMIFS(D_D[BL],D_D[MT],5,D_D[CAT],SMS, D_D[EP],499,D_D[LOC],$A69),0))</f>
        <v>107</v>
      </c>
      <c r="G69" s="91">
        <f t="shared" ca="1" si="16"/>
        <v>0.20857699805068225</v>
      </c>
      <c r="H69" s="91">
        <f ca="1">IF(ISNA($A69),"",IFERROR(SUMIFS(D_D[DEV],D_D[MT],5,D_D[CAT],SMS, D_D[EP],499,D_D[LOC],$A69)/$E69,0))</f>
        <v>0.13450292397660818</v>
      </c>
      <c r="I69" s="91">
        <f ca="1">IF(ISNA($A69),"",IFERROR(SUMIFS(D_D[EVD],D_D[MT],5,D_D[CAT],SMS, D_D[EP],499,D_D[LOC],$A69)/$E69,0))</f>
        <v>0.56335282651072127</v>
      </c>
      <c r="J69" s="91">
        <f ca="1">IF(ISNA($A69),"",IFERROR(SUMIFS(D_D[DEC],D_D[MT],5,D_D[CAT],SMS, D_D[EP],499,D_D[LOC],$A69)/$E69,0))</f>
        <v>9.9415204678362568E-2</v>
      </c>
      <c r="K69" s="91">
        <f ca="1">IF(ISNA($A69),"",IFERROR(SUMIFS(D_D[AWD],D_D[MT],5,D_D[CAT],SMS, D_D[EP],499,D_D[LOC],$A69)/$E69,0))</f>
        <v>9.7465886939571145E-2</v>
      </c>
      <c r="L69" s="91">
        <f ca="1">IF(ISNA($A69),"",IFERROR(SUMIFS(D_D[AUT],D_D[MT],5,D_D[CAT],SMS, D_D[EP],499,D_D[LOC],$A69)/$E69,0))</f>
        <v>0.10526315789473684</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2344</v>
      </c>
      <c r="F70" s="89">
        <f ca="1">IF(ISNA($A70),"",IFERROR(SUMIFS(D_D[BL],D_D[MT],5,D_D[CAT],SMS, D_D[EP],499,D_D[LOC],$A70),0))</f>
        <v>775</v>
      </c>
      <c r="G70" s="91">
        <f t="shared" ca="1" si="16"/>
        <v>0.33063139931740615</v>
      </c>
      <c r="H70" s="91">
        <f ca="1">IF(ISNA($A70),"",IFERROR(SUMIFS(D_D[DEV],D_D[MT],5,D_D[CAT],SMS, D_D[EP],499,D_D[LOC],$A70)/$E70,0))</f>
        <v>0.1825938566552901</v>
      </c>
      <c r="I70" s="91">
        <f ca="1">IF(ISNA($A70),"",IFERROR(SUMIFS(D_D[EVD],D_D[MT],5,D_D[CAT],SMS, D_D[EP],499,D_D[LOC],$A70)/$E70,0))</f>
        <v>0.53242320819112632</v>
      </c>
      <c r="J70" s="91">
        <f ca="1">IF(ISNA($A70),"",IFERROR(SUMIFS(D_D[DEC],D_D[MT],5,D_D[CAT],SMS, D_D[EP],499,D_D[LOC],$A70)/$E70,0))</f>
        <v>0.14974402730375427</v>
      </c>
      <c r="K70" s="91">
        <f ca="1">IF(ISNA($A70),"",IFERROR(SUMIFS(D_D[AWD],D_D[MT],5,D_D[CAT],SMS, D_D[EP],499,D_D[LOC],$A70)/$E70,0))</f>
        <v>0.10964163822525597</v>
      </c>
      <c r="L70" s="91">
        <f ca="1">IF(ISNA($A70),"",IFERROR(SUMIFS(D_D[AUT],D_D[MT],5,D_D[CAT],SMS, D_D[EP],499,D_D[LOC],$A70)/$E70,0))</f>
        <v>2.5597269624573378E-2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7595</v>
      </c>
      <c r="F71" s="89">
        <f ca="1">IF(ISNA($A71),"",IFERROR(SUMIFS(D_D[BL],D_D[MT],5,D_D[CAT],SMS, D_D[EP],499,D_D[LOC],$A71),0))</f>
        <v>1305</v>
      </c>
      <c r="G71" s="91">
        <f t="shared" ca="1" si="16"/>
        <v>0.1718235681369322</v>
      </c>
      <c r="H71" s="91">
        <f ca="1">IF(ISNA($A71),"",IFERROR(SUMIFS(D_D[DEV],D_D[MT],5,D_D[CAT],SMS, D_D[EP],499,D_D[LOC],$A71)/$E71,0))</f>
        <v>3.5549703752468728E-2</v>
      </c>
      <c r="I71" s="91">
        <f ca="1">IF(ISNA($A71),"",IFERROR(SUMIFS(D_D[EVD],D_D[MT],5,D_D[CAT],SMS, D_D[EP],499,D_D[LOC],$A71)/$E71,0))</f>
        <v>0.68189598420013164</v>
      </c>
      <c r="J71" s="91">
        <f ca="1">IF(ISNA($A71),"",IFERROR(SUMIFS(D_D[DEC],D_D[MT],5,D_D[CAT],SMS, D_D[EP],499,D_D[LOC],$A71)/$E71,0))</f>
        <v>0.26701777485187622</v>
      </c>
      <c r="K71" s="91">
        <f ca="1">IF(ISNA($A71),"",IFERROR(SUMIFS(D_D[AWD],D_D[MT],5,D_D[CAT],SMS, D_D[EP],499,D_D[LOC],$A71)/$E71,0))</f>
        <v>1.5536537195523371E-2</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9862</v>
      </c>
      <c r="F72" s="89">
        <f ca="1">IF(ISNA($A72),"",IFERROR(SUMIFS(D_D[BL],D_D[MT],5,D_D[CAT],SMS, D_D[EP],499,D_D[LOC],$A72),0))</f>
        <v>2327</v>
      </c>
      <c r="G72" s="91">
        <f t="shared" ca="1" si="16"/>
        <v>0.23595619549787061</v>
      </c>
      <c r="H72" s="91">
        <f ca="1">IF(ISNA($A72),"",IFERROR(SUMIFS(D_D[DEV],D_D[MT],5,D_D[CAT],SMS, D_D[EP],499,D_D[LOC],$A72)/$E72,0))</f>
        <v>6.9864124923950513E-2</v>
      </c>
      <c r="I72" s="91">
        <f ca="1">IF(ISNA($A72),"",IFERROR(SUMIFS(D_D[EVD],D_D[MT],5,D_D[CAT],SMS, D_D[EP],499,D_D[LOC],$A72)/$E72,0))</f>
        <v>0.65858852159805314</v>
      </c>
      <c r="J72" s="91">
        <f ca="1">IF(ISNA($A72),"",IFERROR(SUMIFS(D_D[DEC],D_D[MT],5,D_D[CAT],SMS, D_D[EP],499,D_D[LOC],$A72)/$E72,0))</f>
        <v>0.20888257959845874</v>
      </c>
      <c r="K72" s="91">
        <f ca="1">IF(ISNA($A72),"",IFERROR(SUMIFS(D_D[AWD],D_D[MT],5,D_D[CAT],SMS, D_D[EP],499,D_D[LOC],$A72)/$E72,0))</f>
        <v>5.3843033867369702E-2</v>
      </c>
      <c r="L72" s="91">
        <f ca="1">IF(ISNA($A72),"",IFERROR(SUMIFS(D_D[AUT],D_D[MT],5,D_D[CAT],SMS, D_D[EP],499,D_D[LOC],$A72)/$E72,0))</f>
        <v>8.8217400121679175E-3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439</v>
      </c>
      <c r="F73" s="89">
        <f ca="1">IF(ISNA($A73),"",IFERROR(SUMIFS(D_D[BL],D_D[MT],5,D_D[CAT],SMS, D_D[EP],499,D_D[LOC],$A73),0))</f>
        <v>114</v>
      </c>
      <c r="G73" s="91">
        <f t="shared" ca="1" si="16"/>
        <v>0.25968109339407747</v>
      </c>
      <c r="H73" s="91">
        <f ca="1">IF(ISNA($A73),"",IFERROR(SUMIFS(D_D[DEV],D_D[MT],5,D_D[CAT],SMS, D_D[EP],499,D_D[LOC],$A73)/$E73,0))</f>
        <v>0.23006833712984054</v>
      </c>
      <c r="I73" s="91">
        <f ca="1">IF(ISNA($A73),"",IFERROR(SUMIFS(D_D[EVD],D_D[MT],5,D_D[CAT],SMS, D_D[EP],499,D_D[LOC],$A73)/$E73,0))</f>
        <v>0.48519362186788156</v>
      </c>
      <c r="J73" s="91">
        <f ca="1">IF(ISNA($A73),"",IFERROR(SUMIFS(D_D[DEC],D_D[MT],5,D_D[CAT],SMS, D_D[EP],499,D_D[LOC],$A73)/$E73,0))</f>
        <v>0.10250569476082004</v>
      </c>
      <c r="K73" s="91">
        <f ca="1">IF(ISNA($A73),"",IFERROR(SUMIFS(D_D[AWD],D_D[MT],5,D_D[CAT],SMS, D_D[EP],499,D_D[LOC],$A73)/$E73,0))</f>
        <v>0.13439635535307518</v>
      </c>
      <c r="L73" s="91">
        <f ca="1">IF(ISNA($A73),"",IFERROR(SUMIFS(D_D[AUT],D_D[MT],5,D_D[CAT],SMS, D_D[EP],499,D_D[LOC],$A73)/$E73,0))</f>
        <v>4.7835990888382689E-2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51</v>
      </c>
      <c r="F74" s="89">
        <f ca="1">IF(ISNA($A74),"",IFERROR(SUMIFS(D_D[BL],D_D[MT],5,D_D[CAT],SMS, D_D[EP],499,D_D[LOC],$A74),0))</f>
        <v>11</v>
      </c>
      <c r="G74" s="91">
        <f t="shared" ca="1" si="16"/>
        <v>0.21568627450980393</v>
      </c>
      <c r="H74" s="91">
        <f ca="1">IF(ISNA($A74),"",IFERROR(SUMIFS(D_D[DEV],D_D[MT],5,D_D[CAT],SMS, D_D[EP],499,D_D[LOC],$A74)/$E74,0))</f>
        <v>0.35294117647058826</v>
      </c>
      <c r="I74" s="91">
        <f ca="1">IF(ISNA($A74),"",IFERROR(SUMIFS(D_D[EVD],D_D[MT],5,D_D[CAT],SMS, D_D[EP],499,D_D[LOC],$A74)/$E74,0))</f>
        <v>0.33333333333333331</v>
      </c>
      <c r="J74" s="91">
        <f ca="1">IF(ISNA($A74),"",IFERROR(SUMIFS(D_D[DEC],D_D[MT],5,D_D[CAT],SMS, D_D[EP],499,D_D[LOC],$A74)/$E74,0))</f>
        <v>0.15686274509803921</v>
      </c>
      <c r="K74" s="91">
        <f ca="1">IF(ISNA($A74),"",IFERROR(SUMIFS(D_D[AWD],D_D[MT],5,D_D[CAT],SMS, D_D[EP],499,D_D[LOC],$A74)/$E74,0))</f>
        <v>9.8039215686274508E-2</v>
      </c>
      <c r="L74" s="91">
        <f ca="1">IF(ISNA($A74),"",IFERROR(SUMIFS(D_D[AUT],D_D[MT],5,D_D[CAT],SMS, D_D[EP],499,D_D[LOC],$A74)/$E74,0))</f>
        <v>5.8823529411764705E-2</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2260</v>
      </c>
      <c r="F75" s="89">
        <f ca="1">IF(ISNA($A75),"",IFERROR(SUMIFS(D_D[BL],D_D[MT],5,D_D[CAT],SMS, D_D[EP],499,D_D[LOC],$A75),0))</f>
        <v>830</v>
      </c>
      <c r="G75" s="91">
        <f t="shared" ca="1" si="16"/>
        <v>0.36725663716814161</v>
      </c>
      <c r="H75" s="91">
        <f ca="1">IF(ISNA($A75),"",IFERROR(SUMIFS(D_D[DEV],D_D[MT],5,D_D[CAT],SMS, D_D[EP],499,D_D[LOC],$A75)/$E75,0))</f>
        <v>0.1424778761061947</v>
      </c>
      <c r="I75" s="91">
        <f ca="1">IF(ISNA($A75),"",IFERROR(SUMIFS(D_D[EVD],D_D[MT],5,D_D[CAT],SMS, D_D[EP],499,D_D[LOC],$A75)/$E75,0))</f>
        <v>0.6</v>
      </c>
      <c r="J75" s="91">
        <f ca="1">IF(ISNA($A75),"",IFERROR(SUMIFS(D_D[DEC],D_D[MT],5,D_D[CAT],SMS, D_D[EP],499,D_D[LOC],$A75)/$E75,0))</f>
        <v>0.13274336283185842</v>
      </c>
      <c r="K75" s="91">
        <f ca="1">IF(ISNA($A75),"",IFERROR(SUMIFS(D_D[AWD],D_D[MT],5,D_D[CAT],SMS, D_D[EP],499,D_D[LOC],$A75)/$E75,0))</f>
        <v>9.6902654867256632E-2</v>
      </c>
      <c r="L75" s="91">
        <f ca="1">IF(ISNA($A75),"",IFERROR(SUMIFS(D_D[AUT],D_D[MT],5,D_D[CAT],SMS, D_D[EP],499,D_D[LOC],$A75)/$E75,0))</f>
        <v>2.7876106194690265E-2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7112</v>
      </c>
      <c r="F76" s="89">
        <f ca="1">IF(ISNA($A76),"",IFERROR(SUMIFS(D_D[BL],D_D[MT],5,D_D[CAT],SMS, D_D[EP],499,D_D[LOC],$A76),0))</f>
        <v>1372</v>
      </c>
      <c r="G76" s="91">
        <f t="shared" ca="1" si="16"/>
        <v>0.19291338582677164</v>
      </c>
      <c r="H76" s="91">
        <f ca="1">IF(ISNA($A76),"",IFERROR(SUMIFS(D_D[DEV],D_D[MT],5,D_D[CAT],SMS, D_D[EP],499,D_D[LOC],$A76)/$E76,0))</f>
        <v>3.4870641169853771E-2</v>
      </c>
      <c r="I76" s="91">
        <f ca="1">IF(ISNA($A76),"",IFERROR(SUMIFS(D_D[EVD],D_D[MT],5,D_D[CAT],SMS, D_D[EP],499,D_D[LOC],$A76)/$E76,0))</f>
        <v>0.69024184476940387</v>
      </c>
      <c r="J76" s="91">
        <f ca="1">IF(ISNA($A76),"",IFERROR(SUMIFS(D_D[DEC],D_D[MT],5,D_D[CAT],SMS, D_D[EP],499,D_D[LOC],$A76)/$E76,0))</f>
        <v>0.24001687289088863</v>
      </c>
      <c r="K76" s="91">
        <f ca="1">IF(ISNA($A76),"",IFERROR(SUMIFS(D_D[AWD],D_D[MT],5,D_D[CAT],SMS, D_D[EP],499,D_D[LOC],$A76)/$E76,0))</f>
        <v>3.4870641169853771E-2</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822</v>
      </c>
      <c r="F77" s="89">
        <f ca="1">IF(ISNA($A77),"",IFERROR(SUMIFS(D_D[BL],D_D[MT],5,D_D[CAT],SMS, D_D[EP],499,D_D[LOC],$A77),0))</f>
        <v>173</v>
      </c>
      <c r="G77" s="91">
        <f t="shared" ca="1" si="16"/>
        <v>0.21046228710462286</v>
      </c>
      <c r="H77" s="91">
        <f ca="1">IF(ISNA($A77),"",IFERROR(SUMIFS(D_D[DEV],D_D[MT],5,D_D[CAT],SMS, D_D[EP],499,D_D[LOC],$A77)/$E77,0))</f>
        <v>8.1508515815085156E-2</v>
      </c>
      <c r="I77" s="91">
        <f ca="1">IF(ISNA($A77),"",IFERROR(SUMIFS(D_D[EVD],D_D[MT],5,D_D[CAT],SMS, D_D[EP],499,D_D[LOC],$A77)/$E77,0))</f>
        <v>0.58029197080291972</v>
      </c>
      <c r="J77" s="91">
        <f ca="1">IF(ISNA($A77),"",IFERROR(SUMIFS(D_D[DEC],D_D[MT],5,D_D[CAT],SMS, D_D[EP],499,D_D[LOC],$A77)/$E77,0))</f>
        <v>0.28467153284671531</v>
      </c>
      <c r="K77" s="91">
        <f ca="1">IF(ISNA($A77),"",IFERROR(SUMIFS(D_D[AWD],D_D[MT],5,D_D[CAT],SMS, D_D[EP],499,D_D[LOC],$A77)/$E77,0))</f>
        <v>4.7445255474452552E-2</v>
      </c>
      <c r="L77" s="91">
        <f ca="1">IF(ISNA($A77),"",IFERROR(SUMIFS(D_D[AUT],D_D[MT],5,D_D[CAT],SMS, D_D[EP],499,D_D[LOC],$A77)/$E77,0))</f>
        <v>6.082725060827251E-3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86</v>
      </c>
      <c r="F78" s="89">
        <f ca="1">IF(ISNA($A78),"",IFERROR(SUMIFS(D_D[BL],D_D[MT],5,D_D[CAT],SMS, D_D[EP],499,D_D[LOC],$A78),0))</f>
        <v>3</v>
      </c>
      <c r="G78" s="91">
        <f t="shared" ca="1" si="16"/>
        <v>3.4883720930232558E-2</v>
      </c>
      <c r="H78" s="91">
        <f ca="1">IF(ISNA($A78),"",IFERROR(SUMIFS(D_D[DEV],D_D[MT],5,D_D[CAT],SMS, D_D[EP],499,D_D[LOC],$A78)/$E78,0))</f>
        <v>0.32558139534883723</v>
      </c>
      <c r="I78" s="91">
        <f ca="1">IF(ISNA($A78),"",IFERROR(SUMIFS(D_D[EVD],D_D[MT],5,D_D[CAT],SMS, D_D[EP],499,D_D[LOC],$A78)/$E78,0))</f>
        <v>0.5</v>
      </c>
      <c r="J78" s="91">
        <f ca="1">IF(ISNA($A78),"",IFERROR(SUMIFS(D_D[DEC],D_D[MT],5,D_D[CAT],SMS, D_D[EP],499,D_D[LOC],$A78)/$E78,0))</f>
        <v>0.12790697674418605</v>
      </c>
      <c r="K78" s="91">
        <f ca="1">IF(ISNA($A78),"",IFERROR(SUMIFS(D_D[AWD],D_D[MT],5,D_D[CAT],SMS, D_D[EP],499,D_D[LOC],$A78)/$E78,0))</f>
        <v>4.6511627906976744E-2</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157</v>
      </c>
      <c r="F79" s="89">
        <f ca="1">IF(ISNA($A79),"",IFERROR(SUMIFS(D_D[BL],D_D[MT],5,D_D[CAT],SMS, D_D[EP],499,D_D[LOC],$A79),0))</f>
        <v>61</v>
      </c>
      <c r="G79" s="91">
        <f t="shared" ca="1" si="16"/>
        <v>0.38853503184713378</v>
      </c>
      <c r="H79" s="91">
        <f ca="1">IF(ISNA($A79),"",IFERROR(SUMIFS(D_D[DEV],D_D[MT],5,D_D[CAT],SMS, D_D[EP],499,D_D[LOC],$A79)/$E79,0))</f>
        <v>0.19745222929936307</v>
      </c>
      <c r="I79" s="91">
        <f ca="1">IF(ISNA($A79),"",IFERROR(SUMIFS(D_D[EVD],D_D[MT],5,D_D[CAT],SMS, D_D[EP],499,D_D[LOC],$A79)/$E79,0))</f>
        <v>0.46496815286624205</v>
      </c>
      <c r="J79" s="91">
        <f ca="1">IF(ISNA($A79),"",IFERROR(SUMIFS(D_D[DEC],D_D[MT],5,D_D[CAT],SMS, D_D[EP],499,D_D[LOC],$A79)/$E79,0))</f>
        <v>0.17834394904458598</v>
      </c>
      <c r="K79" s="91">
        <f ca="1">IF(ISNA($A79),"",IFERROR(SUMIFS(D_D[AWD],D_D[MT],5,D_D[CAT],SMS, D_D[EP],499,D_D[LOC],$A79)/$E79,0))</f>
        <v>0.12738853503184713</v>
      </c>
      <c r="L79" s="91">
        <f ca="1">IF(ISNA($A79),"",IFERROR(SUMIFS(D_D[AUT],D_D[MT],5,D_D[CAT],SMS, D_D[EP],499,D_D[LOC],$A79)/$E79,0))</f>
        <v>3.1847133757961783E-2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579</v>
      </c>
      <c r="F80" s="89">
        <f ca="1">IF(ISNA($A80),"",IFERROR(SUMIFS(D_D[BL],D_D[MT],5,D_D[CAT],SMS, D_D[EP],499,D_D[LOC],$A80),0))</f>
        <v>109</v>
      </c>
      <c r="G80" s="91">
        <f t="shared" ca="1" si="13"/>
        <v>0.18825561312607944</v>
      </c>
      <c r="H80" s="91">
        <f ca="1">IF(ISNA($A80),"",IFERROR(SUMIFS(D_D[DEV],D_D[MT],5,D_D[CAT],SMS, D_D[EP],499,D_D[LOC],$A80)/$E80,0))</f>
        <v>1.3816925734024179E-2</v>
      </c>
      <c r="I80" s="91">
        <f ca="1">IF(ISNA($A80),"",IFERROR(SUMIFS(D_D[EVD],D_D[MT],5,D_D[CAT],SMS, D_D[EP],499,D_D[LOC],$A80)/$E80,0))</f>
        <v>0.62348877374784106</v>
      </c>
      <c r="J80" s="91">
        <f ca="1">IF(ISNA($A80),"",IFERROR(SUMIFS(D_D[DEC],D_D[MT],5,D_D[CAT],SMS, D_D[EP],499,D_D[LOC],$A80)/$E80,0))</f>
        <v>0.33678756476683935</v>
      </c>
      <c r="K80" s="91">
        <f ca="1">IF(ISNA($A80),"",IFERROR(SUMIFS(D_D[AWD],D_D[MT],5,D_D[CAT],SMS, D_D[EP],499,D_D[LOC],$A80)/$E80,0))</f>
        <v>2.5906735751295335E-2</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482</v>
      </c>
      <c r="F81" s="89">
        <f ca="1">IF(ISNA($A81),"",IFERROR(SUMIFS(D_D[BL],D_D[MT],5,D_D[CAT],SMS, D_D[EP],499,D_D[LOC],$A81),0))</f>
        <v>122</v>
      </c>
      <c r="G81" s="91">
        <f t="shared" ca="1" si="13"/>
        <v>0.25311203319502074</v>
      </c>
      <c r="H81" s="91">
        <f ca="1">IF(ISNA($A81),"",IFERROR(SUMIFS(D_D[DEV],D_D[MT],5,D_D[CAT],SMS, D_D[EP],499,D_D[LOC],$A81)/$E81,0))</f>
        <v>5.8091286307053944E-2</v>
      </c>
      <c r="I81" s="91">
        <f ca="1">IF(ISNA($A81),"",IFERROR(SUMIFS(D_D[EVD],D_D[MT],5,D_D[CAT],SMS, D_D[EP],499,D_D[LOC],$A81)/$E81,0))</f>
        <v>0.67012448132780078</v>
      </c>
      <c r="J81" s="91">
        <f ca="1">IF(ISNA($A81),"",IFERROR(SUMIFS(D_D[DEC],D_D[MT],5,D_D[CAT],SMS, D_D[EP],499,D_D[LOC],$A81)/$E81,0))</f>
        <v>0.22199170124481327</v>
      </c>
      <c r="K81" s="91">
        <f ca="1">IF(ISNA($A81),"",IFERROR(SUMIFS(D_D[AWD],D_D[MT],5,D_D[CAT],SMS, D_D[EP],499,D_D[LOC],$A81)/$E81,0))</f>
        <v>3.9419087136929459E-2</v>
      </c>
      <c r="L81" s="91">
        <f ca="1">IF(ISNA($A81),"",IFERROR(SUMIFS(D_D[AUT],D_D[MT],5,D_D[CAT],SMS, D_D[EP],499,D_D[LOC],$A81)/$E81,0))</f>
        <v>1.0373443983402489E-2</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89</v>
      </c>
      <c r="F82" s="89">
        <f ca="1">IF(ISNA($A82),"",IFERROR(SUMIFS(D_D[BL],D_D[MT],5,D_D[CAT],SMS, D_D[EP],499,D_D[LOC],$A82),0))</f>
        <v>7</v>
      </c>
      <c r="G82" s="91">
        <f t="shared" ref="G82:G88" ca="1" si="19">IF(ISNA($A82),"",IFERROR(F82/E82,0))</f>
        <v>7.8651685393258425E-2</v>
      </c>
      <c r="H82" s="91">
        <f ca="1">IF(ISNA($A82),"",IFERROR(SUMIFS(D_D[DEV],D_D[MT],5,D_D[CAT],SMS, D_D[EP],499,D_D[LOC],$A82)/$E82,0))</f>
        <v>6.741573033707865E-2</v>
      </c>
      <c r="I82" s="91">
        <f ca="1">IF(ISNA($A82),"",IFERROR(SUMIFS(D_D[EVD],D_D[MT],5,D_D[CAT],SMS, D_D[EP],499,D_D[LOC],$A82)/$E82,0))</f>
        <v>0.5730337078651685</v>
      </c>
      <c r="J82" s="91">
        <f ca="1">IF(ISNA($A82),"",IFERROR(SUMIFS(D_D[DEC],D_D[MT],5,D_D[CAT],SMS, D_D[EP],499,D_D[LOC],$A82)/$E82,0))</f>
        <v>0.2808988764044944</v>
      </c>
      <c r="K82" s="91">
        <f ca="1">IF(ISNA($A82),"",IFERROR(SUMIFS(D_D[AWD],D_D[MT],5,D_D[CAT],SMS, D_D[EP],499,D_D[LOC],$A82)/$E82,0))</f>
        <v>5.6179775280898875E-2</v>
      </c>
      <c r="L82" s="91">
        <f ca="1">IF(ISNA($A82),"",IFERROR(SUMIFS(D_D[AUT],D_D[MT],5,D_D[CAT],SMS, D_D[EP],499,D_D[LOC],$A82)/$E82,0))</f>
        <v>2.247191011235955E-2</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80</v>
      </c>
      <c r="F83" s="89">
        <f ca="1">IF(ISNA($A83),"",IFERROR(SUMIFS(D_D[BL],D_D[MT],5,D_D[CAT],SMS, D_D[EP],499,D_D[LOC],$A83),0))</f>
        <v>49</v>
      </c>
      <c r="G83" s="91">
        <f t="shared" ca="1" si="19"/>
        <v>0.61250000000000004</v>
      </c>
      <c r="H83" s="91">
        <f ca="1">IF(ISNA($A83),"",IFERROR(SUMIFS(D_D[DEV],D_D[MT],5,D_D[CAT],SMS, D_D[EP],499,D_D[LOC],$A83)/$E83,0))</f>
        <v>0.16250000000000001</v>
      </c>
      <c r="I83" s="91">
        <f ca="1">IF(ISNA($A83),"",IFERROR(SUMIFS(D_D[EVD],D_D[MT],5,D_D[CAT],SMS, D_D[EP],499,D_D[LOC],$A83)/$E83,0))</f>
        <v>0.5</v>
      </c>
      <c r="J83" s="91">
        <f ca="1">IF(ISNA($A83),"",IFERROR(SUMIFS(D_D[DEC],D_D[MT],5,D_D[CAT],SMS, D_D[EP],499,D_D[LOC],$A83)/$E83,0))</f>
        <v>0.16250000000000001</v>
      </c>
      <c r="K83" s="91">
        <f ca="1">IF(ISNA($A83),"",IFERROR(SUMIFS(D_D[AWD],D_D[MT],5,D_D[CAT],SMS, D_D[EP],499,D_D[LOC],$A83)/$E83,0))</f>
        <v>0.13750000000000001</v>
      </c>
      <c r="L83" s="91">
        <f ca="1">IF(ISNA($A83),"",IFERROR(SUMIFS(D_D[AUT],D_D[MT],5,D_D[CAT],SMS, D_D[EP],499,D_D[LOC],$A83)/$E83,0))</f>
        <v>3.7499999999999999E-2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313</v>
      </c>
      <c r="F84" s="89">
        <f ca="1">IF(ISNA($A84),"",IFERROR(SUMIFS(D_D[BL],D_D[MT],5,D_D[CAT],SMS, D_D[EP],499,D_D[LOC],$A84),0))</f>
        <v>66</v>
      </c>
      <c r="G84" s="91">
        <f t="shared" ca="1" si="19"/>
        <v>0.2108626198083067</v>
      </c>
      <c r="H84" s="91">
        <f ca="1">IF(ISNA($A84),"",IFERROR(SUMIFS(D_D[DEV],D_D[MT],5,D_D[CAT],SMS, D_D[EP],499,D_D[LOC],$A84)/$E84,0))</f>
        <v>2.8753993610223641E-2</v>
      </c>
      <c r="I84" s="91">
        <f ca="1">IF(ISNA($A84),"",IFERROR(SUMIFS(D_D[EVD],D_D[MT],5,D_D[CAT],SMS, D_D[EP],499,D_D[LOC],$A84)/$E84,0))</f>
        <v>0.74121405750798719</v>
      </c>
      <c r="J84" s="91">
        <f ca="1">IF(ISNA($A84),"",IFERROR(SUMIFS(D_D[DEC],D_D[MT],5,D_D[CAT],SMS, D_D[EP],499,D_D[LOC],$A84)/$E84,0))</f>
        <v>0.22044728434504793</v>
      </c>
      <c r="K84" s="91">
        <f ca="1">IF(ISNA($A84),"",IFERROR(SUMIFS(D_D[AWD],D_D[MT],5,D_D[CAT],SMS, D_D[EP],499,D_D[LOC],$A84)/$E84,0))</f>
        <v>9.5846645367412137E-3</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4282</v>
      </c>
      <c r="F85" s="89">
        <f ca="1">IF(ISNA($A85),"",IFERROR(SUMIFS(D_D[BL],D_D[MT],5,D_D[CAT],SMS, D_D[EP],499,D_D[LOC],$A85),0))</f>
        <v>931</v>
      </c>
      <c r="G85" s="91">
        <f t="shared" ca="1" si="19"/>
        <v>0.2174217655301261</v>
      </c>
      <c r="H85" s="91">
        <f ca="1">IF(ISNA($A85),"",IFERROR(SUMIFS(D_D[DEV],D_D[MT],5,D_D[CAT],SMS, D_D[EP],499,D_D[LOC],$A85)/$E85,0))</f>
        <v>5.7449789817842128E-2</v>
      </c>
      <c r="I85" s="91">
        <f ca="1">IF(ISNA($A85),"",IFERROR(SUMIFS(D_D[EVD],D_D[MT],5,D_D[CAT],SMS, D_D[EP],499,D_D[LOC],$A85)/$E85,0))</f>
        <v>0.66207379729098548</v>
      </c>
      <c r="J85" s="91">
        <f ca="1">IF(ISNA($A85),"",IFERROR(SUMIFS(D_D[DEC],D_D[MT],5,D_D[CAT],SMS, D_D[EP],499,D_D[LOC],$A85)/$E85,0))</f>
        <v>0.24100887435777674</v>
      </c>
      <c r="K85" s="91">
        <f ca="1">IF(ISNA($A85),"",IFERROR(SUMIFS(D_D[AWD],D_D[MT],5,D_D[CAT],SMS, D_D[EP],499,D_D[LOC],$A85)/$E85,0))</f>
        <v>3.3629145259224662E-2</v>
      </c>
      <c r="L85" s="91">
        <f ca="1">IF(ISNA($A85),"",IFERROR(SUMIFS(D_D[AUT],D_D[MT],5,D_D[CAT],SMS, D_D[EP],499,D_D[LOC],$A85)/$E85,0))</f>
        <v>5.838393274170948E-3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228</v>
      </c>
      <c r="F86" s="89">
        <f ca="1">IF(ISNA($A86),"",IFERROR(SUMIFS(D_D[BL],D_D[MT],5,D_D[CAT],SMS, D_D[EP],499,D_D[LOC],$A86),0))</f>
        <v>40</v>
      </c>
      <c r="G86" s="91">
        <f t="shared" ca="1" si="19"/>
        <v>0.17543859649122806</v>
      </c>
      <c r="H86" s="91">
        <f ca="1">IF(ISNA($A86),"",IFERROR(SUMIFS(D_D[DEV],D_D[MT],5,D_D[CAT],SMS, D_D[EP],499,D_D[LOC],$A86)/$E86,0))</f>
        <v>0.32894736842105265</v>
      </c>
      <c r="I86" s="91">
        <f ca="1">IF(ISNA($A86),"",IFERROR(SUMIFS(D_D[EVD],D_D[MT],5,D_D[CAT],SMS, D_D[EP],499,D_D[LOC],$A86)/$E86,0))</f>
        <v>0.55701754385964908</v>
      </c>
      <c r="J86" s="91">
        <f ca="1">IF(ISNA($A86),"",IFERROR(SUMIFS(D_D[DEC],D_D[MT],5,D_D[CAT],SMS, D_D[EP],499,D_D[LOC],$A86)/$E86,0))</f>
        <v>5.2631578947368418E-2</v>
      </c>
      <c r="K86" s="91">
        <f ca="1">IF(ISNA($A86),"",IFERROR(SUMIFS(D_D[AWD],D_D[MT],5,D_D[CAT],SMS, D_D[EP],499,D_D[LOC],$A86)/$E86,0))</f>
        <v>5.2631578947368418E-2</v>
      </c>
      <c r="L86" s="91">
        <f ca="1">IF(ISNA($A86),"",IFERROR(SUMIFS(D_D[AUT],D_D[MT],5,D_D[CAT],SMS, D_D[EP],499,D_D[LOC],$A86)/$E86,0))</f>
        <v>8.771929824561403E-3</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889</v>
      </c>
      <c r="F87" s="89">
        <f ca="1">IF(ISNA($A87),"",IFERROR(SUMIFS(D_D[BL],D_D[MT],5,D_D[CAT],SMS, D_D[EP],499,D_D[LOC],$A87),0))</f>
        <v>334</v>
      </c>
      <c r="G87" s="91">
        <f t="shared" ca="1" si="19"/>
        <v>0.37570303712035996</v>
      </c>
      <c r="H87" s="91">
        <f ca="1">IF(ISNA($A87),"",IFERROR(SUMIFS(D_D[DEV],D_D[MT],5,D_D[CAT],SMS, D_D[EP],499,D_D[LOC],$A87)/$E87,0))</f>
        <v>0.11586051743532058</v>
      </c>
      <c r="I87" s="91">
        <f ca="1">IF(ISNA($A87),"",IFERROR(SUMIFS(D_D[EVD],D_D[MT],5,D_D[CAT],SMS, D_D[EP],499,D_D[LOC],$A87)/$E87,0))</f>
        <v>0.59842519685039375</v>
      </c>
      <c r="J87" s="91">
        <f ca="1">IF(ISNA($A87),"",IFERROR(SUMIFS(D_D[DEC],D_D[MT],5,D_D[CAT],SMS, D_D[EP],499,D_D[LOC],$A87)/$E87,0))</f>
        <v>0.14848143982002249</v>
      </c>
      <c r="K87" s="91">
        <f ca="1">IF(ISNA($A87),"",IFERROR(SUMIFS(D_D[AWD],D_D[MT],5,D_D[CAT],SMS, D_D[EP],499,D_D[LOC],$A87)/$E87,0))</f>
        <v>0.11136107986501688</v>
      </c>
      <c r="L87" s="91">
        <f ca="1">IF(ISNA($A87),"",IFERROR(SUMIFS(D_D[AUT],D_D[MT],5,D_D[CAT],SMS, D_D[EP],499,D_D[LOC],$A87)/$E87,0))</f>
        <v>2.5871766029246346E-2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3165</v>
      </c>
      <c r="F88" s="89">
        <f ca="1">IF(ISNA($A88),"",IFERROR(SUMIFS(D_D[BL],D_D[MT],5,D_D[CAT],SMS, D_D[EP],499,D_D[LOC],$A88),0))</f>
        <v>557</v>
      </c>
      <c r="G88" s="91">
        <f t="shared" ca="1" si="19"/>
        <v>0.17598736176935229</v>
      </c>
      <c r="H88" s="91">
        <f ca="1">IF(ISNA($A88),"",IFERROR(SUMIFS(D_D[DEV],D_D[MT],5,D_D[CAT],SMS, D_D[EP],499,D_D[LOC],$A88)/$E88,0))</f>
        <v>2.1484992101105844E-2</v>
      </c>
      <c r="I88" s="91">
        <f ca="1">IF(ISNA($A88),"",IFERROR(SUMIFS(D_D[EVD],D_D[MT],5,D_D[CAT],SMS, D_D[EP],499,D_D[LOC],$A88)/$E88,0))</f>
        <v>0.687519747235387</v>
      </c>
      <c r="J88" s="91">
        <f ca="1">IF(ISNA($A88),"",IFERROR(SUMIFS(D_D[DEC],D_D[MT],5,D_D[CAT],SMS, D_D[EP],499,D_D[LOC],$A88)/$E88,0))</f>
        <v>0.28056872037914693</v>
      </c>
      <c r="K88" s="91">
        <f ca="1">IF(ISNA($A88),"",IFERROR(SUMIFS(D_D[AWD],D_D[MT],5,D_D[CAT],SMS, D_D[EP],499,D_D[LOC],$A88)/$E88,0))</f>
        <v>1.042654028436019E-2</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0" t="str">
        <f>"Compensation and Pension National Inventory - Historical Reporting Bundles* - Data through "</f>
        <v xml:space="preserve">Compensation and Pension National Inventory - Historical Reporting Bundles* - Data through </v>
      </c>
      <c r="C2" s="351"/>
      <c r="D2" s="351"/>
      <c r="E2" s="351"/>
      <c r="F2" s="351"/>
      <c r="G2" s="351"/>
      <c r="H2" s="352">
        <f>D_DT[]</f>
        <v>43519</v>
      </c>
      <c r="I2" s="352"/>
      <c r="J2" s="352"/>
      <c r="K2" s="352"/>
      <c r="L2" s="352"/>
      <c r="M2" s="262"/>
      <c r="N2" s="263"/>
      <c r="O2" s="4"/>
    </row>
    <row r="3" spans="1:15" s="1" customFormat="1" ht="63" customHeight="1" thickBot="1" x14ac:dyDescent="0.25">
      <c r="A3" s="4"/>
      <c r="B3" s="361" t="s">
        <v>370</v>
      </c>
      <c r="C3" s="362"/>
      <c r="D3" s="362"/>
      <c r="E3" s="362"/>
      <c r="F3" s="362"/>
      <c r="G3" s="362"/>
      <c r="H3" s="362"/>
      <c r="I3" s="362"/>
      <c r="J3" s="362"/>
      <c r="K3" s="362"/>
      <c r="L3" s="362"/>
      <c r="M3" s="362"/>
      <c r="N3" s="363"/>
      <c r="O3" s="4"/>
    </row>
    <row r="4" spans="1:15" s="1" customFormat="1" ht="35.1" customHeight="1" thickBot="1" x14ac:dyDescent="0.4">
      <c r="A4" s="23"/>
      <c r="B4" s="364" t="s">
        <v>186</v>
      </c>
      <c r="C4" s="365"/>
      <c r="D4" s="365"/>
      <c r="E4" s="366"/>
      <c r="F4" s="195"/>
      <c r="G4" s="364" t="s">
        <v>183</v>
      </c>
      <c r="H4" s="365"/>
      <c r="I4" s="365"/>
      <c r="J4" s="366"/>
      <c r="K4" s="196"/>
      <c r="L4" s="358" t="s">
        <v>9</v>
      </c>
      <c r="M4" s="359"/>
      <c r="N4" s="360"/>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103660</v>
      </c>
      <c r="D6" s="203">
        <f>SUM(D7:D9)</f>
        <v>34714</v>
      </c>
      <c r="E6" s="204">
        <f>IFERROR(D6/C6,0)</f>
        <v>0.33488327223615666</v>
      </c>
      <c r="F6" s="205"/>
      <c r="G6" s="201" t="s">
        <v>201</v>
      </c>
      <c r="H6" s="203">
        <f>SUM(H7:H9)</f>
        <v>27814</v>
      </c>
      <c r="I6" s="203">
        <f>SUM(I7:I9)</f>
        <v>6244</v>
      </c>
      <c r="J6" s="206">
        <f t="shared" ref="J6:J10" si="0">IFERROR(I6/H6,0)</f>
        <v>0.22449126339253614</v>
      </c>
      <c r="K6" s="24">
        <v>1</v>
      </c>
      <c r="L6" s="106" t="s">
        <v>425</v>
      </c>
      <c r="M6" s="107">
        <f>IFERROR(SUMIFS(D_D[INV],D_D[MT],7,D_D[CAT],1,D_D[EP],$K6),0)</f>
        <v>164801</v>
      </c>
      <c r="N6" s="108">
        <f>IFERROR(SUMIFS(D_D[ADP],D_D[MT],7,D_D[CAT],1,D_D[EP],$K6),0)</f>
        <v>389.19</v>
      </c>
      <c r="O6" s="7"/>
    </row>
    <row r="7" spans="1:15" s="1" customFormat="1" ht="39.950000000000003" customHeight="1" x14ac:dyDescent="0.2">
      <c r="A7" s="24" t="s">
        <v>17</v>
      </c>
      <c r="B7" s="132" t="s">
        <v>190</v>
      </c>
      <c r="C7" s="72">
        <f>IFERROR(SUMIFS(D_D[INV],D_D[MT],3,D_D[CAT],TA_21,D_D[EP],$A7),0)</f>
        <v>171</v>
      </c>
      <c r="D7" s="72">
        <f>IFERROR(SUMIFS(D_D[BL],D_D[MT],3,D_D[CAT],TA_21,D_D[EP],$A7),0)</f>
        <v>131</v>
      </c>
      <c r="E7" s="79">
        <f t="shared" ref="E7:E17" si="1">IFERROR(D7/C7,0)</f>
        <v>0.76608187134502925</v>
      </c>
      <c r="F7" s="24">
        <v>180</v>
      </c>
      <c r="G7" s="133" t="s">
        <v>203</v>
      </c>
      <c r="H7" s="80">
        <f>IFERROR(SUMIFS(D_D[INV],D_D[MT],3,D_D[CAT],TA_31,D_D[EP],$F7),0)</f>
        <v>6643</v>
      </c>
      <c r="I7" s="80">
        <f>IFERROR(SUMIFS(D_D[BL],D_D[MT],3,D_D[CAT],TA_31,D_D[EP],$F7),0)</f>
        <v>1333</v>
      </c>
      <c r="J7" s="81">
        <f t="shared" si="0"/>
        <v>0.20066235134728286</v>
      </c>
      <c r="K7" s="24">
        <v>9</v>
      </c>
      <c r="L7" s="106" t="s">
        <v>864</v>
      </c>
      <c r="M7" s="107">
        <f>IFERROR(SUMIFS(D_D[INV],D_D[MT],7,D_D[CAT],1,D_D[EP],$K7),0)</f>
        <v>22037</v>
      </c>
      <c r="N7" s="272" t="s">
        <v>868</v>
      </c>
      <c r="O7" s="7"/>
    </row>
    <row r="8" spans="1:15" s="1" customFormat="1" ht="39.950000000000003" customHeight="1" x14ac:dyDescent="0.2">
      <c r="A8" s="24" t="s">
        <v>18</v>
      </c>
      <c r="B8" s="132" t="s">
        <v>188</v>
      </c>
      <c r="C8" s="80">
        <f>IFERROR(SUMIFS(D_D[INV],D_D[MT],3,D_D[CAT],TA_21,D_D[EP],$A8),0)</f>
        <v>31816</v>
      </c>
      <c r="D8" s="80">
        <f>IFERROR(SUMIFS(D_D[BL],D_D[MT],3,D_D[CAT],TA_21,D_D[EP],$A8),0)</f>
        <v>12597</v>
      </c>
      <c r="E8" s="81">
        <f t="shared" si="1"/>
        <v>0.39593286396781496</v>
      </c>
      <c r="F8" s="99">
        <v>120</v>
      </c>
      <c r="G8" s="132" t="s">
        <v>202</v>
      </c>
      <c r="H8" s="80">
        <f>IFERROR(SUMIFS(D_D[INV],D_D[MT],3,D_D[CAT],TA_31,D_D[EP],$F8),0)</f>
        <v>8678</v>
      </c>
      <c r="I8" s="80">
        <f>IFERROR(SUMIFS(D_D[BL],D_D[MT],3,D_D[CAT],TA_31,D_D[EP],$F8),0)</f>
        <v>1624</v>
      </c>
      <c r="J8" s="81">
        <f t="shared" si="0"/>
        <v>0.18713989398478911</v>
      </c>
      <c r="K8" s="24" t="s">
        <v>339</v>
      </c>
      <c r="L8" s="133" t="s">
        <v>426</v>
      </c>
      <c r="M8" s="75">
        <f>IFERROR(SUMIFS(D_D[INV],D_D[MT],7,D_D[CAT],1,D_D[EP],$K8),0)</f>
        <v>17378</v>
      </c>
      <c r="N8" s="104">
        <f>IFERROR(SUMIFS(D_D[ADP],D_D[MT],7,D_D[CAT],1,D_D[EP],$K8),0)</f>
        <v>380.58</v>
      </c>
      <c r="O8" s="7"/>
    </row>
    <row r="9" spans="1:15" s="1" customFormat="1" ht="39.950000000000003" customHeight="1" thickBot="1" x14ac:dyDescent="0.25">
      <c r="A9" s="24" t="s">
        <v>77</v>
      </c>
      <c r="B9" s="103" t="s">
        <v>189</v>
      </c>
      <c r="C9" s="82">
        <f>IFERROR(SUMIFS(D_D[INV],D_D[MT],3,D_D[CAT],TA_21,D_D[EP],$A9),0)</f>
        <v>71673</v>
      </c>
      <c r="D9" s="82">
        <f>IFERROR(SUMIFS(D_D[BL],D_D[MT],3,D_D[CAT],TA_21,D_D[EP],$A9),0)</f>
        <v>21986</v>
      </c>
      <c r="E9" s="83">
        <f t="shared" si="1"/>
        <v>0.30675428683046613</v>
      </c>
      <c r="F9" s="99">
        <v>190</v>
      </c>
      <c r="G9" s="134" t="s">
        <v>204</v>
      </c>
      <c r="H9" s="73">
        <f>IFERROR(SUMIFS(D_D[INV],D_D[MT],3,D_D[CAT],TA_31,D_D[EP],$F9),0)</f>
        <v>12493</v>
      </c>
      <c r="I9" s="73">
        <f>IFERROR(SUMIFS(D_D[BL],D_D[MT],3,D_D[CAT],TA_31,D_D[EP],$F9),0)</f>
        <v>3287</v>
      </c>
      <c r="J9" s="74">
        <f t="shared" si="0"/>
        <v>0.26310734011046188</v>
      </c>
      <c r="K9" s="24" t="s">
        <v>358</v>
      </c>
      <c r="L9" s="133" t="s">
        <v>427</v>
      </c>
      <c r="M9" s="75">
        <f>IFERROR(SUMIFS(D_D[INV],D_D[MT],7,D_D[CAT],1,D_D[EP],$K9),0)</f>
        <v>21737</v>
      </c>
      <c r="N9" s="104">
        <f>IFERROR(SUMIFS(D_D[ADP],D_D[MT],7,D_D[CAT],1,D_D[EP],$K9),0)</f>
        <v>381.79</v>
      </c>
      <c r="O9" s="7"/>
    </row>
    <row r="10" spans="1:15" s="1" customFormat="1" ht="39.950000000000003" customHeight="1" x14ac:dyDescent="0.2">
      <c r="A10" s="24"/>
      <c r="B10" s="201" t="s">
        <v>812</v>
      </c>
      <c r="C10" s="202">
        <f>SUM(C11:C12)</f>
        <v>11848</v>
      </c>
      <c r="D10" s="203">
        <f>SUM(D11:D12)</f>
        <v>3122</v>
      </c>
      <c r="E10" s="204">
        <f t="shared" si="1"/>
        <v>0.2635043889264011</v>
      </c>
      <c r="F10" s="24"/>
      <c r="G10" s="207" t="s">
        <v>184</v>
      </c>
      <c r="H10" s="208">
        <f>SUM(H11:H16)</f>
        <v>17680</v>
      </c>
      <c r="I10" s="208">
        <f>SUM(I11:I16)</f>
        <v>3640</v>
      </c>
      <c r="J10" s="209">
        <f t="shared" si="0"/>
        <v>0.20588235294117646</v>
      </c>
      <c r="K10" s="24" t="s">
        <v>340</v>
      </c>
      <c r="L10" s="133" t="s">
        <v>428</v>
      </c>
      <c r="M10" s="75">
        <f>IFERROR(SUMIFS(D_D[INV],D_D[MT],7,D_D[CAT],1,D_D[EP],$K10),0)</f>
        <v>39849</v>
      </c>
      <c r="N10" s="104">
        <f>IFERROR(SUMIFS(D_D[ADP],D_D[MT],7,D_D[CAT],1,D_D[EP],$K10),0)</f>
        <v>244.43</v>
      </c>
      <c r="O10" s="7"/>
    </row>
    <row r="11" spans="1:15" s="1" customFormat="1" ht="39.950000000000003" customHeight="1" thickBot="1" x14ac:dyDescent="0.25">
      <c r="A11" s="24" t="s">
        <v>79</v>
      </c>
      <c r="B11" s="95" t="s">
        <v>206</v>
      </c>
      <c r="C11" s="80">
        <f>IFERROR(SUMIFS(D_D[INV],D_D[MT],3,D_D[CAT],TA_21,D_D[EP],$A11),0)</f>
        <v>11588</v>
      </c>
      <c r="D11" s="80">
        <f>IFERROR(SUMIFS(D_D[BL],D_D[MT],3,D_D[CAT],TA_21,D_D[EP],$A11),0)</f>
        <v>2990</v>
      </c>
      <c r="E11" s="81">
        <f t="shared" si="1"/>
        <v>0.25802554366586122</v>
      </c>
      <c r="F11" s="99">
        <v>135</v>
      </c>
      <c r="G11" s="133" t="s">
        <v>196</v>
      </c>
      <c r="H11" s="72">
        <f>IFERROR(SUMIFS(D_D[INV],D_D[MT],3,D_D[CAT],TA_32,D_D[EP],$F11),0)</f>
        <v>1607</v>
      </c>
      <c r="I11" s="72">
        <f>IFERROR(SUMIFS(D_D[BL],D_D[MT],3,D_D[CAT],TA_32,D_D[EP],$F11),0)</f>
        <v>225</v>
      </c>
      <c r="J11" s="79">
        <f t="shared" ref="J11:J16" si="2">IFERROR(I11/H11,0)</f>
        <v>0.14001244555071563</v>
      </c>
      <c r="K11" s="24" t="s">
        <v>341</v>
      </c>
      <c r="L11" s="134" t="s">
        <v>429</v>
      </c>
      <c r="M11" s="76">
        <f>IFERROR(SUMIFS(D_D[INV],D_D[MT],7,D_D[CAT],1,D_D[EP],$K11),0)</f>
        <v>162</v>
      </c>
      <c r="N11" s="105">
        <f>IFERROR(SUMIFS(D_D[ADP],D_D[MT],7,D_D[CAT],1,D_D[EP],$K11),0)</f>
        <v>723.35</v>
      </c>
      <c r="O11" s="7"/>
    </row>
    <row r="12" spans="1:15" s="1" customFormat="1" ht="39.950000000000003" customHeight="1" thickBot="1" x14ac:dyDescent="0.25">
      <c r="A12" s="24" t="s">
        <v>84</v>
      </c>
      <c r="B12" s="96" t="s">
        <v>366</v>
      </c>
      <c r="C12" s="73">
        <f>IFERROR(SUMIFS(D_D[INV],D_D[MT],3,D_D[CAT],TA_21,D_D[EP],$A12),0)</f>
        <v>260</v>
      </c>
      <c r="D12" s="73">
        <f>IFERROR(SUMIFS(D_D[BL],D_D[MT],3,D_D[CAT],TA_21,D_D[EP],$A12),0)</f>
        <v>132</v>
      </c>
      <c r="E12" s="74">
        <f t="shared" si="1"/>
        <v>0.50769230769230766</v>
      </c>
      <c r="F12" s="24">
        <v>137</v>
      </c>
      <c r="G12" s="133" t="s">
        <v>205</v>
      </c>
      <c r="H12" s="72">
        <f>IFERROR(SUMIFS(D_D[INV],D_D[MT],3,D_D[CAT],TA_32,D_D[EP],$F12),0)</f>
        <v>33</v>
      </c>
      <c r="I12" s="72">
        <f>IFERROR(SUMIFS(D_D[BL],D_D[MT],3,D_D[CAT],TA_32,D_D[EP],$F12),0)</f>
        <v>12</v>
      </c>
      <c r="J12" s="79">
        <f t="shared" si="2"/>
        <v>0.36363636363636365</v>
      </c>
      <c r="K12" s="24">
        <v>5</v>
      </c>
      <c r="L12" s="210" t="s">
        <v>364</v>
      </c>
      <c r="M12" s="211">
        <f>M6+M7+M8+M9+M10+M11</f>
        <v>265964</v>
      </c>
      <c r="N12" s="212"/>
      <c r="O12" s="7"/>
    </row>
    <row r="13" spans="1:15" s="1" customFormat="1" ht="39.950000000000003" customHeight="1" thickBot="1" x14ac:dyDescent="0.25">
      <c r="A13" s="24"/>
      <c r="B13" s="201" t="s">
        <v>0</v>
      </c>
      <c r="C13" s="202">
        <f>SUM(C14:C16)</f>
        <v>208321</v>
      </c>
      <c r="D13" s="203">
        <f>SUM(D14:D16)</f>
        <v>41901</v>
      </c>
      <c r="E13" s="204">
        <f t="shared" si="1"/>
        <v>0.20113670729307176</v>
      </c>
      <c r="F13" s="24" t="s">
        <v>415</v>
      </c>
      <c r="G13" s="133" t="s">
        <v>207</v>
      </c>
      <c r="H13" s="72">
        <f>IFERROR(SUMIFS(D_D[INV],D_D[MT],3,D_D[CAT],TA_32,D_D[EP],$F13),0)</f>
        <v>15739</v>
      </c>
      <c r="I13" s="72">
        <f>IFERROR(SUMIFS(D_D[BL],D_D[MT],3,D_D[CAT],TA_32,D_D[EP],$F13),0)</f>
        <v>3255</v>
      </c>
      <c r="J13" s="79">
        <f t="shared" si="2"/>
        <v>0.20681110616938814</v>
      </c>
      <c r="K13" s="94"/>
      <c r="L13" s="353" t="s">
        <v>869</v>
      </c>
      <c r="M13" s="353"/>
      <c r="N13" s="354"/>
      <c r="O13" s="7"/>
    </row>
    <row r="14" spans="1:15" s="1" customFormat="1" ht="39.950000000000003" customHeight="1" x14ac:dyDescent="0.2">
      <c r="A14" s="24" t="s">
        <v>19</v>
      </c>
      <c r="B14" s="132" t="s">
        <v>191</v>
      </c>
      <c r="C14" s="77">
        <f>IFERROR(SUMIFS(D_D[INV],D_D[MT],3,D_D[CAT],TA_21,D_D[EP],$A14),0)</f>
        <v>207530</v>
      </c>
      <c r="D14" s="77">
        <f>IFERROR(SUMIFS(D_D[BL],D_D[MT],3,D_D[CAT],TA_21,D_D[EP],$A14),0)</f>
        <v>41838</v>
      </c>
      <c r="E14" s="78">
        <f t="shared" si="1"/>
        <v>0.20159976870813859</v>
      </c>
      <c r="F14" s="99">
        <v>155</v>
      </c>
      <c r="G14" s="133" t="s">
        <v>208</v>
      </c>
      <c r="H14" s="72">
        <f>IFERROR(SUMIFS(D_D[INV],D_D[MT],3,D_D[CAT],TA_32,D_D[EP],$F14),0)</f>
        <v>0</v>
      </c>
      <c r="I14" s="72">
        <f>IFERROR(SUMIFS(D_D[BL],D_D[MT],3,D_D[CAT],TA_32,D_D[EP],$F14),0)</f>
        <v>0</v>
      </c>
      <c r="J14" s="79">
        <f t="shared" si="2"/>
        <v>0</v>
      </c>
      <c r="K14" s="94"/>
      <c r="L14" s="358" t="s">
        <v>861</v>
      </c>
      <c r="M14" s="359"/>
      <c r="N14" s="360"/>
      <c r="O14" s="7"/>
    </row>
    <row r="15" spans="1:15" s="1" customFormat="1" ht="39.950000000000003" customHeight="1" x14ac:dyDescent="0.2">
      <c r="A15" s="24" t="s">
        <v>80</v>
      </c>
      <c r="B15" s="133" t="s">
        <v>192</v>
      </c>
      <c r="C15" s="77">
        <f>IFERROR(SUMIFS(D_D[INV],D_D[MT],3,D_D[CAT],TA_21,D_D[EP],$A15),0)</f>
        <v>705</v>
      </c>
      <c r="D15" s="77">
        <f>IFERROR(SUMIFS(D_D[BL],D_D[MT],3,D_D[CAT],TA_21,D_D[EP],$A15),0)</f>
        <v>21</v>
      </c>
      <c r="E15" s="78">
        <f t="shared" si="1"/>
        <v>2.9787234042553193E-2</v>
      </c>
      <c r="F15" s="99">
        <v>297</v>
      </c>
      <c r="G15" s="133" t="s">
        <v>209</v>
      </c>
      <c r="H15" s="72">
        <f>IFERROR(SUMIFS(D_D[INV],D_D[MT],3,D_D[CAT],TA_32,D_D[EP],$F15),0)</f>
        <v>268</v>
      </c>
      <c r="I15" s="72">
        <f>IFERROR(SUMIFS(D_D[BL],D_D[MT],3,D_D[CAT],TA_32,D_D[EP],$F15),0)</f>
        <v>127</v>
      </c>
      <c r="J15" s="79">
        <f t="shared" si="2"/>
        <v>0.47388059701492535</v>
      </c>
      <c r="K15" s="24">
        <v>7</v>
      </c>
      <c r="L15" s="133" t="s">
        <v>862</v>
      </c>
      <c r="M15" s="75">
        <f>IFERROR(SUMIFS(D_D[INV],D_D[MT],7,D_D[CAT],1,D_D[EP],$K15),0)</f>
        <v>5006</v>
      </c>
      <c r="N15" s="104">
        <f>IFERROR(SUMIFS(D_D[ADP],D_D[MT],7,D_D[CAT],1,D_D[EP],$K15),0)</f>
        <v>77.94</v>
      </c>
      <c r="O15" s="7"/>
    </row>
    <row r="16" spans="1:15" s="1" customFormat="1" ht="39.950000000000003" customHeight="1" thickBot="1" x14ac:dyDescent="0.25">
      <c r="A16" s="24" t="s">
        <v>82</v>
      </c>
      <c r="B16" s="133" t="s">
        <v>193</v>
      </c>
      <c r="C16" s="72">
        <f>IFERROR(SUMIFS(D_D[INV],D_D[MT],3,D_D[CAT],TA_21,D_D[EP],$A16),0)</f>
        <v>86</v>
      </c>
      <c r="D16" s="72">
        <f>IFERROR(SUMIFS(D_D[BL],D_D[MT],3,D_D[CAT],TA_21,D_D[EP],$A16),0)</f>
        <v>42</v>
      </c>
      <c r="E16" s="79">
        <f t="shared" si="1"/>
        <v>0.48837209302325579</v>
      </c>
      <c r="F16" s="24">
        <v>607</v>
      </c>
      <c r="G16" s="134" t="s">
        <v>210</v>
      </c>
      <c r="H16" s="73">
        <f>IFERROR(SUMIFS(D_D[INV],D_D[MT],3,D_D[CAT],TA_32,D_D[EP],$F16),0)</f>
        <v>33</v>
      </c>
      <c r="I16" s="73">
        <f>IFERROR(SUMIFS(D_D[BL],D_D[MT],3,D_D[CAT],TA_32,D_D[EP],$F16),0)</f>
        <v>21</v>
      </c>
      <c r="J16" s="74">
        <f t="shared" si="2"/>
        <v>0.63636363636363635</v>
      </c>
      <c r="K16" s="24">
        <v>8</v>
      </c>
      <c r="L16" s="133" t="s">
        <v>863</v>
      </c>
      <c r="M16" s="75">
        <f>IFERROR(SUMIFS(D_D[INV],D_D[MT],7,D_D[CAT],1,D_D[EP],$K16),0)</f>
        <v>17494</v>
      </c>
      <c r="N16" s="104">
        <f>IFERROR(SUMIFS(D_D[ADP],D_D[MT],7,D_D[CAT],1,D_D[EP],$K16),0)</f>
        <v>127.93</v>
      </c>
      <c r="O16" s="7"/>
    </row>
    <row r="17" spans="1:15" s="1" customFormat="1" ht="39.950000000000003" customHeight="1" thickBot="1" x14ac:dyDescent="0.25">
      <c r="A17" s="24" t="s">
        <v>347</v>
      </c>
      <c r="B17" s="201" t="s">
        <v>11</v>
      </c>
      <c r="C17" s="202">
        <f>SUM(C18:C24)</f>
        <v>304801</v>
      </c>
      <c r="D17" s="203">
        <f>SUM(D18:D24)</f>
        <v>55948</v>
      </c>
      <c r="E17" s="204">
        <f t="shared" si="1"/>
        <v>0.18355582822891001</v>
      </c>
      <c r="F17" s="99"/>
      <c r="G17" s="207" t="s">
        <v>13</v>
      </c>
      <c r="H17" s="208">
        <f>SUM(H18:H20)</f>
        <v>33439</v>
      </c>
      <c r="I17" s="208">
        <f>SUM(I18:I20)</f>
        <v>72</v>
      </c>
      <c r="J17" s="209">
        <f t="shared" ref="J17:J20" si="3">IFERROR(I17/H17,0)</f>
        <v>2.1531744370346002E-3</v>
      </c>
      <c r="K17" s="24">
        <v>6</v>
      </c>
      <c r="L17" s="134" t="s">
        <v>865</v>
      </c>
      <c r="M17" s="76">
        <f>IFERROR(SUMIFS(D_D[INV],D_D[MT],7,D_D[CAT],1,D_D[EP],$K17),0)</f>
        <v>22500</v>
      </c>
      <c r="N17" s="105">
        <f>IFERROR(SUMIFS(D_D[ADP],D_D[MT],7,D_D[CAT],1,D_D[EP],$K17),0)</f>
        <v>116.81</v>
      </c>
      <c r="O17" s="7"/>
    </row>
    <row r="18" spans="1:15" s="1" customFormat="1" ht="39.950000000000003" customHeight="1" thickBot="1" x14ac:dyDescent="0.4">
      <c r="A18" s="24" t="s">
        <v>405</v>
      </c>
      <c r="B18" s="95" t="s">
        <v>194</v>
      </c>
      <c r="C18" s="72">
        <f>IFERROR(SUMIFS(D_D[INV],D_D[MT],3,D_D[CAT],TA_22,D_D[EP],$A18),0)</f>
        <v>43929</v>
      </c>
      <c r="D18" s="72">
        <f>IFERROR(SUMIFS(D_D[BL],D_D[MT],3,D_D[CAT],TA_22,D_D[EP],$A18),0)</f>
        <v>7748</v>
      </c>
      <c r="E18" s="79">
        <f t="shared" ref="E18:E24" si="4">IFERROR(D18/C18,0)</f>
        <v>0.17637551503562568</v>
      </c>
      <c r="F18" s="99" t="s">
        <v>99</v>
      </c>
      <c r="G18" s="133" t="s">
        <v>211</v>
      </c>
      <c r="H18" s="72">
        <f>IFERROR(SUMIFS(D_D[INV],D_D[MT],3,D_D[CAT],TA_33,D_D[EP],$F18),0)</f>
        <v>53</v>
      </c>
      <c r="I18" s="72">
        <f>IFERROR(SUMIFS(D_D[BL],D_D[MT],3,D_D[CAT],TA_33,D_D[EP],$F18),0)</f>
        <v>53</v>
      </c>
      <c r="J18" s="79">
        <f t="shared" si="3"/>
        <v>1</v>
      </c>
      <c r="K18" s="215"/>
      <c r="L18" s="266"/>
      <c r="M18" s="267"/>
      <c r="N18" s="213"/>
      <c r="O18" s="7"/>
    </row>
    <row r="19" spans="1:15" s="1" customFormat="1" ht="39.950000000000003" customHeight="1" thickBot="1" x14ac:dyDescent="0.4">
      <c r="A19" s="24" t="s">
        <v>85</v>
      </c>
      <c r="B19" s="95" t="s">
        <v>195</v>
      </c>
      <c r="C19" s="72">
        <f>IFERROR(SUMIFS(D_D[INV],D_D[MT],3,D_D[CAT],TA_22,D_D[EP],$A19),0)</f>
        <v>0</v>
      </c>
      <c r="D19" s="72">
        <f>IFERROR(SUMIFS(D_D[BL],D_D[MT],3,D_D[CAT],TA_22,D_D[EP],$A19),0)</f>
        <v>0</v>
      </c>
      <c r="E19" s="79">
        <f t="shared" si="4"/>
        <v>0</v>
      </c>
      <c r="F19" s="99" t="s">
        <v>98</v>
      </c>
      <c r="G19" s="133" t="s">
        <v>229</v>
      </c>
      <c r="H19" s="72">
        <f>IFERROR(SUMIFS(D_D[INV],D_D[MT],3,D_D[CAT],TA_33,D_D[EP],$F19),0)</f>
        <v>33385</v>
      </c>
      <c r="I19" s="72">
        <f>IFERROR(SUMIFS(D_D[BL],D_D[MT],3,D_D[CAT],TA_33,D_D[EP],$F19),0)</f>
        <v>18</v>
      </c>
      <c r="J19" s="79">
        <f t="shared" si="3"/>
        <v>5.3916429534221961E-4</v>
      </c>
      <c r="K19" s="216"/>
      <c r="L19" s="358" t="s">
        <v>852</v>
      </c>
      <c r="M19" s="359"/>
      <c r="N19" s="360"/>
      <c r="O19" s="7"/>
    </row>
    <row r="20" spans="1:15" s="1" customFormat="1" ht="39.950000000000003" customHeight="1" thickBot="1" x14ac:dyDescent="0.4">
      <c r="A20" s="24" t="s">
        <v>87</v>
      </c>
      <c r="B20" s="95" t="s">
        <v>196</v>
      </c>
      <c r="C20" s="72">
        <f>IFERROR(SUMIFS(D_D[INV],D_D[MT],3,D_D[CAT],TA_22,D_D[EP],$A20),0)</f>
        <v>379</v>
      </c>
      <c r="D20" s="72">
        <f>IFERROR(SUMIFS(D_D[BL],D_D[MT],3,D_D[CAT],TA_22,D_D[EP],$A20),0)</f>
        <v>18</v>
      </c>
      <c r="E20" s="79">
        <f t="shared" si="4"/>
        <v>4.7493403693931395E-2</v>
      </c>
      <c r="F20" s="99" t="s">
        <v>97</v>
      </c>
      <c r="G20" s="134" t="s">
        <v>212</v>
      </c>
      <c r="H20" s="73">
        <f>IFERROR(SUMIFS(D_D[INV],D_D[MT],3,D_D[CAT],TA_33,D_D[EP],$F20),0)</f>
        <v>1</v>
      </c>
      <c r="I20" s="73">
        <f>IFERROR(SUMIFS(D_D[BL],D_D[MT],3,D_D[CAT],TA_33,D_D[EP],$F20),0)</f>
        <v>1</v>
      </c>
      <c r="J20" s="74">
        <f t="shared" si="3"/>
        <v>1</v>
      </c>
      <c r="K20" s="216"/>
      <c r="L20" s="355" t="s">
        <v>851</v>
      </c>
      <c r="M20" s="356"/>
      <c r="N20" s="256">
        <f>IFERROR(SUMIFS(D_D[INV],D_D[MT],10,D_D[CAT],1,D_D[EP],-1),0)</f>
        <v>18069</v>
      </c>
      <c r="O20" s="7"/>
    </row>
    <row r="21" spans="1:15" s="1" customFormat="1" ht="39.950000000000003" customHeight="1" x14ac:dyDescent="0.35">
      <c r="A21" s="24" t="s">
        <v>406</v>
      </c>
      <c r="B21" s="95" t="s">
        <v>197</v>
      </c>
      <c r="C21" s="72">
        <f>IFERROR(SUMIFS(D_D[INV],D_D[MT],3,D_D[CAT],TA_22,D_D[EP],$A21),0)</f>
        <v>28531</v>
      </c>
      <c r="D21" s="72">
        <f>IFERROR(SUMIFS(D_D[BL],D_D[MT],3,D_D[CAT],TA_22,D_D[EP],$A21),0)</f>
        <v>7108</v>
      </c>
      <c r="E21" s="79">
        <f t="shared" si="4"/>
        <v>0.24913252251936491</v>
      </c>
      <c r="F21" s="24"/>
      <c r="G21" s="207" t="s">
        <v>179</v>
      </c>
      <c r="H21" s="208">
        <f>SUM(H22:H25)</f>
        <v>41</v>
      </c>
      <c r="I21" s="208">
        <f>SUM(I22:I25)</f>
        <v>24</v>
      </c>
      <c r="J21" s="209">
        <f t="shared" ref="J21:J25" si="5">IFERROR(I21/H21,0)</f>
        <v>0.58536585365853655</v>
      </c>
      <c r="K21" s="216"/>
      <c r="L21" s="357"/>
      <c r="M21" s="357"/>
      <c r="N21" s="11"/>
      <c r="O21" s="7"/>
    </row>
    <row r="22" spans="1:15" s="1" customFormat="1" ht="39.950000000000003" customHeight="1" x14ac:dyDescent="0.35">
      <c r="A22" s="24" t="s">
        <v>83</v>
      </c>
      <c r="B22" s="95" t="s">
        <v>198</v>
      </c>
      <c r="C22" s="72">
        <f>IFERROR(SUMIFS(D_D[INV],D_D[MT],3,D_D[CAT],TA_22,D_D[EP],$A22),0)</f>
        <v>41</v>
      </c>
      <c r="D22" s="72">
        <f>IFERROR(SUMIFS(D_D[BL],D_D[MT],3,D_D[CAT],TA_22,D_D[EP],$A22),0)</f>
        <v>35</v>
      </c>
      <c r="E22" s="79">
        <f t="shared" si="4"/>
        <v>0.85365853658536583</v>
      </c>
      <c r="F22" s="24" t="s">
        <v>103</v>
      </c>
      <c r="G22" s="133" t="s">
        <v>215</v>
      </c>
      <c r="H22" s="72">
        <f>IFERROR(SUMIFS(D_D[INV],D_D[MT],3,D_D[CAT],TA_34,D_D[EP],$F22),0)</f>
        <v>1</v>
      </c>
      <c r="I22" s="72">
        <f>IFERROR(SUMIFS(D_D[BL],D_D[MT],3,D_D[CAT],TA_34,D_D[EP],$F22),0)</f>
        <v>0</v>
      </c>
      <c r="J22" s="79">
        <f t="shared" si="5"/>
        <v>0</v>
      </c>
      <c r="K22" s="216"/>
      <c r="L22" s="214"/>
      <c r="M22" s="214"/>
      <c r="N22" s="11"/>
      <c r="O22" s="7"/>
    </row>
    <row r="23" spans="1:15" s="1" customFormat="1" ht="39.950000000000003" customHeight="1" x14ac:dyDescent="0.35">
      <c r="A23" s="24" t="s">
        <v>407</v>
      </c>
      <c r="B23" s="95" t="s">
        <v>199</v>
      </c>
      <c r="C23" s="77">
        <f>IFERROR(SUMIFS(D_D[INV],D_D[MT],3,D_D[CAT],TA_22,D_D[EP],$A23),0)</f>
        <v>19451</v>
      </c>
      <c r="D23" s="77">
        <f>IFERROR(SUMIFS(D_D[BL],D_D[MT],3,D_D[CAT],TA_22,D_D[EP],$A23),0)</f>
        <v>602</v>
      </c>
      <c r="E23" s="78">
        <f t="shared" si="4"/>
        <v>3.0949565575034702E-2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212470</v>
      </c>
      <c r="D24" s="73">
        <f>IFERROR(SUMIFS(D_D[BL],D_D[MT],3,D_D[CAT],TA_22,D_D[EP],$A24),0)</f>
        <v>40437</v>
      </c>
      <c r="E24" s="74">
        <f t="shared" si="4"/>
        <v>0.19031863321880735</v>
      </c>
      <c r="F24" s="24" t="s">
        <v>100</v>
      </c>
      <c r="G24" s="133" t="s">
        <v>213</v>
      </c>
      <c r="H24" s="72">
        <f>IFERROR(SUMIFS(D_D[INV],D_D[MT],3,D_D[CAT],TA_34,D_D[EP],$F24),0)</f>
        <v>40</v>
      </c>
      <c r="I24" s="72">
        <f>IFERROR(SUMIFS(D_D[BL],D_D[MT],3,D_D[CAT],TA_34,D_D[EP],$F24),0)</f>
        <v>24</v>
      </c>
      <c r="J24" s="79">
        <f t="shared" si="5"/>
        <v>0.6</v>
      </c>
      <c r="K24" s="216"/>
      <c r="L24" s="216"/>
      <c r="M24" s="216"/>
      <c r="N24" s="11"/>
      <c r="O24" s="7"/>
    </row>
    <row r="25" spans="1:15" s="1" customFormat="1" ht="39.950000000000003" customHeight="1" thickBot="1" x14ac:dyDescent="0.4">
      <c r="A25" s="24"/>
      <c r="B25" s="201" t="s">
        <v>24</v>
      </c>
      <c r="C25" s="203">
        <f>SUM(C26:C32)</f>
        <v>23124</v>
      </c>
      <c r="D25" s="203">
        <f>SUM(D26:D32)</f>
        <v>12150</v>
      </c>
      <c r="E25" s="219">
        <f t="shared" ref="E25:E32" si="6">IFERROR(D25/C25,0)</f>
        <v>0.52542812662169169</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7297</v>
      </c>
      <c r="I26" s="208">
        <f>SUM(I27:I29)</f>
        <v>5302</v>
      </c>
      <c r="J26" s="209">
        <f t="shared" ref="J26:J28" si="7">IFERROR(I26/H26,0)</f>
        <v>0.72659997259147591</v>
      </c>
      <c r="K26" s="215"/>
      <c r="L26" s="7"/>
      <c r="M26" s="7"/>
      <c r="N26" s="11"/>
      <c r="O26" s="7"/>
    </row>
    <row r="27" spans="1:15" s="1" customFormat="1" ht="39.950000000000003" customHeight="1" x14ac:dyDescent="0.2">
      <c r="A27" s="24" t="s">
        <v>409</v>
      </c>
      <c r="B27" s="133" t="s">
        <v>218</v>
      </c>
      <c r="C27" s="72">
        <f>IFERROR(SUMIFS(D_D[INV],D_D[MT],3,D_D[CAT],TA_23,D_D[EP],$A27),0)</f>
        <v>19839</v>
      </c>
      <c r="D27" s="72">
        <f>IFERROR(SUMIFS(D_D[BL],D_D[MT],3,D_D[CAT],TA_23,D_D[EP],$A27),0)</f>
        <v>10416</v>
      </c>
      <c r="E27" s="79">
        <f t="shared" si="6"/>
        <v>0.52502646302737033</v>
      </c>
      <c r="F27" s="102" t="s">
        <v>416</v>
      </c>
      <c r="G27" s="133" t="s">
        <v>379</v>
      </c>
      <c r="H27" s="72">
        <f>IFERROR(SUMIFS(D_D[INV],D_D[MT],3,D_D[CAT],TA_35,D_D[EP],$F27),0)</f>
        <v>13</v>
      </c>
      <c r="I27" s="72">
        <f>IFERROR(SUMIFS(D_D[BL],D_D[MT],3,D_D[CAT],TA_35,D_D[EP],$F27),0)</f>
        <v>6</v>
      </c>
      <c r="J27" s="79">
        <f t="shared" si="7"/>
        <v>0.46153846153846156</v>
      </c>
      <c r="K27" s="93"/>
      <c r="L27" s="7"/>
      <c r="M27" s="7"/>
      <c r="N27" s="11"/>
      <c r="O27" s="7"/>
    </row>
    <row r="28" spans="1:15" s="1" customFormat="1" ht="39.950000000000003" customHeight="1" thickBot="1" x14ac:dyDescent="0.4">
      <c r="A28" s="24" t="s">
        <v>421</v>
      </c>
      <c r="B28" s="133" t="s">
        <v>219</v>
      </c>
      <c r="C28" s="72">
        <f>IFERROR(SUMIFS(D_D[INV],D_D[MT],3,D_D[CAT],TA_23,D_D[EP],$A28),0)</f>
        <v>16</v>
      </c>
      <c r="D28" s="72">
        <f>IFERROR(SUMIFS(D_D[BL],D_D[MT],3,D_D[CAT],TA_23,D_D[EP],$A28),0)</f>
        <v>13</v>
      </c>
      <c r="E28" s="79">
        <f t="shared" si="6"/>
        <v>0.8125</v>
      </c>
      <c r="F28" s="101" t="s">
        <v>104</v>
      </c>
      <c r="G28" s="134" t="s">
        <v>378</v>
      </c>
      <c r="H28" s="73">
        <f>IFERROR(SUMIFS(D_D[INV],D_D[MT],3,D_D[CAT],TA_36,D_D[EP],$F28),0)</f>
        <v>7284</v>
      </c>
      <c r="I28" s="73">
        <f>IFERROR(SUMIFS(D_D[BL],D_D[MT],3,D_D[CAT],TA_36,D_D[EP],$F28),0)</f>
        <v>5296</v>
      </c>
      <c r="J28" s="74">
        <f t="shared" si="7"/>
        <v>0.72707303679297086</v>
      </c>
      <c r="K28" s="93"/>
      <c r="L28" s="216"/>
      <c r="M28" s="216"/>
      <c r="N28" s="11"/>
      <c r="O28" s="7"/>
    </row>
    <row r="29" spans="1:15" s="1" customFormat="1" ht="39.950000000000003" customHeight="1" x14ac:dyDescent="0.35">
      <c r="A29" s="24" t="s">
        <v>422</v>
      </c>
      <c r="B29" s="133" t="s">
        <v>220</v>
      </c>
      <c r="C29" s="72">
        <f>IFERROR(SUMIFS(D_D[INV],D_D[MT],3,D_D[CAT],TA_23,D_D[EP],$A29),0)</f>
        <v>138</v>
      </c>
      <c r="D29" s="72">
        <f>IFERROR(SUMIFS(D_D[BL],D_D[MT],3,D_D[CAT],TA_23,D_D[EP],$A29),0)</f>
        <v>48</v>
      </c>
      <c r="E29" s="79">
        <f t="shared" si="6"/>
        <v>0.34782608695652173</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834</v>
      </c>
      <c r="D30" s="72">
        <f>IFERROR(SUMIFS(D_D[BL],D_D[MT],3,D_D[CAT],TA_23,D_D[EP],$A30),0)</f>
        <v>787</v>
      </c>
      <c r="E30" s="79">
        <f t="shared" si="6"/>
        <v>0.94364508393285373</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2162</v>
      </c>
      <c r="D31" s="72">
        <f>IFERROR(SUMIFS(D_D[BL],D_D[MT],3,D_D[CAT],TA_23,D_D[EP],$A31),0)</f>
        <v>762</v>
      </c>
      <c r="E31" s="79">
        <f t="shared" si="6"/>
        <v>0.3524514338575393</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120</v>
      </c>
      <c r="D32" s="73">
        <f>IFERROR(SUMIFS(D_D[BL],D_D[MT],3,D_D[CAT],TA_23,D_D[EP],$A32),0)</f>
        <v>109</v>
      </c>
      <c r="E32" s="74">
        <f t="shared" si="6"/>
        <v>0.90833333333333333</v>
      </c>
      <c r="F32" s="216"/>
      <c r="G32" s="216"/>
      <c r="H32" s="7"/>
      <c r="I32" s="7"/>
      <c r="J32" s="7"/>
      <c r="K32" s="7"/>
      <c r="L32" s="218"/>
      <c r="M32" s="216"/>
      <c r="N32" s="11"/>
      <c r="O32" s="7"/>
    </row>
    <row r="33" spans="1:15" s="1" customFormat="1" ht="39.950000000000003" customHeight="1" x14ac:dyDescent="0.35">
      <c r="A33" s="24"/>
      <c r="B33" s="201" t="s">
        <v>185</v>
      </c>
      <c r="C33" s="202">
        <f>SUM(C34:C42)</f>
        <v>56718</v>
      </c>
      <c r="D33" s="203">
        <f>SUM(D34:D42)</f>
        <v>23037</v>
      </c>
      <c r="E33" s="204">
        <f t="shared" ref="E33" si="8">IFERROR(D33/C33,0)</f>
        <v>0.40616735427906486</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8476</v>
      </c>
      <c r="D34" s="72">
        <f>IFERROR(SUMIFS(D_D[BL],D_D[MT],3,D_D[CAT],TA_24,D_D[EP],$A34),0)</f>
        <v>1205</v>
      </c>
      <c r="E34" s="79">
        <f t="shared" ref="E34:E38" si="9">IFERROR(D34/C34,0)</f>
        <v>0.14216611609249646</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884</v>
      </c>
      <c r="D35" s="72">
        <f>IFERROR(SUMIFS(D_D[BL],D_D[MT],3,D_D[CAT],TA_24,D_D[EP],$A35),0)</f>
        <v>124</v>
      </c>
      <c r="E35" s="79">
        <f t="shared" si="9"/>
        <v>0.14027149321266968</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24146</v>
      </c>
      <c r="D36" s="72">
        <f>IFERROR(SUMIFS(D_D[BL],D_D[MT],3,D_D[CAT],TA_24,D_D[EP],$A36),0)</f>
        <v>2326</v>
      </c>
      <c r="E36" s="79">
        <f t="shared" si="9"/>
        <v>9.6330655180982355E-2</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21946</v>
      </c>
      <c r="D37" s="72">
        <f>IFERROR(SUMIFS(D_D[BL],D_D[MT],3,D_D[CAT],TA_24,D_D[EP],$A37),0)</f>
        <v>18617</v>
      </c>
      <c r="E37" s="79">
        <f t="shared" si="9"/>
        <v>0.84830948692244601</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1228</v>
      </c>
      <c r="D38" s="72">
        <f>IFERROR(SUMIFS(D_D[BL],D_D[MT],3,D_D[CAT],TA_24,D_D[EP],$A38),0)</f>
        <v>751</v>
      </c>
      <c r="E38" s="79">
        <f t="shared" si="9"/>
        <v>0.6115635179153095</v>
      </c>
      <c r="F38" s="216"/>
      <c r="G38" s="216"/>
      <c r="H38" s="216"/>
      <c r="I38" s="216"/>
      <c r="J38" s="216"/>
      <c r="K38" s="216"/>
      <c r="L38" s="216"/>
      <c r="M38" s="216"/>
      <c r="N38" s="11"/>
      <c r="O38" s="7"/>
    </row>
    <row r="39" spans="1:15" s="1" customFormat="1" ht="39.950000000000003" customHeight="1" x14ac:dyDescent="0.35">
      <c r="A39" s="24" t="s">
        <v>81</v>
      </c>
      <c r="B39" s="133" t="s">
        <v>878</v>
      </c>
      <c r="C39" s="77">
        <f>IFERROR(SUMIFS(D_D[INV],D_D[MT],3,D_D[CAT],TA_24,D_D[EP],$A39),0)</f>
        <v>38</v>
      </c>
      <c r="D39" s="77">
        <f>IFERROR(SUMIFS(D_D[BL],D_D[MT],3,D_D[CAT],TA_24,D_D[EP],$A39),0)</f>
        <v>14</v>
      </c>
      <c r="E39" s="78">
        <f>IFERROR(D39/C39,0)</f>
        <v>0.36842105263157893</v>
      </c>
      <c r="F39" s="216"/>
      <c r="G39" s="216"/>
      <c r="H39" s="216"/>
      <c r="I39" s="216"/>
      <c r="J39" s="216"/>
      <c r="K39" s="216"/>
      <c r="L39" s="216"/>
      <c r="M39" s="216"/>
      <c r="N39" s="11"/>
      <c r="O39" s="7"/>
    </row>
    <row r="40" spans="1:15" s="1" customFormat="1" ht="50.25" customHeight="1" x14ac:dyDescent="0.35">
      <c r="A40" s="24" t="s">
        <v>420</v>
      </c>
      <c r="B40" s="133" t="s">
        <v>880</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879</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885</v>
      </c>
      <c r="C42" s="278">
        <f>IFERROR(SUMIFS(D_D[INV],D_D[MT],3,D_D[CAT],TA_24,D_D[EP],$A42),0)</f>
        <v>0</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21798</v>
      </c>
      <c r="D43" s="203">
        <f>SUM(D44:D46)</f>
        <v>4940</v>
      </c>
      <c r="E43" s="204">
        <f t="shared" ref="E43:E45" si="10">IFERROR(D43/C43,0)</f>
        <v>0.22662629599045783</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18739</v>
      </c>
      <c r="D44" s="72">
        <f>IFERROR(SUMIFS(D_D[BL],D_D[MT],3,D_D[CAT],TA_25,D_D[EP],$A44),0)</f>
        <v>2278</v>
      </c>
      <c r="E44" s="79">
        <f t="shared" si="10"/>
        <v>0.12156465126207375</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3059</v>
      </c>
      <c r="D45" s="73">
        <f>IFERROR(SUMIFS(D_D[BL],D_D[MT],3,D_D[CAT],TA_26,D_D[EP],$A45),0)</f>
        <v>2662</v>
      </c>
      <c r="E45" s="74">
        <f t="shared" si="10"/>
        <v>0.8702190258254332</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7" t="s">
        <v>834</v>
      </c>
      <c r="C2" s="379" t="str">
        <f>("Inventory by Regional Office - Data through ")</f>
        <v xml:space="preserve">Inventory by Regional Office - Data through </v>
      </c>
      <c r="D2" s="380"/>
      <c r="E2" s="380"/>
      <c r="F2" s="380"/>
      <c r="G2" s="381">
        <f>D_DT[]</f>
        <v>43519</v>
      </c>
      <c r="H2" s="381"/>
      <c r="I2" s="381"/>
      <c r="J2" s="381"/>
      <c r="K2" s="264"/>
      <c r="L2" s="264"/>
      <c r="M2" s="264"/>
      <c r="N2" s="264"/>
      <c r="O2" s="264"/>
      <c r="P2" s="264"/>
      <c r="Q2" s="264"/>
      <c r="R2" s="264"/>
      <c r="S2" s="265"/>
      <c r="T2" s="4"/>
    </row>
    <row r="3" spans="1:20" ht="15" x14ac:dyDescent="0.2">
      <c r="A3" s="4"/>
      <c r="B3" s="367"/>
      <c r="C3" s="382" t="s">
        <v>858</v>
      </c>
      <c r="D3" s="383"/>
      <c r="E3" s="383"/>
      <c r="F3" s="383"/>
      <c r="G3" s="383"/>
      <c r="H3" s="383"/>
      <c r="I3" s="383"/>
      <c r="J3" s="383"/>
      <c r="K3" s="383"/>
      <c r="L3" s="383"/>
      <c r="M3" s="383"/>
      <c r="N3" s="383"/>
      <c r="O3" s="383"/>
      <c r="P3" s="383"/>
      <c r="Q3" s="383"/>
      <c r="R3" s="383"/>
      <c r="S3" s="384"/>
      <c r="T3" s="4"/>
    </row>
    <row r="4" spans="1:20" ht="20.100000000000001" customHeight="1" x14ac:dyDescent="0.2">
      <c r="A4" s="4"/>
      <c r="B4" s="368"/>
      <c r="C4" s="377" t="s">
        <v>180</v>
      </c>
      <c r="D4" s="377"/>
      <c r="E4" s="378" t="s">
        <v>418</v>
      </c>
      <c r="F4" s="378"/>
      <c r="G4" s="378"/>
      <c r="H4" s="378" t="s">
        <v>5</v>
      </c>
      <c r="I4" s="378"/>
      <c r="J4" s="378"/>
      <c r="K4" s="378" t="s">
        <v>419</v>
      </c>
      <c r="L4" s="378"/>
      <c r="M4" s="378"/>
      <c r="N4" s="378" t="s">
        <v>6</v>
      </c>
      <c r="O4" s="378"/>
      <c r="P4" s="378"/>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69" t="s">
        <v>432</v>
      </c>
      <c r="D6" s="370"/>
      <c r="E6" s="370"/>
      <c r="F6" s="370"/>
      <c r="G6" s="370"/>
      <c r="H6" s="370"/>
      <c r="I6" s="370"/>
      <c r="J6" s="370"/>
      <c r="K6" s="370"/>
      <c r="L6" s="370"/>
      <c r="M6" s="370"/>
      <c r="N6" s="370"/>
      <c r="O6" s="370"/>
      <c r="P6" s="370"/>
      <c r="Q6" s="370"/>
      <c r="R6" s="370"/>
      <c r="S6" s="371"/>
      <c r="T6" s="7"/>
    </row>
    <row r="7" spans="1:20" x14ac:dyDescent="0.2">
      <c r="A7" s="23">
        <v>100</v>
      </c>
      <c r="B7" s="223" t="s">
        <v>351</v>
      </c>
      <c r="C7" s="224">
        <f>IFERROR(SUMIFS(D_D[INV],D_D[MT],1,D_D[CAT],TA_20,D_D[EP],-1, D_D[LOC],$A7),0)</f>
        <v>72460</v>
      </c>
      <c r="D7" s="225">
        <f>IFERROR(SUMIFS(D_D[ADP],D_D[MT],1,D_D[CAT],D$1,D_D[EP],-1, D_D[LOC],$A7),0)</f>
        <v>111.39</v>
      </c>
      <c r="E7" s="224">
        <f>IFERROR(SUMIFS(D_D[INV],D_D[MT],2,D_D[CAT],TA_21,D_D[EP],-1, D_D[LOC],$A7),0)</f>
        <v>323829</v>
      </c>
      <c r="F7" s="224">
        <f>IFERROR(SUMIFS(D_D[BL],D_D[MT],2,D_D[CAT],TA_21,D_D[EP],-1, D_D[LOC],$A7),0)</f>
        <v>79737</v>
      </c>
      <c r="G7" s="226">
        <f t="shared" ref="G7" si="0">IFERROR(F7/E7,"0%")</f>
        <v>0.24623180752804721</v>
      </c>
      <c r="H7" s="224">
        <f>IFERROR(SUMIFS(D_D[INV],D_D[MT],2,D_D[CAT],TA_22,D_D[EP],-1, D_D[LOC],$A7),0)</f>
        <v>304801</v>
      </c>
      <c r="I7" s="224">
        <f>IFERROR(SUMIFS(D_D[BL],D_D[MT],2,D_D[CAT],TA_22,D_D[EP],-1, D_D[LOC],$A7),0)</f>
        <v>55948</v>
      </c>
      <c r="J7" s="226">
        <f t="shared" ref="J7" si="1">IFERROR(I7/H7,"0%")</f>
        <v>0.18355582822891001</v>
      </c>
      <c r="K7" s="224">
        <f>IFERROR(SUMIFS(D_D[INV],D_D[MT],2,D_D[CAT],TA_23,D_D[EP],-1, D_D[LOC],$A7),0)</f>
        <v>24667</v>
      </c>
      <c r="L7" s="224">
        <f>IFERROR(SUMIFS(D_D[BL],D_D[MT],2,D_D[CAT],TA_23,D_D[EP],-1, D_D[LOC],$A7),0)</f>
        <v>13401</v>
      </c>
      <c r="M7" s="226">
        <f t="shared" ref="M7" si="2">IFERROR(L7/K7,"0%")</f>
        <v>0.54327644221024041</v>
      </c>
      <c r="N7" s="224">
        <f>IFERROR(SUMIFS(D_D[INV],D_D[MT],2,D_D[CAT],TA_24,D_D[EP],-1, D_D[LOC],$A7),0)</f>
        <v>59152</v>
      </c>
      <c r="O7" s="224">
        <f>IFERROR(SUMIFS(D_D[BL],D_D[MT],2,D_D[CAT],TA_24,D_D[EP],-1, D_D[LOC],$A7),0)</f>
        <v>24667</v>
      </c>
      <c r="P7" s="226">
        <f t="shared" ref="P7" si="3">IFERROR(O7/N7,"0%")</f>
        <v>0.41701041384906679</v>
      </c>
      <c r="Q7" s="227">
        <f>IFERROR(SUMIFS(D_D[INV],D_D[MT],2,D_D[CAT],TA_25,D_D[EP],-1, D_D[LOC],$A7),0)</f>
        <v>18739</v>
      </c>
      <c r="R7" s="47">
        <f>IFERROR(SUMIFS(D_D[INV],D_D[MT],2,D_D[CAT],TA_26,D_D[EP],-1, D_D[LOC],$A7),0)</f>
        <v>3059</v>
      </c>
      <c r="S7" s="227">
        <f>IFERROR(SUMIFS(D_D[INV],D_D[MT],7,D_D[CAT],2,D_D[EP],TA_20, D_D[LOC],$A7),0)</f>
        <v>241460</v>
      </c>
      <c r="T7" s="7"/>
    </row>
    <row r="8" spans="1:20" x14ac:dyDescent="0.2">
      <c r="A8" s="23">
        <v>394</v>
      </c>
      <c r="B8" s="228" t="s">
        <v>877</v>
      </c>
      <c r="C8" s="44">
        <f>IFERROR(SUMIFS(D_D[INV],D_D[MT],1,D_D[CAT],TA_20,D_D[EP],-1, D_D[LOC],$A8),0)</f>
        <v>22582</v>
      </c>
      <c r="D8" s="38">
        <f>IFERROR(SUMIFS(D_D[ADP],D_D[MT],1,D_D[CAT],D$1,D_D[EP],-1, D_D[LOC],$A8),0)</f>
        <v>119.72</v>
      </c>
      <c r="E8" s="45">
        <f>IFERROR(SUMIFS(D_D[INV],D_D[MT],2,D_D[CAT],TA_21,D_D[EP],-1, D_D[LOC],$A8),0)</f>
        <v>83897</v>
      </c>
      <c r="F8" s="44">
        <f>IFERROR(SUMIFS(D_D[BL],D_D[MT],2,D_D[CAT],TA_21,D_D[EP],-1, D_D[LOC],$A8),0)</f>
        <v>21319</v>
      </c>
      <c r="G8" s="46">
        <f t="shared" ref="G8:G71" si="4">IFERROR(F8/E8,"0%")</f>
        <v>0.25410920533511328</v>
      </c>
      <c r="H8" s="44">
        <f>IFERROR(SUMIFS(D_D[INV],D_D[MT],2,D_D[CAT],TA_22,D_D[EP],-1, D_D[LOC],$A8),0)</f>
        <v>66203</v>
      </c>
      <c r="I8" s="44">
        <f>IFERROR(SUMIFS(D_D[BL],D_D[MT],2,D_D[CAT],TA_22,D_D[EP],-1, D_D[LOC],$A8),0)</f>
        <v>17235</v>
      </c>
      <c r="J8" s="46">
        <f t="shared" ref="J8:J71" si="5">IFERROR(I8/H8,"0%")</f>
        <v>0.2603356343368125</v>
      </c>
      <c r="K8" s="44">
        <f>IFERROR(SUMIFS(D_D[INV],D_D[MT],2,D_D[CAT],TA_23,D_D[EP],-1, D_D[LOC],$A8),0)</f>
        <v>1350</v>
      </c>
      <c r="L8" s="44">
        <f>IFERROR(SUMIFS(D_D[BL],D_D[MT],2,D_D[CAT],TA_23,D_D[EP],-1, D_D[LOC],$A8),0)</f>
        <v>1066</v>
      </c>
      <c r="M8" s="46">
        <f t="shared" ref="M8:M71" si="6">IFERROR(L8/K8,"0%")</f>
        <v>0.78962962962962968</v>
      </c>
      <c r="N8" s="44">
        <f>IFERROR(SUMIFS(D_D[INV],D_D[MT],2,D_D[CAT],TA_24,D_D[EP],-1, D_D[LOC],$A8),0)</f>
        <v>28602</v>
      </c>
      <c r="O8" s="44">
        <f>IFERROR(SUMIFS(D_D[BL],D_D[MT],2,D_D[CAT],TA_24,D_D[EP],-1, D_D[LOC],$A8),0)</f>
        <v>6736</v>
      </c>
      <c r="P8" s="46">
        <f t="shared" ref="P8:P71" si="7">IFERROR(O8/N8,"0%")</f>
        <v>0.23550800643311656</v>
      </c>
      <c r="Q8" s="44">
        <f>IFERROR(SUMIFS(D_D[INV],D_D[MT],2,D_D[CAT],TA_25,D_D[EP],-1, D_D[LOC],$A8),0)</f>
        <v>11897</v>
      </c>
      <c r="R8" s="47">
        <f>IFERROR(SUMIFS(D_D[INV],D_D[MT],2,D_D[CAT],TA_26,D_D[EP],-1, D_D[LOC],$A8),0)</f>
        <v>504</v>
      </c>
      <c r="S8" s="47">
        <f>IFERROR(SUMIFS(D_D[INV],D_D[MT],7,D_D[CAT],2,D_D[EP],TA_20, D_D[LOC],$A8),0)</f>
        <v>70752</v>
      </c>
      <c r="T8" s="7"/>
    </row>
    <row r="9" spans="1:20" x14ac:dyDescent="0.2">
      <c r="A9" s="24" t="s">
        <v>116</v>
      </c>
      <c r="B9" s="97" t="s">
        <v>27</v>
      </c>
      <c r="C9" s="43">
        <f>IFERROR(SUMIFS(D_D[INV],D_D[MT],1,D_D[CAT],TA_20,D_D[EP],-1, D_D[LOC],$A9),0)</f>
        <v>431</v>
      </c>
      <c r="D9" s="39">
        <f>IFERROR(SUMIFS(D_D[ADP],D_D[MT],1,D_D[CAT],D$1,D_D[EP],-1, D_D[LOC],$A9),0)</f>
        <v>239.55</v>
      </c>
      <c r="E9" s="37">
        <f>IFERROR(SUMIFS(D_D[INV],D_D[MT],2,D_D[CAT],TA_21,D_D[EP],-1, D_D[LOC],$A9),0)</f>
        <v>4647</v>
      </c>
      <c r="F9" s="36">
        <f>IFERROR(SUMIFS(D_D[BL],D_D[MT],2,D_D[CAT],TA_21,D_D[EP],-1, D_D[LOC],$A9),0)</f>
        <v>1210</v>
      </c>
      <c r="G9" s="48">
        <f t="shared" si="4"/>
        <v>0.26038304282332686</v>
      </c>
      <c r="H9" s="35">
        <f>IFERROR(SUMIFS(D_D[INV],D_D[MT],2,D_D[CAT],TA_22,D_D[EP],-1, D_D[LOC],$A9),0)</f>
        <v>1171</v>
      </c>
      <c r="I9" s="36">
        <f>IFERROR(SUMIFS(D_D[BL],D_D[MT],2,D_D[CAT],TA_22,D_D[EP],-1, D_D[LOC],$A9),0)</f>
        <v>562</v>
      </c>
      <c r="J9" s="48">
        <f t="shared" si="5"/>
        <v>0.47993168232280103</v>
      </c>
      <c r="K9" s="41">
        <f>IFERROR(SUMIFS(D_D[INV],D_D[MT],2,D_D[CAT],TA_23,D_D[EP],-1, D_D[LOC],$A9),0)</f>
        <v>110</v>
      </c>
      <c r="L9" s="42">
        <f>IFERROR(SUMIFS(D_D[BL],D_D[MT],2,D_D[CAT],TA_23,D_D[EP],-1, D_D[LOC],$A9),0)</f>
        <v>42</v>
      </c>
      <c r="M9" s="48">
        <f t="shared" si="6"/>
        <v>0.38181818181818183</v>
      </c>
      <c r="N9" s="41">
        <f>IFERROR(SUMIFS(D_D[INV],D_D[MT],2,D_D[CAT],TA_24,D_D[EP],-1, D_D[LOC],$A9),0)</f>
        <v>731</v>
      </c>
      <c r="O9" s="42">
        <f>IFERROR(SUMIFS(D_D[BL],D_D[MT],2,D_D[CAT],TA_24,D_D[EP],-1, D_D[LOC],$A9),0)</f>
        <v>357</v>
      </c>
      <c r="P9" s="48">
        <f t="shared" si="7"/>
        <v>0.48837209302325579</v>
      </c>
      <c r="Q9" s="40">
        <f>IFERROR(SUMIFS(D_D[INV],D_D[MT],2,D_D[CAT],TA_25,D_D[EP],-1, D_D[LOC],$A9),0)</f>
        <v>0</v>
      </c>
      <c r="R9" s="40">
        <f>IFERROR(SUMIFS(D_D[INV],D_D[MT],2,D_D[CAT],TA_26,D_D[EP],-1, D_D[LOC],$A9),0)</f>
        <v>33</v>
      </c>
      <c r="S9" s="40">
        <f>IFERROR(SUMIFS(D_D[INV],D_D[MT],7,D_D[CAT],2,D_D[EP],TA_20, D_D[LOC],$A9),0)</f>
        <v>3749</v>
      </c>
      <c r="T9" s="7"/>
    </row>
    <row r="10" spans="1:20" x14ac:dyDescent="0.2">
      <c r="A10" s="24" t="s">
        <v>109</v>
      </c>
      <c r="B10" s="97" t="s">
        <v>29</v>
      </c>
      <c r="C10" s="43">
        <f>IFERROR(SUMIFS(D_D[INV],D_D[MT],1,D_D[CAT],TA_20,D_D[EP],-1, D_D[LOC],$A10),0)</f>
        <v>211</v>
      </c>
      <c r="D10" s="39">
        <f>IFERROR(SUMIFS(D_D[ADP],D_D[MT],1,D_D[CAT],D$1,D_D[EP],-1, D_D[LOC],$A10),0)</f>
        <v>234.16</v>
      </c>
      <c r="E10" s="37">
        <f>IFERROR(SUMIFS(D_D[INV],D_D[MT],2,D_D[CAT],TA_21,D_D[EP],-1, D_D[LOC],$A10),0)</f>
        <v>2057</v>
      </c>
      <c r="F10" s="36">
        <f>IFERROR(SUMIFS(D_D[BL],D_D[MT],2,D_D[CAT],TA_21,D_D[EP],-1, D_D[LOC],$A10),0)</f>
        <v>668</v>
      </c>
      <c r="G10" s="48">
        <f t="shared" ref="G10:G30" si="8">IFERROR(F10/E10,"0%")</f>
        <v>0.3247447739426349</v>
      </c>
      <c r="H10" s="35">
        <f>IFERROR(SUMIFS(D_D[INV],D_D[MT],2,D_D[CAT],TA_22,D_D[EP],-1, D_D[LOC],$A10),0)</f>
        <v>931</v>
      </c>
      <c r="I10" s="36">
        <f>IFERROR(SUMIFS(D_D[BL],D_D[MT],2,D_D[CAT],TA_22,D_D[EP],-1, D_D[LOC],$A10),0)</f>
        <v>435</v>
      </c>
      <c r="J10" s="48">
        <f t="shared" ref="J10:J30" si="9">IFERROR(I10/H10,"0%")</f>
        <v>0.46723952738990332</v>
      </c>
      <c r="K10" s="41">
        <f>IFERROR(SUMIFS(D_D[INV],D_D[MT],2,D_D[CAT],TA_23,D_D[EP],-1, D_D[LOC],$A10),0)</f>
        <v>30</v>
      </c>
      <c r="L10" s="42">
        <f>IFERROR(SUMIFS(D_D[BL],D_D[MT],2,D_D[CAT],TA_23,D_D[EP],-1, D_D[LOC],$A10),0)</f>
        <v>7</v>
      </c>
      <c r="M10" s="48">
        <f t="shared" ref="M10:M30" si="10">IFERROR(L10/K10,"0%")</f>
        <v>0.23333333333333334</v>
      </c>
      <c r="N10" s="41">
        <f>IFERROR(SUMIFS(D_D[INV],D_D[MT],2,D_D[CAT],TA_24,D_D[EP],-1, D_D[LOC],$A10),0)</f>
        <v>148</v>
      </c>
      <c r="O10" s="42">
        <f>IFERROR(SUMIFS(D_D[BL],D_D[MT],2,D_D[CAT],TA_24,D_D[EP],-1, D_D[LOC],$A10),0)</f>
        <v>107</v>
      </c>
      <c r="P10" s="48">
        <f t="shared" ref="P10:P30" si="11">IFERROR(O10/N10,"0%")</f>
        <v>0.72297297297297303</v>
      </c>
      <c r="Q10" s="40">
        <f>IFERROR(SUMIFS(D_D[INV],D_D[MT],2,D_D[CAT],TA_25,D_D[EP],-1, D_D[LOC],$A10),0)</f>
        <v>0</v>
      </c>
      <c r="R10" s="40">
        <f>IFERROR(SUMIFS(D_D[INV],D_D[MT],2,D_D[CAT],TA_26,D_D[EP],-1, D_D[LOC],$A10),0)</f>
        <v>12</v>
      </c>
      <c r="S10" s="40">
        <f>IFERROR(SUMIFS(D_D[INV],D_D[MT],7,D_D[CAT],2,D_D[EP],TA_20, D_D[LOC],$A10),0)</f>
        <v>3431</v>
      </c>
      <c r="T10" s="7"/>
    </row>
    <row r="11" spans="1:20" x14ac:dyDescent="0.2">
      <c r="A11" s="24" t="s">
        <v>112</v>
      </c>
      <c r="B11" s="97" t="s">
        <v>20</v>
      </c>
      <c r="C11" s="43">
        <f>IFERROR(SUMIFS(D_D[INV],D_D[MT],1,D_D[CAT],TA_20,D_D[EP],-1, D_D[LOC],$A11),0)</f>
        <v>362</v>
      </c>
      <c r="D11" s="39">
        <f>IFERROR(SUMIFS(D_D[ADP],D_D[MT],1,D_D[CAT],D$1,D_D[EP],-1, D_D[LOC],$A11),0)</f>
        <v>117.37</v>
      </c>
      <c r="E11" s="37">
        <f>IFERROR(SUMIFS(D_D[INV],D_D[MT],2,D_D[CAT],TA_21,D_D[EP],-1, D_D[LOC],$A11),0)</f>
        <v>2592</v>
      </c>
      <c r="F11" s="36">
        <f>IFERROR(SUMIFS(D_D[BL],D_D[MT],2,D_D[CAT],TA_21,D_D[EP],-1, D_D[LOC],$A11),0)</f>
        <v>680</v>
      </c>
      <c r="G11" s="48">
        <f t="shared" si="8"/>
        <v>0.26234567901234568</v>
      </c>
      <c r="H11" s="35">
        <f>IFERROR(SUMIFS(D_D[INV],D_D[MT],2,D_D[CAT],TA_22,D_D[EP],-1, D_D[LOC],$A11),0)</f>
        <v>1291</v>
      </c>
      <c r="I11" s="36">
        <f>IFERROR(SUMIFS(D_D[BL],D_D[MT],2,D_D[CAT],TA_22,D_D[EP],-1, D_D[LOC],$A11),0)</f>
        <v>616</v>
      </c>
      <c r="J11" s="48">
        <f t="shared" si="9"/>
        <v>0.47714949651432997</v>
      </c>
      <c r="K11" s="41">
        <f>IFERROR(SUMIFS(D_D[INV],D_D[MT],2,D_D[CAT],TA_23,D_D[EP],-1, D_D[LOC],$A11),0)</f>
        <v>8</v>
      </c>
      <c r="L11" s="42">
        <f>IFERROR(SUMIFS(D_D[BL],D_D[MT],2,D_D[CAT],TA_23,D_D[EP],-1, D_D[LOC],$A11),0)</f>
        <v>3</v>
      </c>
      <c r="M11" s="48">
        <f t="shared" si="10"/>
        <v>0.375</v>
      </c>
      <c r="N11" s="41">
        <f>IFERROR(SUMIFS(D_D[INV],D_D[MT],2,D_D[CAT],TA_24,D_D[EP],-1, D_D[LOC],$A11),0)</f>
        <v>269</v>
      </c>
      <c r="O11" s="42">
        <f>IFERROR(SUMIFS(D_D[BL],D_D[MT],2,D_D[CAT],TA_24,D_D[EP],-1, D_D[LOC],$A11),0)</f>
        <v>137</v>
      </c>
      <c r="P11" s="48">
        <f t="shared" si="11"/>
        <v>0.50929368029739774</v>
      </c>
      <c r="Q11" s="40">
        <f>IFERROR(SUMIFS(D_D[INV],D_D[MT],2,D_D[CAT],TA_25,D_D[EP],-1, D_D[LOC],$A11),0)</f>
        <v>0</v>
      </c>
      <c r="R11" s="40">
        <f>IFERROR(SUMIFS(D_D[INV],D_D[MT],2,D_D[CAT],TA_26,D_D[EP],-1, D_D[LOC],$A11),0)</f>
        <v>4</v>
      </c>
      <c r="S11" s="40">
        <f>IFERROR(SUMIFS(D_D[INV],D_D[MT],7,D_D[CAT],2,D_D[EP],TA_20, D_D[LOC],$A11),0)</f>
        <v>3288</v>
      </c>
      <c r="T11" s="7"/>
    </row>
    <row r="12" spans="1:20" x14ac:dyDescent="0.2">
      <c r="A12" s="24" t="s">
        <v>128</v>
      </c>
      <c r="B12" s="97" t="s">
        <v>30</v>
      </c>
      <c r="C12" s="43">
        <f>IFERROR(SUMIFS(D_D[INV],D_D[MT],1,D_D[CAT],TA_20,D_D[EP],-1, D_D[LOC],$A12),0)</f>
        <v>540</v>
      </c>
      <c r="D12" s="39">
        <f>IFERROR(SUMIFS(D_D[ADP],D_D[MT],1,D_D[CAT],D$1,D_D[EP],-1, D_D[LOC],$A12),0)</f>
        <v>146.57</v>
      </c>
      <c r="E12" s="37">
        <f>IFERROR(SUMIFS(D_D[INV],D_D[MT],2,D_D[CAT],TA_21,D_D[EP],-1, D_D[LOC],$A12),0)</f>
        <v>5790</v>
      </c>
      <c r="F12" s="36">
        <f>IFERROR(SUMIFS(D_D[BL],D_D[MT],2,D_D[CAT],TA_21,D_D[EP],-1, D_D[LOC],$A12),0)</f>
        <v>1589</v>
      </c>
      <c r="G12" s="48">
        <f t="shared" si="8"/>
        <v>0.27443868739205529</v>
      </c>
      <c r="H12" s="35">
        <f>IFERROR(SUMIFS(D_D[INV],D_D[MT],2,D_D[CAT],TA_22,D_D[EP],-1, D_D[LOC],$A12),0)</f>
        <v>1434</v>
      </c>
      <c r="I12" s="36">
        <f>IFERROR(SUMIFS(D_D[BL],D_D[MT],2,D_D[CAT],TA_22,D_D[EP],-1, D_D[LOC],$A12),0)</f>
        <v>620</v>
      </c>
      <c r="J12" s="48">
        <f t="shared" si="9"/>
        <v>0.43235704323570434</v>
      </c>
      <c r="K12" s="41">
        <f>IFERROR(SUMIFS(D_D[INV],D_D[MT],2,D_D[CAT],TA_23,D_D[EP],-1, D_D[LOC],$A12),0)</f>
        <v>20</v>
      </c>
      <c r="L12" s="42">
        <f>IFERROR(SUMIFS(D_D[BL],D_D[MT],2,D_D[CAT],TA_23,D_D[EP],-1, D_D[LOC],$A12),0)</f>
        <v>15</v>
      </c>
      <c r="M12" s="48">
        <f t="shared" si="10"/>
        <v>0.75</v>
      </c>
      <c r="N12" s="41">
        <f>IFERROR(SUMIFS(D_D[INV],D_D[MT],2,D_D[CAT],TA_24,D_D[EP],-1, D_D[LOC],$A12),0)</f>
        <v>484</v>
      </c>
      <c r="O12" s="42">
        <f>IFERROR(SUMIFS(D_D[BL],D_D[MT],2,D_D[CAT],TA_24,D_D[EP],-1, D_D[LOC],$A12),0)</f>
        <v>213</v>
      </c>
      <c r="P12" s="48">
        <f t="shared" si="11"/>
        <v>0.44008264462809915</v>
      </c>
      <c r="Q12" s="40">
        <f>IFERROR(SUMIFS(D_D[INV],D_D[MT],2,D_D[CAT],TA_25,D_D[EP],-1, D_D[LOC],$A12),0)</f>
        <v>0</v>
      </c>
      <c r="R12" s="40">
        <f>IFERROR(SUMIFS(D_D[INV],D_D[MT],2,D_D[CAT],TA_26,D_D[EP],-1, D_D[LOC],$A12),0)</f>
        <v>95</v>
      </c>
      <c r="S12" s="40">
        <f>IFERROR(SUMIFS(D_D[INV],D_D[MT],7,D_D[CAT],2,D_D[EP],TA_20, D_D[LOC],$A12),0)</f>
        <v>4938</v>
      </c>
      <c r="T12" s="7"/>
    </row>
    <row r="13" spans="1:20" x14ac:dyDescent="0.2">
      <c r="A13" s="24" t="s">
        <v>125</v>
      </c>
      <c r="B13" s="97" t="s">
        <v>31</v>
      </c>
      <c r="C13" s="43">
        <f>IFERROR(SUMIFS(D_D[INV],D_D[MT],1,D_D[CAT],TA_20,D_D[EP],-1, D_D[LOC],$A13),0)</f>
        <v>1238</v>
      </c>
      <c r="D13" s="39">
        <f>IFERROR(SUMIFS(D_D[ADP],D_D[MT],1,D_D[CAT],D$1,D_D[EP],-1, D_D[LOC],$A13),0)</f>
        <v>92.13</v>
      </c>
      <c r="E13" s="37">
        <f>IFERROR(SUMIFS(D_D[INV],D_D[MT],2,D_D[CAT],TA_21,D_D[EP],-1, D_D[LOC],$A13),0)</f>
        <v>11531</v>
      </c>
      <c r="F13" s="36">
        <f>IFERROR(SUMIFS(D_D[BL],D_D[MT],2,D_D[CAT],TA_21,D_D[EP],-1, D_D[LOC],$A13),0)</f>
        <v>2444</v>
      </c>
      <c r="G13" s="48">
        <f t="shared" si="8"/>
        <v>0.21195039458850057</v>
      </c>
      <c r="H13" s="35">
        <f>IFERROR(SUMIFS(D_D[INV],D_D[MT],2,D_D[CAT],TA_22,D_D[EP],-1, D_D[LOC],$A13),0)</f>
        <v>2970</v>
      </c>
      <c r="I13" s="36">
        <f>IFERROR(SUMIFS(D_D[BL],D_D[MT],2,D_D[CAT],TA_22,D_D[EP],-1, D_D[LOC],$A13),0)</f>
        <v>947</v>
      </c>
      <c r="J13" s="48">
        <f t="shared" si="9"/>
        <v>0.31885521885521884</v>
      </c>
      <c r="K13" s="41">
        <f>IFERROR(SUMIFS(D_D[INV],D_D[MT],2,D_D[CAT],TA_23,D_D[EP],-1, D_D[LOC],$A13),0)</f>
        <v>117</v>
      </c>
      <c r="L13" s="42">
        <f>IFERROR(SUMIFS(D_D[BL],D_D[MT],2,D_D[CAT],TA_23,D_D[EP],-1, D_D[LOC],$A13),0)</f>
        <v>99</v>
      </c>
      <c r="M13" s="48">
        <f t="shared" si="10"/>
        <v>0.84615384615384615</v>
      </c>
      <c r="N13" s="41">
        <f>IFERROR(SUMIFS(D_D[INV],D_D[MT],2,D_D[CAT],TA_24,D_D[EP],-1, D_D[LOC],$A13),0)</f>
        <v>902</v>
      </c>
      <c r="O13" s="42">
        <f>IFERROR(SUMIFS(D_D[BL],D_D[MT],2,D_D[CAT],TA_24,D_D[EP],-1, D_D[LOC],$A13),0)</f>
        <v>544</v>
      </c>
      <c r="P13" s="48">
        <f t="shared" si="11"/>
        <v>0.60310421286031046</v>
      </c>
      <c r="Q13" s="40">
        <f>IFERROR(SUMIFS(D_D[INV],D_D[MT],2,D_D[CAT],TA_25,D_D[EP],-1, D_D[LOC],$A13),0)</f>
        <v>1</v>
      </c>
      <c r="R13" s="40">
        <f>IFERROR(SUMIFS(D_D[INV],D_D[MT],2,D_D[CAT],TA_26,D_D[EP],-1, D_D[LOC],$A13),0)</f>
        <v>109</v>
      </c>
      <c r="S13" s="40">
        <f>IFERROR(SUMIFS(D_D[INV],D_D[MT],7,D_D[CAT],2,D_D[EP],TA_20, D_D[LOC],$A13),0)</f>
        <v>9440</v>
      </c>
      <c r="T13" s="7"/>
    </row>
    <row r="14" spans="1:20" x14ac:dyDescent="0.2">
      <c r="A14" s="24" t="s">
        <v>129</v>
      </c>
      <c r="B14" s="97" t="s">
        <v>35</v>
      </c>
      <c r="C14" s="43">
        <f>IFERROR(SUMIFS(D_D[INV],D_D[MT],1,D_D[CAT],TA_20,D_D[EP],-1, D_D[LOC],$A14),0)</f>
        <v>1423</v>
      </c>
      <c r="D14" s="39">
        <f>IFERROR(SUMIFS(D_D[ADP],D_D[MT],1,D_D[CAT],D$1,D_D[EP],-1, D_D[LOC],$A14),0)</f>
        <v>162.12</v>
      </c>
      <c r="E14" s="37">
        <f>IFERROR(SUMIFS(D_D[INV],D_D[MT],2,D_D[CAT],TA_21,D_D[EP],-1, D_D[LOC],$A14),0)</f>
        <v>6586</v>
      </c>
      <c r="F14" s="36">
        <f>IFERROR(SUMIFS(D_D[BL],D_D[MT],2,D_D[CAT],TA_21,D_D[EP],-1, D_D[LOC],$A14),0)</f>
        <v>1606</v>
      </c>
      <c r="G14" s="48">
        <f t="shared" si="8"/>
        <v>0.24385059216519892</v>
      </c>
      <c r="H14" s="35">
        <f>IFERROR(SUMIFS(D_D[INV],D_D[MT],2,D_D[CAT],TA_22,D_D[EP],-1, D_D[LOC],$A14),0)</f>
        <v>4427</v>
      </c>
      <c r="I14" s="36">
        <f>IFERROR(SUMIFS(D_D[BL],D_D[MT],2,D_D[CAT],TA_22,D_D[EP],-1, D_D[LOC],$A14),0)</f>
        <v>1059</v>
      </c>
      <c r="J14" s="48">
        <f t="shared" si="9"/>
        <v>0.23921391461486333</v>
      </c>
      <c r="K14" s="41">
        <f>IFERROR(SUMIFS(D_D[INV],D_D[MT],2,D_D[CAT],TA_23,D_D[EP],-1, D_D[LOC],$A14),0)</f>
        <v>71</v>
      </c>
      <c r="L14" s="42">
        <f>IFERROR(SUMIFS(D_D[BL],D_D[MT],2,D_D[CAT],TA_23,D_D[EP],-1, D_D[LOC],$A14),0)</f>
        <v>54</v>
      </c>
      <c r="M14" s="48">
        <f t="shared" si="10"/>
        <v>0.76056338028169013</v>
      </c>
      <c r="N14" s="41">
        <f>IFERROR(SUMIFS(D_D[INV],D_D[MT],2,D_D[CAT],TA_24,D_D[EP],-1, D_D[LOC],$A14),0)</f>
        <v>645</v>
      </c>
      <c r="O14" s="42">
        <f>IFERROR(SUMIFS(D_D[BL],D_D[MT],2,D_D[CAT],TA_24,D_D[EP],-1, D_D[LOC],$A14),0)</f>
        <v>327</v>
      </c>
      <c r="P14" s="48">
        <f t="shared" si="11"/>
        <v>0.50697674418604655</v>
      </c>
      <c r="Q14" s="40">
        <f>IFERROR(SUMIFS(D_D[INV],D_D[MT],2,D_D[CAT],TA_25,D_D[EP],-1, D_D[LOC],$A14),0)</f>
        <v>4</v>
      </c>
      <c r="R14" s="40">
        <f>IFERROR(SUMIFS(D_D[INV],D_D[MT],2,D_D[CAT],TA_26,D_D[EP],-1, D_D[LOC],$A14),0)</f>
        <v>42</v>
      </c>
      <c r="S14" s="40">
        <f>IFERROR(SUMIFS(D_D[INV],D_D[MT],7,D_D[CAT],2,D_D[EP],TA_20, D_D[LOC],$A14),0)</f>
        <v>5975</v>
      </c>
      <c r="T14" s="7"/>
    </row>
    <row r="15" spans="1:20" x14ac:dyDescent="0.2">
      <c r="A15" s="24" t="s">
        <v>113</v>
      </c>
      <c r="B15" s="97" t="s">
        <v>37</v>
      </c>
      <c r="C15" s="43">
        <f>IFERROR(SUMIFS(D_D[INV],D_D[MT],1,D_D[CAT],TA_20,D_D[EP],-1, D_D[LOC],$A15),0)</f>
        <v>112</v>
      </c>
      <c r="D15" s="39">
        <f>IFERROR(SUMIFS(D_D[ADP],D_D[MT],1,D_D[CAT],D$1,D_D[EP],-1, D_D[LOC],$A15),0)</f>
        <v>140.01</v>
      </c>
      <c r="E15" s="37">
        <f>IFERROR(SUMIFS(D_D[INV],D_D[MT],2,D_D[CAT],TA_21,D_D[EP],-1, D_D[LOC],$A15),0)</f>
        <v>859</v>
      </c>
      <c r="F15" s="36">
        <f>IFERROR(SUMIFS(D_D[BL],D_D[MT],2,D_D[CAT],TA_21,D_D[EP],-1, D_D[LOC],$A15),0)</f>
        <v>183</v>
      </c>
      <c r="G15" s="48">
        <f t="shared" si="8"/>
        <v>0.21303841676367868</v>
      </c>
      <c r="H15" s="35">
        <f>IFERROR(SUMIFS(D_D[INV],D_D[MT],2,D_D[CAT],TA_22,D_D[EP],-1, D_D[LOC],$A15),0)</f>
        <v>1002</v>
      </c>
      <c r="I15" s="36">
        <f>IFERROR(SUMIFS(D_D[BL],D_D[MT],2,D_D[CAT],TA_22,D_D[EP],-1, D_D[LOC],$A15),0)</f>
        <v>599</v>
      </c>
      <c r="J15" s="48">
        <f t="shared" si="9"/>
        <v>0.5978043912175649</v>
      </c>
      <c r="K15" s="41">
        <f>IFERROR(SUMIFS(D_D[INV],D_D[MT],2,D_D[CAT],TA_23,D_D[EP],-1, D_D[LOC],$A15),0)</f>
        <v>21</v>
      </c>
      <c r="L15" s="42">
        <f>IFERROR(SUMIFS(D_D[BL],D_D[MT],2,D_D[CAT],TA_23,D_D[EP],-1, D_D[LOC],$A15),0)</f>
        <v>8</v>
      </c>
      <c r="M15" s="48">
        <f t="shared" si="10"/>
        <v>0.38095238095238093</v>
      </c>
      <c r="N15" s="41">
        <f>IFERROR(SUMIFS(D_D[INV],D_D[MT],2,D_D[CAT],TA_24,D_D[EP],-1, D_D[LOC],$A15),0)</f>
        <v>185</v>
      </c>
      <c r="O15" s="42">
        <f>IFERROR(SUMIFS(D_D[BL],D_D[MT],2,D_D[CAT],TA_24,D_D[EP],-1, D_D[LOC],$A15),0)</f>
        <v>124</v>
      </c>
      <c r="P15" s="48">
        <f t="shared" si="11"/>
        <v>0.67027027027027031</v>
      </c>
      <c r="Q15" s="40">
        <f>IFERROR(SUMIFS(D_D[INV],D_D[MT],2,D_D[CAT],TA_25,D_D[EP],-1, D_D[LOC],$A15),0)</f>
        <v>0</v>
      </c>
      <c r="R15" s="40">
        <f>IFERROR(SUMIFS(D_D[INV],D_D[MT],2,D_D[CAT],TA_26,D_D[EP],-1, D_D[LOC],$A15),0)</f>
        <v>3</v>
      </c>
      <c r="S15" s="40">
        <f>IFERROR(SUMIFS(D_D[INV],D_D[MT],7,D_D[CAT],2,D_D[EP],TA_20, D_D[LOC],$A15),0)</f>
        <v>1877</v>
      </c>
      <c r="T15" s="7"/>
    </row>
    <row r="16" spans="1:20" x14ac:dyDescent="0.2">
      <c r="A16" s="24" t="s">
        <v>126</v>
      </c>
      <c r="B16" s="97" t="s">
        <v>41</v>
      </c>
      <c r="C16" s="43">
        <f>IFERROR(SUMIFS(D_D[INV],D_D[MT],1,D_D[CAT],TA_20,D_D[EP],-1, D_D[LOC],$A16),0)</f>
        <v>3170</v>
      </c>
      <c r="D16" s="39">
        <f>IFERROR(SUMIFS(D_D[ADP],D_D[MT],1,D_D[CAT],D$1,D_D[EP],-1, D_D[LOC],$A16),0)</f>
        <v>182.72</v>
      </c>
      <c r="E16" s="37">
        <f>IFERROR(SUMIFS(D_D[INV],D_D[MT],2,D_D[CAT],TA_21,D_D[EP],-1, D_D[LOC],$A16),0)</f>
        <v>5419</v>
      </c>
      <c r="F16" s="36">
        <f>IFERROR(SUMIFS(D_D[BL],D_D[MT],2,D_D[CAT],TA_21,D_D[EP],-1, D_D[LOC],$A16),0)</f>
        <v>1244</v>
      </c>
      <c r="G16" s="48">
        <f t="shared" si="8"/>
        <v>0.22956264993541245</v>
      </c>
      <c r="H16" s="35">
        <f>IFERROR(SUMIFS(D_D[INV],D_D[MT],2,D_D[CAT],TA_22,D_D[EP],-1, D_D[LOC],$A16),0)</f>
        <v>4325</v>
      </c>
      <c r="I16" s="36">
        <f>IFERROR(SUMIFS(D_D[BL],D_D[MT],2,D_D[CAT],TA_22,D_D[EP],-1, D_D[LOC],$A16),0)</f>
        <v>1675</v>
      </c>
      <c r="J16" s="48">
        <f t="shared" si="9"/>
        <v>0.38728323699421963</v>
      </c>
      <c r="K16" s="41">
        <f>IFERROR(SUMIFS(D_D[INV],D_D[MT],2,D_D[CAT],TA_23,D_D[EP],-1, D_D[LOC],$A16),0)</f>
        <v>245</v>
      </c>
      <c r="L16" s="42">
        <f>IFERROR(SUMIFS(D_D[BL],D_D[MT],2,D_D[CAT],TA_23,D_D[EP],-1, D_D[LOC],$A16),0)</f>
        <v>230</v>
      </c>
      <c r="M16" s="48">
        <f t="shared" si="10"/>
        <v>0.93877551020408168</v>
      </c>
      <c r="N16" s="41">
        <f>IFERROR(SUMIFS(D_D[INV],D_D[MT],2,D_D[CAT],TA_24,D_D[EP],-1, D_D[LOC],$A16),0)</f>
        <v>983</v>
      </c>
      <c r="O16" s="42">
        <f>IFERROR(SUMIFS(D_D[BL],D_D[MT],2,D_D[CAT],TA_24,D_D[EP],-1, D_D[LOC],$A16),0)</f>
        <v>325</v>
      </c>
      <c r="P16" s="48">
        <f t="shared" si="11"/>
        <v>0.3306205493387589</v>
      </c>
      <c r="Q16" s="40">
        <f>IFERROR(SUMIFS(D_D[INV],D_D[MT],2,D_D[CAT],TA_25,D_D[EP],-1, D_D[LOC],$A16),0)</f>
        <v>0</v>
      </c>
      <c r="R16" s="40">
        <f>IFERROR(SUMIFS(D_D[INV],D_D[MT],2,D_D[CAT],TA_26,D_D[EP],-1, D_D[LOC],$A16),0)</f>
        <v>144</v>
      </c>
      <c r="S16" s="40">
        <f>IFERROR(SUMIFS(D_D[INV],D_D[MT],7,D_D[CAT],2,D_D[EP],TA_20, D_D[LOC],$A16),0)</f>
        <v>5068</v>
      </c>
      <c r="T16" s="7"/>
    </row>
    <row r="17" spans="1:20" x14ac:dyDescent="0.2">
      <c r="A17" s="24" t="s">
        <v>151</v>
      </c>
      <c r="B17" s="97" t="s">
        <v>47</v>
      </c>
      <c r="C17" s="43">
        <f>IFERROR(SUMIFS(D_D[INV],D_D[MT],1,D_D[CAT],TA_20,D_D[EP],-1, D_D[LOC],$A17),0)</f>
        <v>105</v>
      </c>
      <c r="D17" s="39">
        <f>IFERROR(SUMIFS(D_D[ADP],D_D[MT],1,D_D[CAT],D$1,D_D[EP],-1, D_D[LOC],$A17),0)</f>
        <v>141.02000000000001</v>
      </c>
      <c r="E17" s="37">
        <f>IFERROR(SUMIFS(D_D[INV],D_D[MT],2,D_D[CAT],TA_21,D_D[EP],-1, D_D[LOC],$A17),0)</f>
        <v>849</v>
      </c>
      <c r="F17" s="36">
        <f>IFERROR(SUMIFS(D_D[BL],D_D[MT],2,D_D[CAT],TA_21,D_D[EP],-1, D_D[LOC],$A17),0)</f>
        <v>266</v>
      </c>
      <c r="G17" s="48">
        <f t="shared" si="8"/>
        <v>0.31330977620730271</v>
      </c>
      <c r="H17" s="35">
        <f>IFERROR(SUMIFS(D_D[INV],D_D[MT],2,D_D[CAT],TA_22,D_D[EP],-1, D_D[LOC],$A17),0)</f>
        <v>530</v>
      </c>
      <c r="I17" s="36">
        <f>IFERROR(SUMIFS(D_D[BL],D_D[MT],2,D_D[CAT],TA_22,D_D[EP],-1, D_D[LOC],$A17),0)</f>
        <v>292</v>
      </c>
      <c r="J17" s="48">
        <f t="shared" si="9"/>
        <v>0.55094339622641508</v>
      </c>
      <c r="K17" s="41">
        <f>IFERROR(SUMIFS(D_D[INV],D_D[MT],2,D_D[CAT],TA_23,D_D[EP],-1, D_D[LOC],$A17),0)</f>
        <v>21</v>
      </c>
      <c r="L17" s="42">
        <f>IFERROR(SUMIFS(D_D[BL],D_D[MT],2,D_D[CAT],TA_23,D_D[EP],-1, D_D[LOC],$A17),0)</f>
        <v>0</v>
      </c>
      <c r="M17" s="48">
        <f t="shared" si="10"/>
        <v>0</v>
      </c>
      <c r="N17" s="41">
        <f>IFERROR(SUMIFS(D_D[INV],D_D[MT],2,D_D[CAT],TA_24,D_D[EP],-1, D_D[LOC],$A17),0)</f>
        <v>79</v>
      </c>
      <c r="O17" s="42">
        <f>IFERROR(SUMIFS(D_D[BL],D_D[MT],2,D_D[CAT],TA_24,D_D[EP],-1, D_D[LOC],$A17),0)</f>
        <v>38</v>
      </c>
      <c r="P17" s="48">
        <f t="shared" si="11"/>
        <v>0.48101265822784811</v>
      </c>
      <c r="Q17" s="40">
        <f>IFERROR(SUMIFS(D_D[INV],D_D[MT],2,D_D[CAT],TA_25,D_D[EP],-1, D_D[LOC],$A17),0)</f>
        <v>1</v>
      </c>
      <c r="R17" s="40">
        <f>IFERROR(SUMIFS(D_D[INV],D_D[MT],2,D_D[CAT],TA_26,D_D[EP],-1, D_D[LOC],$A17),0)</f>
        <v>0</v>
      </c>
      <c r="S17" s="40">
        <f>IFERROR(SUMIFS(D_D[INV],D_D[MT],7,D_D[CAT],2,D_D[EP],TA_20, D_D[LOC],$A17),0)</f>
        <v>1146</v>
      </c>
      <c r="T17" s="7"/>
    </row>
    <row r="18" spans="1:20" x14ac:dyDescent="0.2">
      <c r="A18" s="24" t="s">
        <v>130</v>
      </c>
      <c r="B18" s="97" t="s">
        <v>49</v>
      </c>
      <c r="C18" s="43">
        <f>IFERROR(SUMIFS(D_D[INV],D_D[MT],1,D_D[CAT],TA_20,D_D[EP],-1, D_D[LOC],$A18),0)</f>
        <v>5487</v>
      </c>
      <c r="D18" s="39">
        <f>IFERROR(SUMIFS(D_D[ADP],D_D[MT],1,D_D[CAT],D$1,D_D[EP],-1, D_D[LOC],$A18),0)</f>
        <v>88.76</v>
      </c>
      <c r="E18" s="37">
        <f>IFERROR(SUMIFS(D_D[INV],D_D[MT],2,D_D[CAT],TA_21,D_D[EP],-1, D_D[LOC],$A18),0)</f>
        <v>12138</v>
      </c>
      <c r="F18" s="36">
        <f>IFERROR(SUMIFS(D_D[BL],D_D[MT],2,D_D[CAT],TA_21,D_D[EP],-1, D_D[LOC],$A18),0)</f>
        <v>2469</v>
      </c>
      <c r="G18" s="48">
        <f t="shared" si="8"/>
        <v>0.20341077607513594</v>
      </c>
      <c r="H18" s="35">
        <f>IFERROR(SUMIFS(D_D[INV],D_D[MT],2,D_D[CAT],TA_22,D_D[EP],-1, D_D[LOC],$A18),0)</f>
        <v>19593</v>
      </c>
      <c r="I18" s="36">
        <f>IFERROR(SUMIFS(D_D[BL],D_D[MT],2,D_D[CAT],TA_22,D_D[EP],-1, D_D[LOC],$A18),0)</f>
        <v>3058</v>
      </c>
      <c r="J18" s="48">
        <f t="shared" si="9"/>
        <v>0.15607614964528146</v>
      </c>
      <c r="K18" s="41">
        <f>IFERROR(SUMIFS(D_D[INV],D_D[MT],2,D_D[CAT],TA_23,D_D[EP],-1, D_D[LOC],$A18),0)</f>
        <v>38</v>
      </c>
      <c r="L18" s="42">
        <f>IFERROR(SUMIFS(D_D[BL],D_D[MT],2,D_D[CAT],TA_23,D_D[EP],-1, D_D[LOC],$A18),0)</f>
        <v>14</v>
      </c>
      <c r="M18" s="48">
        <f t="shared" si="10"/>
        <v>0.36842105263157893</v>
      </c>
      <c r="N18" s="41">
        <f>IFERROR(SUMIFS(D_D[INV],D_D[MT],2,D_D[CAT],TA_24,D_D[EP],-1, D_D[LOC],$A18),0)</f>
        <v>1224</v>
      </c>
      <c r="O18" s="42">
        <f>IFERROR(SUMIFS(D_D[BL],D_D[MT],2,D_D[CAT],TA_24,D_D[EP],-1, D_D[LOC],$A18),0)</f>
        <v>681</v>
      </c>
      <c r="P18" s="48">
        <f t="shared" si="11"/>
        <v>0.55637254901960786</v>
      </c>
      <c r="Q18" s="40">
        <f>IFERROR(SUMIFS(D_D[INV],D_D[MT],2,D_D[CAT],TA_25,D_D[EP],-1, D_D[LOC],$A18),0)</f>
        <v>4527</v>
      </c>
      <c r="R18" s="40">
        <f>IFERROR(SUMIFS(D_D[INV],D_D[MT],2,D_D[CAT],TA_26,D_D[EP],-1, D_D[LOC],$A18),0)</f>
        <v>0</v>
      </c>
      <c r="S18" s="40">
        <f>IFERROR(SUMIFS(D_D[INV],D_D[MT],7,D_D[CAT],2,D_D[EP],TA_20, D_D[LOC],$A18),0)</f>
        <v>2859</v>
      </c>
      <c r="T18" s="7"/>
    </row>
    <row r="19" spans="1:20" x14ac:dyDescent="0.2">
      <c r="A19" s="24" t="s">
        <v>111</v>
      </c>
      <c r="B19" s="97" t="s">
        <v>53</v>
      </c>
      <c r="C19" s="43">
        <f>IFERROR(SUMIFS(D_D[INV],D_D[MT],1,D_D[CAT],TA_20,D_D[EP],-1, D_D[LOC],$A19),0)</f>
        <v>426</v>
      </c>
      <c r="D19" s="39">
        <f>IFERROR(SUMIFS(D_D[ADP],D_D[MT],1,D_D[CAT],D$1,D_D[EP],-1, D_D[LOC],$A19),0)</f>
        <v>129.5</v>
      </c>
      <c r="E19" s="37">
        <f>IFERROR(SUMIFS(D_D[INV],D_D[MT],2,D_D[CAT],TA_21,D_D[EP],-1, D_D[LOC],$A19),0)</f>
        <v>3718</v>
      </c>
      <c r="F19" s="36">
        <f>IFERROR(SUMIFS(D_D[BL],D_D[MT],2,D_D[CAT],TA_21,D_D[EP],-1, D_D[LOC],$A19),0)</f>
        <v>1137</v>
      </c>
      <c r="G19" s="48">
        <f t="shared" si="8"/>
        <v>0.30580957504034428</v>
      </c>
      <c r="H19" s="35">
        <f>IFERROR(SUMIFS(D_D[INV],D_D[MT],2,D_D[CAT],TA_22,D_D[EP],-1, D_D[LOC],$A19),0)</f>
        <v>1319</v>
      </c>
      <c r="I19" s="36">
        <f>IFERROR(SUMIFS(D_D[BL],D_D[MT],2,D_D[CAT],TA_22,D_D[EP],-1, D_D[LOC],$A19),0)</f>
        <v>554</v>
      </c>
      <c r="J19" s="48">
        <f t="shared" si="9"/>
        <v>0.42001516300227443</v>
      </c>
      <c r="K19" s="41">
        <f>IFERROR(SUMIFS(D_D[INV],D_D[MT],2,D_D[CAT],TA_23,D_D[EP],-1, D_D[LOC],$A19),0)</f>
        <v>4</v>
      </c>
      <c r="L19" s="42">
        <f>IFERROR(SUMIFS(D_D[BL],D_D[MT],2,D_D[CAT],TA_23,D_D[EP],-1, D_D[LOC],$A19),0)</f>
        <v>4</v>
      </c>
      <c r="M19" s="48">
        <f t="shared" si="10"/>
        <v>1</v>
      </c>
      <c r="N19" s="41">
        <f>IFERROR(SUMIFS(D_D[INV],D_D[MT],2,D_D[CAT],TA_24,D_D[EP],-1, D_D[LOC],$A19),0)</f>
        <v>385</v>
      </c>
      <c r="O19" s="42">
        <f>IFERROR(SUMIFS(D_D[BL],D_D[MT],2,D_D[CAT],TA_24,D_D[EP],-1, D_D[LOC],$A19),0)</f>
        <v>211</v>
      </c>
      <c r="P19" s="48">
        <f t="shared" si="11"/>
        <v>0.54805194805194801</v>
      </c>
      <c r="Q19" s="40">
        <f>IFERROR(SUMIFS(D_D[INV],D_D[MT],2,D_D[CAT],TA_25,D_D[EP],-1, D_D[LOC],$A19),0)</f>
        <v>2</v>
      </c>
      <c r="R19" s="40">
        <f>IFERROR(SUMIFS(D_D[INV],D_D[MT],2,D_D[CAT],TA_26,D_D[EP],-1, D_D[LOC],$A19),0)</f>
        <v>5</v>
      </c>
      <c r="S19" s="40">
        <f>IFERROR(SUMIFS(D_D[INV],D_D[MT],7,D_D[CAT],2,D_D[EP],TA_20, D_D[LOC],$A19),0)</f>
        <v>4184</v>
      </c>
      <c r="T19" s="7"/>
    </row>
    <row r="20" spans="1:20" x14ac:dyDescent="0.2">
      <c r="A20" s="24" t="s">
        <v>114</v>
      </c>
      <c r="B20" s="97" t="s">
        <v>54</v>
      </c>
      <c r="C20" s="43">
        <f>IFERROR(SUMIFS(D_D[INV],D_D[MT],1,D_D[CAT],TA_20,D_D[EP],-1, D_D[LOC],$A20),0)</f>
        <v>195</v>
      </c>
      <c r="D20" s="39">
        <f>IFERROR(SUMIFS(D_D[ADP],D_D[MT],1,D_D[CAT],D$1,D_D[EP],-1, D_D[LOC],$A20),0)</f>
        <v>85.46</v>
      </c>
      <c r="E20" s="37">
        <f>IFERROR(SUMIFS(D_D[INV],D_D[MT],2,D_D[CAT],TA_21,D_D[EP],-1, D_D[LOC],$A20),0)</f>
        <v>2504</v>
      </c>
      <c r="F20" s="36">
        <f>IFERROR(SUMIFS(D_D[BL],D_D[MT],2,D_D[CAT],TA_21,D_D[EP],-1, D_D[LOC],$A20),0)</f>
        <v>677</v>
      </c>
      <c r="G20" s="48">
        <f t="shared" si="8"/>
        <v>0.27036741214057508</v>
      </c>
      <c r="H20" s="35">
        <f>IFERROR(SUMIFS(D_D[INV],D_D[MT],2,D_D[CAT],TA_22,D_D[EP],-1, D_D[LOC],$A20),0)</f>
        <v>696</v>
      </c>
      <c r="I20" s="36">
        <f>IFERROR(SUMIFS(D_D[BL],D_D[MT],2,D_D[CAT],TA_22,D_D[EP],-1, D_D[LOC],$A20),0)</f>
        <v>299</v>
      </c>
      <c r="J20" s="48">
        <f t="shared" si="9"/>
        <v>0.4295977011494253</v>
      </c>
      <c r="K20" s="41">
        <f>IFERROR(SUMIFS(D_D[INV],D_D[MT],2,D_D[CAT],TA_23,D_D[EP],-1, D_D[LOC],$A20),0)</f>
        <v>16</v>
      </c>
      <c r="L20" s="42">
        <f>IFERROR(SUMIFS(D_D[BL],D_D[MT],2,D_D[CAT],TA_23,D_D[EP],-1, D_D[LOC],$A20),0)</f>
        <v>12</v>
      </c>
      <c r="M20" s="48">
        <f t="shared" si="10"/>
        <v>0.75</v>
      </c>
      <c r="N20" s="41">
        <f>IFERROR(SUMIFS(D_D[INV],D_D[MT],2,D_D[CAT],TA_24,D_D[EP],-1, D_D[LOC],$A20),0)</f>
        <v>167</v>
      </c>
      <c r="O20" s="42">
        <f>IFERROR(SUMIFS(D_D[BL],D_D[MT],2,D_D[CAT],TA_24,D_D[EP],-1, D_D[LOC],$A20),0)</f>
        <v>137</v>
      </c>
      <c r="P20" s="48">
        <f t="shared" si="11"/>
        <v>0.82035928143712578</v>
      </c>
      <c r="Q20" s="40">
        <f>IFERROR(SUMIFS(D_D[INV],D_D[MT],2,D_D[CAT],TA_25,D_D[EP],-1, D_D[LOC],$A20),0)</f>
        <v>0</v>
      </c>
      <c r="R20" s="40">
        <f>IFERROR(SUMIFS(D_D[INV],D_D[MT],2,D_D[CAT],TA_26,D_D[EP],-1, D_D[LOC],$A20),0)</f>
        <v>12</v>
      </c>
      <c r="S20" s="40">
        <f>IFERROR(SUMIFS(D_D[INV],D_D[MT],7,D_D[CAT],2,D_D[EP],TA_20, D_D[LOC],$A20),0)</f>
        <v>3444</v>
      </c>
      <c r="T20" s="7"/>
    </row>
    <row r="21" spans="1:20" x14ac:dyDescent="0.2">
      <c r="A21" s="24" t="s">
        <v>86</v>
      </c>
      <c r="B21" s="97" t="s">
        <v>56</v>
      </c>
      <c r="C21" s="43">
        <f>IFERROR(SUMIFS(D_D[INV],D_D[MT],1,D_D[CAT],TA_20,D_D[EP],-1, D_D[LOC],$A21),0)</f>
        <v>5963</v>
      </c>
      <c r="D21" s="39">
        <f>IFERROR(SUMIFS(D_D[ADP],D_D[MT],1,D_D[CAT],D$1,D_D[EP],-1, D_D[LOC],$A21),0)</f>
        <v>92.28</v>
      </c>
      <c r="E21" s="37">
        <f>IFERROR(SUMIFS(D_D[INV],D_D[MT],2,D_D[CAT],TA_21,D_D[EP],-1, D_D[LOC],$A21),0)</f>
        <v>11020</v>
      </c>
      <c r="F21" s="36">
        <f>IFERROR(SUMIFS(D_D[BL],D_D[MT],2,D_D[CAT],TA_21,D_D[EP],-1, D_D[LOC],$A21),0)</f>
        <v>3324</v>
      </c>
      <c r="G21" s="48">
        <f t="shared" si="8"/>
        <v>0.30163339382940108</v>
      </c>
      <c r="H21" s="35">
        <f>IFERROR(SUMIFS(D_D[INV],D_D[MT],2,D_D[CAT],TA_22,D_D[EP],-1, D_D[LOC],$A21),0)</f>
        <v>17473</v>
      </c>
      <c r="I21" s="36">
        <f>IFERROR(SUMIFS(D_D[BL],D_D[MT],2,D_D[CAT],TA_22,D_D[EP],-1, D_D[LOC],$A21),0)</f>
        <v>3078</v>
      </c>
      <c r="J21" s="48">
        <f t="shared" si="9"/>
        <v>0.17615750014307791</v>
      </c>
      <c r="K21" s="41">
        <f>IFERROR(SUMIFS(D_D[INV],D_D[MT],2,D_D[CAT],TA_23,D_D[EP],-1, D_D[LOC],$A21),0)</f>
        <v>58</v>
      </c>
      <c r="L21" s="42">
        <f>IFERROR(SUMIFS(D_D[BL],D_D[MT],2,D_D[CAT],TA_23,D_D[EP],-1, D_D[LOC],$A21),0)</f>
        <v>41</v>
      </c>
      <c r="M21" s="48">
        <f t="shared" si="10"/>
        <v>0.7068965517241379</v>
      </c>
      <c r="N21" s="41">
        <f>IFERROR(SUMIFS(D_D[INV],D_D[MT],2,D_D[CAT],TA_24,D_D[EP],-1, D_D[LOC],$A21),0)</f>
        <v>1638</v>
      </c>
      <c r="O21" s="42">
        <f>IFERROR(SUMIFS(D_D[BL],D_D[MT],2,D_D[CAT],TA_24,D_D[EP],-1, D_D[LOC],$A21),0)</f>
        <v>930</v>
      </c>
      <c r="P21" s="48">
        <f t="shared" si="11"/>
        <v>0.56776556776556775</v>
      </c>
      <c r="Q21" s="40">
        <f>IFERROR(SUMIFS(D_D[INV],D_D[MT],2,D_D[CAT],TA_25,D_D[EP],-1, D_D[LOC],$A21),0)</f>
        <v>7357</v>
      </c>
      <c r="R21" s="40">
        <f>IFERROR(SUMIFS(D_D[INV],D_D[MT],2,D_D[CAT],TA_26,D_D[EP],-1, D_D[LOC],$A21),0)</f>
        <v>0</v>
      </c>
      <c r="S21" s="40">
        <f>IFERROR(SUMIFS(D_D[INV],D_D[MT],7,D_D[CAT],2,D_D[EP],TA_20, D_D[LOC],$A21),0)</f>
        <v>6351</v>
      </c>
      <c r="T21" s="7"/>
    </row>
    <row r="22" spans="1:20" x14ac:dyDescent="0.2">
      <c r="A22" s="24" t="s">
        <v>115</v>
      </c>
      <c r="B22" s="97" t="s">
        <v>58</v>
      </c>
      <c r="C22" s="43">
        <f>IFERROR(SUMIFS(D_D[INV],D_D[MT],1,D_D[CAT],TA_20,D_D[EP],-1, D_D[LOC],$A22),0)</f>
        <v>709</v>
      </c>
      <c r="D22" s="39">
        <f>IFERROR(SUMIFS(D_D[ADP],D_D[MT],1,D_D[CAT],D$1,D_D[EP],-1, D_D[LOC],$A22),0)</f>
        <v>128.41999999999999</v>
      </c>
      <c r="E22" s="37">
        <f>IFERROR(SUMIFS(D_D[INV],D_D[MT],2,D_D[CAT],TA_21,D_D[EP],-1, D_D[LOC],$A22),0)</f>
        <v>4662</v>
      </c>
      <c r="F22" s="36">
        <f>IFERROR(SUMIFS(D_D[BL],D_D[MT],2,D_D[CAT],TA_21,D_D[EP],-1, D_D[LOC],$A22),0)</f>
        <v>1181</v>
      </c>
      <c r="G22" s="48">
        <f t="shared" si="8"/>
        <v>0.25332475332475335</v>
      </c>
      <c r="H22" s="35">
        <f>IFERROR(SUMIFS(D_D[INV],D_D[MT],2,D_D[CAT],TA_22,D_D[EP],-1, D_D[LOC],$A22),0)</f>
        <v>1582</v>
      </c>
      <c r="I22" s="36">
        <f>IFERROR(SUMIFS(D_D[BL],D_D[MT],2,D_D[CAT],TA_22,D_D[EP],-1, D_D[LOC],$A22),0)</f>
        <v>568</v>
      </c>
      <c r="J22" s="48">
        <f t="shared" si="9"/>
        <v>0.359039190897598</v>
      </c>
      <c r="K22" s="41">
        <f>IFERROR(SUMIFS(D_D[INV],D_D[MT],2,D_D[CAT],TA_23,D_D[EP],-1, D_D[LOC],$A22),0)</f>
        <v>41</v>
      </c>
      <c r="L22" s="42">
        <f>IFERROR(SUMIFS(D_D[BL],D_D[MT],2,D_D[CAT],TA_23,D_D[EP],-1, D_D[LOC],$A22),0)</f>
        <v>22</v>
      </c>
      <c r="M22" s="48">
        <f t="shared" si="10"/>
        <v>0.53658536585365857</v>
      </c>
      <c r="N22" s="41">
        <f>IFERROR(SUMIFS(D_D[INV],D_D[MT],2,D_D[CAT],TA_24,D_D[EP],-1, D_D[LOC],$A22),0)</f>
        <v>360</v>
      </c>
      <c r="O22" s="42">
        <f>IFERROR(SUMIFS(D_D[BL],D_D[MT],2,D_D[CAT],TA_24,D_D[EP],-1, D_D[LOC],$A22),0)</f>
        <v>175</v>
      </c>
      <c r="P22" s="48">
        <f t="shared" si="11"/>
        <v>0.4861111111111111</v>
      </c>
      <c r="Q22" s="40">
        <f>IFERROR(SUMIFS(D_D[INV],D_D[MT],2,D_D[CAT],TA_25,D_D[EP],-1, D_D[LOC],$A22),0)</f>
        <v>0</v>
      </c>
      <c r="R22" s="40">
        <f>IFERROR(SUMIFS(D_D[INV],D_D[MT],2,D_D[CAT],TA_26,D_D[EP],-1, D_D[LOC],$A22),0)</f>
        <v>2</v>
      </c>
      <c r="S22" s="40">
        <f>IFERROR(SUMIFS(D_D[INV],D_D[MT],7,D_D[CAT],2,D_D[EP],TA_20, D_D[LOC],$A22),0)</f>
        <v>4113</v>
      </c>
      <c r="T22" s="7"/>
    </row>
    <row r="23" spans="1:20" x14ac:dyDescent="0.2">
      <c r="A23" s="24" t="s">
        <v>110</v>
      </c>
      <c r="B23" s="97" t="s">
        <v>60</v>
      </c>
      <c r="C23" s="43">
        <f>IFERROR(SUMIFS(D_D[INV],D_D[MT],1,D_D[CAT],TA_20,D_D[EP],-1, D_D[LOC],$A23),0)</f>
        <v>905</v>
      </c>
      <c r="D23" s="39">
        <f>IFERROR(SUMIFS(D_D[ADP],D_D[MT],1,D_D[CAT],D$1,D_D[EP],-1, D_D[LOC],$A23),0)</f>
        <v>156.21</v>
      </c>
      <c r="E23" s="37">
        <f>IFERROR(SUMIFS(D_D[INV],D_D[MT],2,D_D[CAT],TA_21,D_D[EP],-1, D_D[LOC],$A23),0)</f>
        <v>2113</v>
      </c>
      <c r="F23" s="36">
        <f>IFERROR(SUMIFS(D_D[BL],D_D[MT],2,D_D[CAT],TA_21,D_D[EP],-1, D_D[LOC],$A23),0)</f>
        <v>529</v>
      </c>
      <c r="G23" s="48">
        <f t="shared" si="8"/>
        <v>0.25035494557501181</v>
      </c>
      <c r="H23" s="35">
        <f>IFERROR(SUMIFS(D_D[INV],D_D[MT],2,D_D[CAT],TA_22,D_D[EP],-1, D_D[LOC],$A23),0)</f>
        <v>2891</v>
      </c>
      <c r="I23" s="36">
        <f>IFERROR(SUMIFS(D_D[BL],D_D[MT],2,D_D[CAT],TA_22,D_D[EP],-1, D_D[LOC],$A23),0)</f>
        <v>733</v>
      </c>
      <c r="J23" s="48">
        <f t="shared" si="9"/>
        <v>0.25354548599100657</v>
      </c>
      <c r="K23" s="41">
        <f>IFERROR(SUMIFS(D_D[INV],D_D[MT],2,D_D[CAT],TA_23,D_D[EP],-1, D_D[LOC],$A23),0)</f>
        <v>220</v>
      </c>
      <c r="L23" s="42">
        <f>IFERROR(SUMIFS(D_D[BL],D_D[MT],2,D_D[CAT],TA_23,D_D[EP],-1, D_D[LOC],$A23),0)</f>
        <v>215</v>
      </c>
      <c r="M23" s="48">
        <f t="shared" si="10"/>
        <v>0.97727272727272729</v>
      </c>
      <c r="N23" s="41">
        <f>IFERROR(SUMIFS(D_D[INV],D_D[MT],2,D_D[CAT],TA_24,D_D[EP],-1, D_D[LOC],$A23),0)</f>
        <v>375</v>
      </c>
      <c r="O23" s="42">
        <f>IFERROR(SUMIFS(D_D[BL],D_D[MT],2,D_D[CAT],TA_24,D_D[EP],-1, D_D[LOC],$A23),0)</f>
        <v>227</v>
      </c>
      <c r="P23" s="48">
        <f t="shared" si="11"/>
        <v>0.60533333333333328</v>
      </c>
      <c r="Q23" s="40">
        <f>IFERROR(SUMIFS(D_D[INV],D_D[MT],2,D_D[CAT],TA_25,D_D[EP],-1, D_D[LOC],$A23),0)</f>
        <v>0</v>
      </c>
      <c r="R23" s="40">
        <f>IFERROR(SUMIFS(D_D[INV],D_D[MT],2,D_D[CAT],TA_26,D_D[EP],-1, D_D[LOC],$A23),0)</f>
        <v>4</v>
      </c>
      <c r="S23" s="40">
        <f>IFERROR(SUMIFS(D_D[INV],D_D[MT],7,D_D[CAT],2,D_D[EP],TA_20, D_D[LOC],$A23),0)</f>
        <v>2061</v>
      </c>
      <c r="T23" s="7"/>
    </row>
    <row r="24" spans="1:20" x14ac:dyDescent="0.2">
      <c r="A24" s="24" t="s">
        <v>871</v>
      </c>
      <c r="B24" s="97" t="s">
        <v>873</v>
      </c>
      <c r="C24" s="43">
        <f>IFERROR(SUMIFS(D_D[INV],D_D[MT],1,D_D[CAT],TA_20,D_D[EP],-1, D_D[LOC],$A24),0)</f>
        <v>2</v>
      </c>
      <c r="D24" s="39">
        <f>IFERROR(SUMIFS(D_D[ADP],D_D[MT],1,D_D[CAT],D$1,D_D[EP],-1, D_D[LOC],$A24),0)</f>
        <v>176.5</v>
      </c>
      <c r="E24" s="37">
        <f>IFERROR(SUMIFS(D_D[INV],D_D[MT],2,D_D[CAT],TA_21,D_D[EP],-1, D_D[LOC],$A24),0)</f>
        <v>0</v>
      </c>
      <c r="F24" s="36">
        <f>IFERROR(SUMIFS(D_D[BL],D_D[MT],2,D_D[CAT],TA_21,D_D[EP],-1, D_D[LOC],$A24),0)</f>
        <v>0</v>
      </c>
      <c r="G24" s="48" t="str">
        <f t="shared" si="8"/>
        <v>0%</v>
      </c>
      <c r="H24" s="35">
        <f>IFERROR(SUMIFS(D_D[INV],D_D[MT],2,D_D[CAT],TA_22,D_D[EP],-1, D_D[LOC],$A24),0)</f>
        <v>3</v>
      </c>
      <c r="I24" s="36">
        <f>IFERROR(SUMIFS(D_D[BL],D_D[MT],2,D_D[CAT],TA_22,D_D[EP],-1, D_D[LOC],$A24),0)</f>
        <v>2</v>
      </c>
      <c r="J24" s="48">
        <f t="shared" si="9"/>
        <v>0.66666666666666663</v>
      </c>
      <c r="K24" s="41">
        <f>IFERROR(SUMIFS(D_D[INV],D_D[MT],2,D_D[CAT],TA_23,D_D[EP],-1, D_D[LOC],$A24),0)</f>
        <v>0</v>
      </c>
      <c r="L24" s="42">
        <f>IFERROR(SUMIFS(D_D[BL],D_D[MT],2,D_D[CAT],TA_23,D_D[EP],-1, D_D[LOC],$A24),0)</f>
        <v>0</v>
      </c>
      <c r="M24" s="48" t="str">
        <f t="shared" si="10"/>
        <v>0%</v>
      </c>
      <c r="N24" s="41">
        <f>IFERROR(SUMIFS(D_D[INV],D_D[MT],2,D_D[CAT],TA_24,D_D[EP],-1, D_D[LOC],$A24),0)</f>
        <v>19061</v>
      </c>
      <c r="O24" s="42">
        <f>IFERROR(SUMIFS(D_D[BL],D_D[MT],2,D_D[CAT],TA_24,D_D[EP],-1, D_D[LOC],$A24),0)</f>
        <v>1615</v>
      </c>
      <c r="P24" s="48">
        <f t="shared" si="11"/>
        <v>8.4727978595036987E-2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859</v>
      </c>
      <c r="D25" s="39">
        <f>IFERROR(SUMIFS(D_D[ADP],D_D[MT],1,D_D[CAT],D$1,D_D[EP],-1, D_D[LOC],$A25),0)</f>
        <v>85.18</v>
      </c>
      <c r="E25" s="37">
        <f>IFERROR(SUMIFS(D_D[INV],D_D[MT],2,D_D[CAT],TA_21,D_D[EP],-1, D_D[LOC],$A25),0)</f>
        <v>4894</v>
      </c>
      <c r="F25" s="36">
        <f>IFERROR(SUMIFS(D_D[BL],D_D[MT],2,D_D[CAT],TA_21,D_D[EP],-1, D_D[LOC],$A25),0)</f>
        <v>1292</v>
      </c>
      <c r="G25" s="48">
        <f t="shared" si="8"/>
        <v>0.26399673069064161</v>
      </c>
      <c r="H25" s="35">
        <f>IFERROR(SUMIFS(D_D[INV],D_D[MT],2,D_D[CAT],TA_22,D_D[EP],-1, D_D[LOC],$A25),0)</f>
        <v>2533</v>
      </c>
      <c r="I25" s="36">
        <f>IFERROR(SUMIFS(D_D[BL],D_D[MT],2,D_D[CAT],TA_22,D_D[EP],-1, D_D[LOC],$A25),0)</f>
        <v>1062</v>
      </c>
      <c r="J25" s="48">
        <f t="shared" si="9"/>
        <v>0.41926569285432291</v>
      </c>
      <c r="K25" s="41">
        <f>IFERROR(SUMIFS(D_D[INV],D_D[MT],2,D_D[CAT],TA_23,D_D[EP],-1, D_D[LOC],$A25),0)</f>
        <v>278</v>
      </c>
      <c r="L25" s="42">
        <f>IFERROR(SUMIFS(D_D[BL],D_D[MT],2,D_D[CAT],TA_23,D_D[EP],-1, D_D[LOC],$A25),0)</f>
        <v>260</v>
      </c>
      <c r="M25" s="48">
        <f t="shared" si="10"/>
        <v>0.93525179856115104</v>
      </c>
      <c r="N25" s="41">
        <f>IFERROR(SUMIFS(D_D[INV],D_D[MT],2,D_D[CAT],TA_24,D_D[EP],-1, D_D[LOC],$A25),0)</f>
        <v>617</v>
      </c>
      <c r="O25" s="42">
        <f>IFERROR(SUMIFS(D_D[BL],D_D[MT],2,D_D[CAT],TA_24,D_D[EP],-1, D_D[LOC],$A25),0)</f>
        <v>381</v>
      </c>
      <c r="P25" s="48">
        <f t="shared" si="11"/>
        <v>0.61750405186385737</v>
      </c>
      <c r="Q25" s="40">
        <f>IFERROR(SUMIFS(D_D[INV],D_D[MT],2,D_D[CAT],TA_25,D_D[EP],-1, D_D[LOC],$A25),0)</f>
        <v>5</v>
      </c>
      <c r="R25" s="40">
        <f>IFERROR(SUMIFS(D_D[INV],D_D[MT],2,D_D[CAT],TA_26,D_D[EP],-1, D_D[LOC],$A25),0)</f>
        <v>30</v>
      </c>
      <c r="S25" s="40">
        <f>IFERROR(SUMIFS(D_D[INV],D_D[MT],7,D_D[CAT],2,D_D[EP],TA_20, D_D[LOC],$A25),0)</f>
        <v>6865</v>
      </c>
      <c r="T25" s="7"/>
    </row>
    <row r="26" spans="1:20" x14ac:dyDescent="0.2">
      <c r="A26" s="24" t="s">
        <v>153</v>
      </c>
      <c r="B26" s="97" t="s">
        <v>71</v>
      </c>
      <c r="C26" s="43">
        <f>IFERROR(SUMIFS(D_D[INV],D_D[MT],1,D_D[CAT],TA_20,D_D[EP],-1, D_D[LOC],$A26),0)</f>
        <v>276</v>
      </c>
      <c r="D26" s="39">
        <f>IFERROR(SUMIFS(D_D[ADP],D_D[MT],1,D_D[CAT],D$1,D_D[EP],-1, D_D[LOC],$A26),0)</f>
        <v>119.68</v>
      </c>
      <c r="E26" s="37">
        <f>IFERROR(SUMIFS(D_D[INV],D_D[MT],2,D_D[CAT],TA_21,D_D[EP],-1, D_D[LOC],$A26),0)</f>
        <v>1249</v>
      </c>
      <c r="F26" s="36">
        <f>IFERROR(SUMIFS(D_D[BL],D_D[MT],2,D_D[CAT],TA_21,D_D[EP],-1, D_D[LOC],$A26),0)</f>
        <v>316</v>
      </c>
      <c r="G26" s="48">
        <f t="shared" si="8"/>
        <v>0.25300240192153722</v>
      </c>
      <c r="H26" s="35">
        <f>IFERROR(SUMIFS(D_D[INV],D_D[MT],2,D_D[CAT],TA_22,D_D[EP],-1, D_D[LOC],$A26),0)</f>
        <v>1355</v>
      </c>
      <c r="I26" s="36">
        <f>IFERROR(SUMIFS(D_D[BL],D_D[MT],2,D_D[CAT],TA_22,D_D[EP],-1, D_D[LOC],$A26),0)</f>
        <v>680</v>
      </c>
      <c r="J26" s="48">
        <f t="shared" si="9"/>
        <v>0.50184501845018448</v>
      </c>
      <c r="K26" s="41">
        <f>IFERROR(SUMIFS(D_D[INV],D_D[MT],2,D_D[CAT],TA_23,D_D[EP],-1, D_D[LOC],$A26),0)</f>
        <v>3</v>
      </c>
      <c r="L26" s="42">
        <f>IFERROR(SUMIFS(D_D[BL],D_D[MT],2,D_D[CAT],TA_23,D_D[EP],-1, D_D[LOC],$A26),0)</f>
        <v>2</v>
      </c>
      <c r="M26" s="48">
        <f t="shared" si="10"/>
        <v>0.66666666666666663</v>
      </c>
      <c r="N26" s="41">
        <f>IFERROR(SUMIFS(D_D[INV],D_D[MT],2,D_D[CAT],TA_24,D_D[EP],-1, D_D[LOC],$A26),0)</f>
        <v>231</v>
      </c>
      <c r="O26" s="42">
        <f>IFERROR(SUMIFS(D_D[BL],D_D[MT],2,D_D[CAT],TA_24,D_D[EP],-1, D_D[LOC],$A26),0)</f>
        <v>124</v>
      </c>
      <c r="P26" s="48">
        <f t="shared" si="11"/>
        <v>0.53679653679653683</v>
      </c>
      <c r="Q26" s="40">
        <f>IFERROR(SUMIFS(D_D[INV],D_D[MT],2,D_D[CAT],TA_25,D_D[EP],-1, D_D[LOC],$A26),0)</f>
        <v>0</v>
      </c>
      <c r="R26" s="40">
        <f>IFERROR(SUMIFS(D_D[INV],D_D[MT],2,D_D[CAT],TA_26,D_D[EP],-1, D_D[LOC],$A26),0)</f>
        <v>5</v>
      </c>
      <c r="S26" s="40">
        <f>IFERROR(SUMIFS(D_D[INV],D_D[MT],7,D_D[CAT],2,D_D[EP],TA_20, D_D[LOC],$A26),0)</f>
        <v>1317</v>
      </c>
      <c r="T26" s="7"/>
    </row>
    <row r="27" spans="1:20" x14ac:dyDescent="0.2">
      <c r="A27" s="24" t="s">
        <v>360</v>
      </c>
      <c r="B27" s="97" t="s">
        <v>73</v>
      </c>
      <c r="C27" s="43">
        <f>IFERROR(SUMIFS(D_D[INV],D_D[MT],1,D_D[CAT],TA_20,D_D[EP],-1, D_D[LOC],$A27),0)</f>
        <v>68</v>
      </c>
      <c r="D27" s="39">
        <f>IFERROR(SUMIFS(D_D[ADP],D_D[MT],1,D_D[CAT],D$1,D_D[EP],-1, D_D[LOC],$A27),0)</f>
        <v>173.93</v>
      </c>
      <c r="E27" s="37">
        <f>IFERROR(SUMIFS(D_D[INV],D_D[MT],2,D_D[CAT],TA_21,D_D[EP],-1, D_D[LOC],$A27),0)</f>
        <v>317</v>
      </c>
      <c r="F27" s="36">
        <f>IFERROR(SUMIFS(D_D[BL],D_D[MT],2,D_D[CAT],TA_21,D_D[EP],-1, D_D[LOC],$A27),0)</f>
        <v>138</v>
      </c>
      <c r="G27" s="48">
        <f t="shared" si="8"/>
        <v>0.43533123028391169</v>
      </c>
      <c r="H27" s="35">
        <f>IFERROR(SUMIFS(D_D[INV],D_D[MT],2,D_D[CAT],TA_22,D_D[EP],-1, D_D[LOC],$A27),0)</f>
        <v>77</v>
      </c>
      <c r="I27" s="36">
        <f>IFERROR(SUMIFS(D_D[BL],D_D[MT],2,D_D[CAT],TA_22,D_D[EP],-1, D_D[LOC],$A27),0)</f>
        <v>38</v>
      </c>
      <c r="J27" s="48">
        <f t="shared" si="9"/>
        <v>0.4935064935064935</v>
      </c>
      <c r="K27" s="41">
        <f>IFERROR(SUMIFS(D_D[INV],D_D[MT],2,D_D[CAT],TA_23,D_D[EP],-1, D_D[LOC],$A27),0)</f>
        <v>40</v>
      </c>
      <c r="L27" s="42">
        <f>IFERROR(SUMIFS(D_D[BL],D_D[MT],2,D_D[CAT],TA_23,D_D[EP],-1, D_D[LOC],$A27),0)</f>
        <v>36</v>
      </c>
      <c r="M27" s="48">
        <f t="shared" si="10"/>
        <v>0.9</v>
      </c>
      <c r="N27" s="41">
        <f>IFERROR(SUMIFS(D_D[INV],D_D[MT],2,D_D[CAT],TA_24,D_D[EP],-1, D_D[LOC],$A27),0)</f>
        <v>8</v>
      </c>
      <c r="O27" s="42">
        <f>IFERROR(SUMIFS(D_D[BL],D_D[MT],2,D_D[CAT],TA_24,D_D[EP],-1, D_D[LOC],$A27),0)</f>
        <v>6</v>
      </c>
      <c r="P27" s="48">
        <f t="shared" si="11"/>
        <v>0.75</v>
      </c>
      <c r="Q27" s="40">
        <f>IFERROR(SUMIFS(D_D[INV],D_D[MT],2,D_D[CAT],TA_25,D_D[EP],-1, D_D[LOC],$A27),0)</f>
        <v>0</v>
      </c>
      <c r="R27" s="40">
        <f>IFERROR(SUMIFS(D_D[INV],D_D[MT],2,D_D[CAT],TA_26,D_D[EP],-1, D_D[LOC],$A27),0)</f>
        <v>0</v>
      </c>
      <c r="S27" s="40">
        <f>IFERROR(SUMIFS(D_D[INV],D_D[MT],7,D_D[CAT],2,D_D[EP],TA_20, D_D[LOC],$A27),0)</f>
        <v>1</v>
      </c>
      <c r="T27" s="7"/>
    </row>
    <row r="28" spans="1:20" x14ac:dyDescent="0.2">
      <c r="A28" s="24" t="s">
        <v>78</v>
      </c>
      <c r="B28" s="97" t="s">
        <v>108</v>
      </c>
      <c r="C28" s="43">
        <f>IFERROR(SUMIFS(D_D[INV],D_D[MT],1,D_D[CAT],TA_20,D_D[EP],-1, D_D[LOC],$A28),0)</f>
        <v>45</v>
      </c>
      <c r="D28" s="39">
        <f>IFERROR(SUMIFS(D_D[ADP],D_D[MT],1,D_D[CAT],D$1,D_D[EP],-1, D_D[LOC],$A28),0)</f>
        <v>176.29</v>
      </c>
      <c r="E28" s="37">
        <f>IFERROR(SUMIFS(D_D[INV],D_D[MT],2,D_D[CAT],TA_21,D_D[EP],-1, D_D[LOC],$A28),0)</f>
        <v>315</v>
      </c>
      <c r="F28" s="36">
        <f>IFERROR(SUMIFS(D_D[BL],D_D[MT],2,D_D[CAT],TA_21,D_D[EP],-1, D_D[LOC],$A28),0)</f>
        <v>119</v>
      </c>
      <c r="G28" s="48">
        <f t="shared" si="8"/>
        <v>0.37777777777777777</v>
      </c>
      <c r="H28" s="35">
        <f>IFERROR(SUMIFS(D_D[INV],D_D[MT],2,D_D[CAT],TA_22,D_D[EP],-1, D_D[LOC],$A28),0)</f>
        <v>345</v>
      </c>
      <c r="I28" s="36">
        <f>IFERROR(SUMIFS(D_D[BL],D_D[MT],2,D_D[CAT],TA_22,D_D[EP],-1, D_D[LOC],$A28),0)</f>
        <v>216</v>
      </c>
      <c r="J28" s="48">
        <f t="shared" si="9"/>
        <v>0.62608695652173918</v>
      </c>
      <c r="K28" s="41">
        <f>IFERROR(SUMIFS(D_D[INV],D_D[MT],2,D_D[CAT],TA_23,D_D[EP],-1, D_D[LOC],$A28),0)</f>
        <v>9</v>
      </c>
      <c r="L28" s="42">
        <f>IFERROR(SUMIFS(D_D[BL],D_D[MT],2,D_D[CAT],TA_23,D_D[EP],-1, D_D[LOC],$A28),0)</f>
        <v>2</v>
      </c>
      <c r="M28" s="48">
        <f t="shared" si="10"/>
        <v>0.22222222222222221</v>
      </c>
      <c r="N28" s="41">
        <f>IFERROR(SUMIFS(D_D[INV],D_D[MT],2,D_D[CAT],TA_24,D_D[EP],-1, D_D[LOC],$A28),0)</f>
        <v>71</v>
      </c>
      <c r="O28" s="42">
        <f>IFERROR(SUMIFS(D_D[BL],D_D[MT],2,D_D[CAT],TA_24,D_D[EP],-1, D_D[LOC],$A28),0)</f>
        <v>43</v>
      </c>
      <c r="P28" s="48">
        <f t="shared" si="11"/>
        <v>0.60563380281690138</v>
      </c>
      <c r="Q28" s="40">
        <f>IFERROR(SUMIFS(D_D[INV],D_D[MT],2,D_D[CAT],TA_25,D_D[EP],-1, D_D[LOC],$A28),0)</f>
        <v>0</v>
      </c>
      <c r="R28" s="40">
        <f>IFERROR(SUMIFS(D_D[INV],D_D[MT],2,D_D[CAT],TA_26,D_D[EP],-1, D_D[LOC],$A28),0)</f>
        <v>4</v>
      </c>
      <c r="S28" s="40">
        <f>IFERROR(SUMIFS(D_D[INV],D_D[MT],7,D_D[CAT],2,D_D[EP],TA_20, D_D[LOC],$A28),0)</f>
        <v>645</v>
      </c>
      <c r="T28" s="7"/>
    </row>
    <row r="29" spans="1:20" x14ac:dyDescent="0.2">
      <c r="A29" s="24" t="s">
        <v>159</v>
      </c>
      <c r="B29" s="97" t="s">
        <v>75</v>
      </c>
      <c r="C29" s="43">
        <f>IFERROR(SUMIFS(D_D[INV],D_D[MT],1,D_D[CAT],TA_20,D_D[EP],-1, D_D[LOC],$A29),0)</f>
        <v>55</v>
      </c>
      <c r="D29" s="39">
        <f>IFERROR(SUMIFS(D_D[ADP],D_D[MT],1,D_D[CAT],D$1,D_D[EP],-1, D_D[LOC],$A29),0)</f>
        <v>124.96</v>
      </c>
      <c r="E29" s="37">
        <f>IFERROR(SUMIFS(D_D[INV],D_D[MT],2,D_D[CAT],TA_21,D_D[EP],-1, D_D[LOC],$A29),0)</f>
        <v>637</v>
      </c>
      <c r="F29" s="36">
        <f>IFERROR(SUMIFS(D_D[BL],D_D[MT],2,D_D[CAT],TA_21,D_D[EP],-1, D_D[LOC],$A29),0)</f>
        <v>247</v>
      </c>
      <c r="G29" s="48">
        <f t="shared" si="8"/>
        <v>0.38775510204081631</v>
      </c>
      <c r="H29" s="35">
        <f>IFERROR(SUMIFS(D_D[INV],D_D[MT],2,D_D[CAT],TA_22,D_D[EP],-1, D_D[LOC],$A29),0)</f>
        <v>255</v>
      </c>
      <c r="I29" s="36">
        <f>IFERROR(SUMIFS(D_D[BL],D_D[MT],2,D_D[CAT],TA_22,D_D[EP],-1, D_D[LOC],$A29),0)</f>
        <v>142</v>
      </c>
      <c r="J29" s="48">
        <f t="shared" si="9"/>
        <v>0.55686274509803924</v>
      </c>
      <c r="K29" s="41">
        <f>IFERROR(SUMIFS(D_D[INV],D_D[MT],2,D_D[CAT],TA_23,D_D[EP],-1, D_D[LOC],$A29),0)</f>
        <v>0</v>
      </c>
      <c r="L29" s="42">
        <f>IFERROR(SUMIFS(D_D[BL],D_D[MT],2,D_D[CAT],TA_23,D_D[EP],-1, D_D[LOC],$A29),0)</f>
        <v>0</v>
      </c>
      <c r="M29" s="48" t="str">
        <f t="shared" si="10"/>
        <v>0%</v>
      </c>
      <c r="N29" s="41">
        <f>IFERROR(SUMIFS(D_D[INV],D_D[MT],2,D_D[CAT],TA_24,D_D[EP],-1, D_D[LOC],$A29),0)</f>
        <v>39</v>
      </c>
      <c r="O29" s="42">
        <f>IFERROR(SUMIFS(D_D[BL],D_D[MT],2,D_D[CAT],TA_24,D_D[EP],-1, D_D[LOC],$A29),0)</f>
        <v>34</v>
      </c>
      <c r="P29" s="48">
        <f t="shared" si="11"/>
        <v>0.87179487179487181</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16745</v>
      </c>
      <c r="D30" s="38">
        <f>IFERROR(SUMIFS(D_D[ADP],D_D[MT],1,D_D[CAT],D$1,D_D[EP],-1, D_D[LOC],$A30),0)</f>
        <v>134.54</v>
      </c>
      <c r="E30" s="45">
        <f>IFERROR(SUMIFS(D_D[INV],D_D[MT],2,D_D[CAT],TA_21,D_D[EP],-1, D_D[LOC],$A30),0)</f>
        <v>107563</v>
      </c>
      <c r="F30" s="49">
        <f>IFERROR(SUMIFS(D_D[BL],D_D[MT],2,D_D[CAT],TA_21,D_D[EP],-1, D_D[LOC],$A30),0)</f>
        <v>26403</v>
      </c>
      <c r="G30" s="46">
        <f t="shared" si="8"/>
        <v>0.24546544815596441</v>
      </c>
      <c r="H30" s="49">
        <f>IFERROR(SUMIFS(D_D[INV],D_D[MT],2,D_D[CAT],TA_22,D_D[EP],-1, D_D[LOC],$A30),0)</f>
        <v>50336</v>
      </c>
      <c r="I30" s="49">
        <f>IFERROR(SUMIFS(D_D[BL],D_D[MT],2,D_D[CAT],TA_22,D_D[EP],-1, D_D[LOC],$A30),0)</f>
        <v>15672</v>
      </c>
      <c r="J30" s="46">
        <f t="shared" si="9"/>
        <v>0.31134774316592501</v>
      </c>
      <c r="K30" s="44">
        <f>IFERROR(SUMIFS(D_D[INV],D_D[MT],2,D_D[CAT],TA_23,D_D[EP],-1, D_D[LOC],$A30),0)</f>
        <v>7385</v>
      </c>
      <c r="L30" s="44">
        <f>IFERROR(SUMIFS(D_D[BL],D_D[MT],2,D_D[CAT],TA_23,D_D[EP],-1, D_D[LOC],$A30),0)</f>
        <v>4191</v>
      </c>
      <c r="M30" s="46">
        <f t="shared" si="10"/>
        <v>0.56750169262017602</v>
      </c>
      <c r="N30" s="44">
        <f>IFERROR(SUMIFS(D_D[INV],D_D[MT],2,D_D[CAT],TA_24,D_D[EP],-1, D_D[LOC],$A30),0)</f>
        <v>12962</v>
      </c>
      <c r="O30" s="44">
        <f>IFERROR(SUMIFS(D_D[BL],D_D[MT],2,D_D[CAT],TA_24,D_D[EP],-1, D_D[LOC],$A30),0)</f>
        <v>7152</v>
      </c>
      <c r="P30" s="46">
        <f t="shared" si="11"/>
        <v>0.55176670266934114</v>
      </c>
      <c r="Q30" s="44">
        <f>IFERROR(SUMIFS(D_D[INV],D_D[MT],2,D_D[CAT],TA_25,D_D[EP],-1, D_D[LOC],$A30),0)</f>
        <v>209</v>
      </c>
      <c r="R30" s="47">
        <f>IFERROR(SUMIFS(D_D[INV],D_D[MT],2,D_D[CAT],TA_26,D_D[EP],-1, D_D[LOC],$A30),0)</f>
        <v>1454</v>
      </c>
      <c r="S30" s="47">
        <f>IFERROR(SUMIFS(D_D[INV],D_D[MT],7,D_D[CAT],2,D_D[EP],TA_20, D_D[LOC],$A30),0)</f>
        <v>56262</v>
      </c>
      <c r="T30" s="7"/>
    </row>
    <row r="31" spans="1:20" x14ac:dyDescent="0.2">
      <c r="A31" s="24" t="s">
        <v>118</v>
      </c>
      <c r="B31" s="97" t="s">
        <v>21</v>
      </c>
      <c r="C31" s="43">
        <f>IFERROR(SUMIFS(D_D[INV],D_D[MT],1,D_D[CAT],TA_20,D_D[EP],-1, D_D[LOC],$A31),0)</f>
        <v>1615</v>
      </c>
      <c r="D31" s="39">
        <f>IFERROR(SUMIFS(D_D[ADP],D_D[MT],1,D_D[CAT],D$1,D_D[EP],-1, D_D[LOC],$A31),0)</f>
        <v>107.17</v>
      </c>
      <c r="E31" s="37">
        <f>IFERROR(SUMIFS(D_D[INV],D_D[MT],2,D_D[CAT],TA_21,D_D[EP],-1, D_D[LOC],$A31),0)</f>
        <v>16369</v>
      </c>
      <c r="F31" s="36">
        <f>IFERROR(SUMIFS(D_D[BL],D_D[MT],2,D_D[CAT],TA_21,D_D[EP],-1, D_D[LOC],$A31),0)</f>
        <v>3755</v>
      </c>
      <c r="G31" s="48">
        <f t="shared" si="4"/>
        <v>0.22939703097318101</v>
      </c>
      <c r="H31" s="35">
        <f>IFERROR(SUMIFS(D_D[INV],D_D[MT],2,D_D[CAT],TA_22,D_D[EP],-1, D_D[LOC],$A31),0)</f>
        <v>4691</v>
      </c>
      <c r="I31" s="36">
        <f>IFERROR(SUMIFS(D_D[BL],D_D[MT],2,D_D[CAT],TA_22,D_D[EP],-1, D_D[LOC],$A31),0)</f>
        <v>1771</v>
      </c>
      <c r="J31" s="48">
        <f t="shared" si="5"/>
        <v>0.37753144318908549</v>
      </c>
      <c r="K31" s="41">
        <f>IFERROR(SUMIFS(D_D[INV],D_D[MT],2,D_D[CAT],TA_23,D_D[EP],-1, D_D[LOC],$A31),0)</f>
        <v>848</v>
      </c>
      <c r="L31" s="42">
        <f>IFERROR(SUMIFS(D_D[BL],D_D[MT],2,D_D[CAT],TA_23,D_D[EP],-1, D_D[LOC],$A31),0)</f>
        <v>379</v>
      </c>
      <c r="M31" s="48">
        <f t="shared" si="6"/>
        <v>0.44693396226415094</v>
      </c>
      <c r="N31" s="41">
        <f>IFERROR(SUMIFS(D_D[INV],D_D[MT],2,D_D[CAT],TA_24,D_D[EP],-1, D_D[LOC],$A31),0)</f>
        <v>1468</v>
      </c>
      <c r="O31" s="42">
        <f>IFERROR(SUMIFS(D_D[BL],D_D[MT],2,D_D[CAT],TA_24,D_D[EP],-1, D_D[LOC],$A31),0)</f>
        <v>636</v>
      </c>
      <c r="P31" s="48">
        <f t="shared" si="7"/>
        <v>0.43324250681198911</v>
      </c>
      <c r="Q31" s="40">
        <f>IFERROR(SUMIFS(D_D[INV],D_D[MT],2,D_D[CAT],TA_25,D_D[EP],-1, D_D[LOC],$A31),0)</f>
        <v>0</v>
      </c>
      <c r="R31" s="40">
        <f>IFERROR(SUMIFS(D_D[INV],D_D[MT],2,D_D[CAT],TA_26,D_D[EP],-1, D_D[LOC],$A31),0)</f>
        <v>79</v>
      </c>
      <c r="S31" s="40">
        <f>IFERROR(SUMIFS(D_D[INV],D_D[MT],7,D_D[CAT],2,D_D[EP],TA_20, D_D[LOC],$A31),0)</f>
        <v>2406</v>
      </c>
      <c r="T31" s="7"/>
    </row>
    <row r="32" spans="1:20" x14ac:dyDescent="0.2">
      <c r="A32" s="24" t="s">
        <v>121</v>
      </c>
      <c r="B32" s="97" t="s">
        <v>32</v>
      </c>
      <c r="C32" s="43">
        <f>IFERROR(SUMIFS(D_D[INV],D_D[MT],1,D_D[CAT],TA_20,D_D[EP],-1, D_D[LOC],$A32),0)</f>
        <v>2340</v>
      </c>
      <c r="D32" s="39">
        <f>IFERROR(SUMIFS(D_D[ADP],D_D[MT],1,D_D[CAT],D$1,D_D[EP],-1, D_D[LOC],$A32),0)</f>
        <v>108.57</v>
      </c>
      <c r="E32" s="37">
        <f>IFERROR(SUMIFS(D_D[INV],D_D[MT],2,D_D[CAT],TA_21,D_D[EP],-1, D_D[LOC],$A32),0)</f>
        <v>8568</v>
      </c>
      <c r="F32" s="36">
        <f>IFERROR(SUMIFS(D_D[BL],D_D[MT],2,D_D[CAT],TA_21,D_D[EP],-1, D_D[LOC],$A32),0)</f>
        <v>1905</v>
      </c>
      <c r="G32" s="48">
        <f t="shared" ref="G32:G46" si="12">IFERROR(F32/E32,"0%")</f>
        <v>0.22233893557422968</v>
      </c>
      <c r="H32" s="35">
        <f>IFERROR(SUMIFS(D_D[INV],D_D[MT],2,D_D[CAT],TA_22,D_D[EP],-1, D_D[LOC],$A32),0)</f>
        <v>5661</v>
      </c>
      <c r="I32" s="36">
        <f>IFERROR(SUMIFS(D_D[BL],D_D[MT],2,D_D[CAT],TA_22,D_D[EP],-1, D_D[LOC],$A32),0)</f>
        <v>1293</v>
      </c>
      <c r="J32" s="48">
        <f t="shared" ref="J32:J46" si="13">IFERROR(I32/H32,"0%")</f>
        <v>0.228404875463699</v>
      </c>
      <c r="K32" s="41">
        <f>IFERROR(SUMIFS(D_D[INV],D_D[MT],2,D_D[CAT],TA_23,D_D[EP],-1, D_D[LOC],$A32),0)</f>
        <v>916</v>
      </c>
      <c r="L32" s="42">
        <f>IFERROR(SUMIFS(D_D[BL],D_D[MT],2,D_D[CAT],TA_23,D_D[EP],-1, D_D[LOC],$A32),0)</f>
        <v>617</v>
      </c>
      <c r="M32" s="48">
        <f t="shared" ref="M32:M46" si="14">IFERROR(L32/K32,"0%")</f>
        <v>0.67358078602620086</v>
      </c>
      <c r="N32" s="41">
        <f>IFERROR(SUMIFS(D_D[INV],D_D[MT],2,D_D[CAT],TA_24,D_D[EP],-1, D_D[LOC],$A32),0)</f>
        <v>1232</v>
      </c>
      <c r="O32" s="42">
        <f>IFERROR(SUMIFS(D_D[BL],D_D[MT],2,D_D[CAT],TA_24,D_D[EP],-1, D_D[LOC],$A32),0)</f>
        <v>541</v>
      </c>
      <c r="P32" s="48">
        <f t="shared" ref="P32:P46" si="15">IFERROR(O32/N32,"0%")</f>
        <v>0.43912337662337664</v>
      </c>
      <c r="Q32" s="40">
        <f>IFERROR(SUMIFS(D_D[INV],D_D[MT],2,D_D[CAT],TA_25,D_D[EP],-1, D_D[LOC],$A32),0)</f>
        <v>0</v>
      </c>
      <c r="R32" s="40">
        <f>IFERROR(SUMIFS(D_D[INV],D_D[MT],2,D_D[CAT],TA_26,D_D[EP],-1, D_D[LOC],$A32),0)</f>
        <v>70</v>
      </c>
      <c r="S32" s="40">
        <f>IFERROR(SUMIFS(D_D[INV],D_D[MT],7,D_D[CAT],2,D_D[EP],TA_20, D_D[LOC],$A32),0)</f>
        <v>1556</v>
      </c>
      <c r="T32" s="7"/>
    </row>
    <row r="33" spans="1:20" x14ac:dyDescent="0.2">
      <c r="A33" s="24">
        <v>315</v>
      </c>
      <c r="B33" s="97" t="s">
        <v>40</v>
      </c>
      <c r="C33" s="43">
        <f>IFERROR(SUMIFS(D_D[INV],D_D[MT],1,D_D[CAT],TA_20,D_D[EP],-1, D_D[LOC],$A33),0)</f>
        <v>311</v>
      </c>
      <c r="D33" s="39">
        <f>IFERROR(SUMIFS(D_D[ADP],D_D[MT],1,D_D[CAT],D$1,D_D[EP],-1, D_D[LOC],$A33),0)</f>
        <v>110.32</v>
      </c>
      <c r="E33" s="37">
        <f>IFERROR(SUMIFS(D_D[INV],D_D[MT],2,D_D[CAT],TA_21,D_D[EP],-1, D_D[LOC],$A33),0)</f>
        <v>2492</v>
      </c>
      <c r="F33" s="36">
        <f>IFERROR(SUMIFS(D_D[BL],D_D[MT],2,D_D[CAT],TA_21,D_D[EP],-1, D_D[LOC],$A33),0)</f>
        <v>562</v>
      </c>
      <c r="G33" s="48">
        <f t="shared" si="12"/>
        <v>0.22552166934189405</v>
      </c>
      <c r="H33" s="35">
        <f>IFERROR(SUMIFS(D_D[INV],D_D[MT],2,D_D[CAT],TA_22,D_D[EP],-1, D_D[LOC],$A33),0)</f>
        <v>1233</v>
      </c>
      <c r="I33" s="36">
        <f>IFERROR(SUMIFS(D_D[BL],D_D[MT],2,D_D[CAT],TA_22,D_D[EP],-1, D_D[LOC],$A33),0)</f>
        <v>585</v>
      </c>
      <c r="J33" s="48">
        <f t="shared" si="13"/>
        <v>0.47445255474452552</v>
      </c>
      <c r="K33" s="41">
        <f>IFERROR(SUMIFS(D_D[INV],D_D[MT],2,D_D[CAT],TA_23,D_D[EP],-1, D_D[LOC],$A33),0)</f>
        <v>14</v>
      </c>
      <c r="L33" s="42">
        <f>IFERROR(SUMIFS(D_D[BL],D_D[MT],2,D_D[CAT],TA_23,D_D[EP],-1, D_D[LOC],$A33),0)</f>
        <v>12</v>
      </c>
      <c r="M33" s="48">
        <f t="shared" si="14"/>
        <v>0.8571428571428571</v>
      </c>
      <c r="N33" s="41">
        <f>IFERROR(SUMIFS(D_D[INV],D_D[MT],2,D_D[CAT],TA_24,D_D[EP],-1, D_D[LOC],$A33),0)</f>
        <v>566</v>
      </c>
      <c r="O33" s="42">
        <f>IFERROR(SUMIFS(D_D[BL],D_D[MT],2,D_D[CAT],TA_24,D_D[EP],-1, D_D[LOC],$A33),0)</f>
        <v>363</v>
      </c>
      <c r="P33" s="48">
        <f t="shared" si="15"/>
        <v>0.64134275618374559</v>
      </c>
      <c r="Q33" s="40">
        <f>IFERROR(SUMIFS(D_D[INV],D_D[MT],2,D_D[CAT],TA_25,D_D[EP],-1, D_D[LOC],$A33),0)</f>
        <v>0</v>
      </c>
      <c r="R33" s="40">
        <f>IFERROR(SUMIFS(D_D[INV],D_D[MT],2,D_D[CAT],TA_26,D_D[EP],-1, D_D[LOC],$A33),0)</f>
        <v>15</v>
      </c>
      <c r="S33" s="40">
        <f>IFERROR(SUMIFS(D_D[INV],D_D[MT],7,D_D[CAT],2,D_D[EP],TA_20, D_D[LOC],$A33),0)</f>
        <v>4366</v>
      </c>
      <c r="T33" s="7"/>
    </row>
    <row r="34" spans="1:20" x14ac:dyDescent="0.2">
      <c r="A34" s="24" t="s">
        <v>124</v>
      </c>
      <c r="B34" s="97" t="s">
        <v>42</v>
      </c>
      <c r="C34" s="43">
        <f>IFERROR(SUMIFS(D_D[INV],D_D[MT],1,D_D[CAT],TA_20,D_D[EP],-1, D_D[LOC],$A34),0)</f>
        <v>603</v>
      </c>
      <c r="D34" s="39">
        <f>IFERROR(SUMIFS(D_D[ADP],D_D[MT],1,D_D[CAT],D$1,D_D[EP],-1, D_D[LOC],$A34),0)</f>
        <v>76.67</v>
      </c>
      <c r="E34" s="37">
        <f>IFERROR(SUMIFS(D_D[INV],D_D[MT],2,D_D[CAT],TA_21,D_D[EP],-1, D_D[LOC],$A34),0)</f>
        <v>4716</v>
      </c>
      <c r="F34" s="36">
        <f>IFERROR(SUMIFS(D_D[BL],D_D[MT],2,D_D[CAT],TA_21,D_D[EP],-1, D_D[LOC],$A34),0)</f>
        <v>1452</v>
      </c>
      <c r="G34" s="48">
        <f t="shared" si="12"/>
        <v>0.30788804071246817</v>
      </c>
      <c r="H34" s="35">
        <f>IFERROR(SUMIFS(D_D[INV],D_D[MT],2,D_D[CAT],TA_22,D_D[EP],-1, D_D[LOC],$A34),0)</f>
        <v>1532</v>
      </c>
      <c r="I34" s="36">
        <f>IFERROR(SUMIFS(D_D[BL],D_D[MT],2,D_D[CAT],TA_22,D_D[EP],-1, D_D[LOC],$A34),0)</f>
        <v>674</v>
      </c>
      <c r="J34" s="48">
        <f t="shared" si="13"/>
        <v>0.43994778067885115</v>
      </c>
      <c r="K34" s="41">
        <f>IFERROR(SUMIFS(D_D[INV],D_D[MT],2,D_D[CAT],TA_23,D_D[EP],-1, D_D[LOC],$A34),0)</f>
        <v>267</v>
      </c>
      <c r="L34" s="42">
        <f>IFERROR(SUMIFS(D_D[BL],D_D[MT],2,D_D[CAT],TA_23,D_D[EP],-1, D_D[LOC],$A34),0)</f>
        <v>247</v>
      </c>
      <c r="M34" s="48">
        <f t="shared" si="14"/>
        <v>0.92509363295880154</v>
      </c>
      <c r="N34" s="41">
        <f>IFERROR(SUMIFS(D_D[INV],D_D[MT],2,D_D[CAT],TA_24,D_D[EP],-1, D_D[LOC],$A34),0)</f>
        <v>453</v>
      </c>
      <c r="O34" s="42">
        <f>IFERROR(SUMIFS(D_D[BL],D_D[MT],2,D_D[CAT],TA_24,D_D[EP],-1, D_D[LOC],$A34),0)</f>
        <v>194</v>
      </c>
      <c r="P34" s="48">
        <f t="shared" si="15"/>
        <v>0.42825607064017662</v>
      </c>
      <c r="Q34" s="40">
        <f>IFERROR(SUMIFS(D_D[INV],D_D[MT],2,D_D[CAT],TA_25,D_D[EP],-1, D_D[LOC],$A34),0)</f>
        <v>1</v>
      </c>
      <c r="R34" s="40">
        <f>IFERROR(SUMIFS(D_D[INV],D_D[MT],2,D_D[CAT],TA_26,D_D[EP],-1, D_D[LOC],$A34),0)</f>
        <v>90</v>
      </c>
      <c r="S34" s="40">
        <f>IFERROR(SUMIFS(D_D[INV],D_D[MT],7,D_D[CAT],2,D_D[EP],TA_20, D_D[LOC],$A34),0)</f>
        <v>4925</v>
      </c>
      <c r="T34" s="7"/>
    </row>
    <row r="35" spans="1:20" x14ac:dyDescent="0.2">
      <c r="A35" s="24" t="s">
        <v>145</v>
      </c>
      <c r="B35" s="97" t="s">
        <v>44</v>
      </c>
      <c r="C35" s="43">
        <f>IFERROR(SUMIFS(D_D[INV],D_D[MT],1,D_D[CAT],TA_20,D_D[EP],-1, D_D[LOC],$A35),0)</f>
        <v>939</v>
      </c>
      <c r="D35" s="39">
        <f>IFERROR(SUMIFS(D_D[ADP],D_D[MT],1,D_D[CAT],D$1,D_D[EP],-1, D_D[LOC],$A35),0)</f>
        <v>106.76</v>
      </c>
      <c r="E35" s="37">
        <f>IFERROR(SUMIFS(D_D[INV],D_D[MT],2,D_D[CAT],TA_21,D_D[EP],-1, D_D[LOC],$A35),0)</f>
        <v>3367</v>
      </c>
      <c r="F35" s="36">
        <f>IFERROR(SUMIFS(D_D[BL],D_D[MT],2,D_D[CAT],TA_21,D_D[EP],-1, D_D[LOC],$A35),0)</f>
        <v>804</v>
      </c>
      <c r="G35" s="48">
        <f t="shared" si="12"/>
        <v>0.23878823878823879</v>
      </c>
      <c r="H35" s="35">
        <f>IFERROR(SUMIFS(D_D[INV],D_D[MT],2,D_D[CAT],TA_22,D_D[EP],-1, D_D[LOC],$A35),0)</f>
        <v>3380</v>
      </c>
      <c r="I35" s="36">
        <f>IFERROR(SUMIFS(D_D[BL],D_D[MT],2,D_D[CAT],TA_22,D_D[EP],-1, D_D[LOC],$A35),0)</f>
        <v>872</v>
      </c>
      <c r="J35" s="48">
        <f t="shared" si="13"/>
        <v>0.25798816568047339</v>
      </c>
      <c r="K35" s="41">
        <f>IFERROR(SUMIFS(D_D[INV],D_D[MT],2,D_D[CAT],TA_23,D_D[EP],-1, D_D[LOC],$A35),0)</f>
        <v>5</v>
      </c>
      <c r="L35" s="42">
        <f>IFERROR(SUMIFS(D_D[BL],D_D[MT],2,D_D[CAT],TA_23,D_D[EP],-1, D_D[LOC],$A35),0)</f>
        <v>1</v>
      </c>
      <c r="M35" s="48">
        <f t="shared" si="14"/>
        <v>0.2</v>
      </c>
      <c r="N35" s="41">
        <f>IFERROR(SUMIFS(D_D[INV],D_D[MT],2,D_D[CAT],TA_24,D_D[EP],-1, D_D[LOC],$A35),0)</f>
        <v>417</v>
      </c>
      <c r="O35" s="42">
        <f>IFERROR(SUMIFS(D_D[BL],D_D[MT],2,D_D[CAT],TA_24,D_D[EP],-1, D_D[LOC],$A35),0)</f>
        <v>239</v>
      </c>
      <c r="P35" s="48">
        <f t="shared" si="15"/>
        <v>0.57314148681055155</v>
      </c>
      <c r="Q35" s="40">
        <f>IFERROR(SUMIFS(D_D[INV],D_D[MT],2,D_D[CAT],TA_25,D_D[EP],-1, D_D[LOC],$A35),0)</f>
        <v>0</v>
      </c>
      <c r="R35" s="40">
        <f>IFERROR(SUMIFS(D_D[INV],D_D[MT],2,D_D[CAT],TA_26,D_D[EP],-1, D_D[LOC],$A35),0)</f>
        <v>28</v>
      </c>
      <c r="S35" s="40">
        <f>IFERROR(SUMIFS(D_D[INV],D_D[MT],7,D_D[CAT],2,D_D[EP],TA_20, D_D[LOC],$A35),0)</f>
        <v>3881</v>
      </c>
      <c r="T35" s="7"/>
    </row>
    <row r="36" spans="1:20" x14ac:dyDescent="0.2">
      <c r="A36" s="24" t="s">
        <v>127</v>
      </c>
      <c r="B36" s="97" t="s">
        <v>46</v>
      </c>
      <c r="C36" s="43">
        <f>IFERROR(SUMIFS(D_D[INV],D_D[MT],1,D_D[CAT],TA_20,D_D[EP],-1, D_D[LOC],$A36),0)</f>
        <v>1836</v>
      </c>
      <c r="D36" s="39">
        <f>IFERROR(SUMIFS(D_D[ADP],D_D[MT],1,D_D[CAT],D$1,D_D[EP],-1, D_D[LOC],$A36),0)</f>
        <v>220.07</v>
      </c>
      <c r="E36" s="37">
        <f>IFERROR(SUMIFS(D_D[INV],D_D[MT],2,D_D[CAT],TA_21,D_D[EP],-1, D_D[LOC],$A36),0)</f>
        <v>4001</v>
      </c>
      <c r="F36" s="36">
        <f>IFERROR(SUMIFS(D_D[BL],D_D[MT],2,D_D[CAT],TA_21,D_D[EP],-1, D_D[LOC],$A36),0)</f>
        <v>1111</v>
      </c>
      <c r="G36" s="48">
        <f t="shared" si="12"/>
        <v>0.27768057985503625</v>
      </c>
      <c r="H36" s="35">
        <f>IFERROR(SUMIFS(D_D[INV],D_D[MT],2,D_D[CAT],TA_22,D_D[EP],-1, D_D[LOC],$A36),0)</f>
        <v>3336</v>
      </c>
      <c r="I36" s="36">
        <f>IFERROR(SUMIFS(D_D[BL],D_D[MT],2,D_D[CAT],TA_22,D_D[EP],-1, D_D[LOC],$A36),0)</f>
        <v>1492</v>
      </c>
      <c r="J36" s="48">
        <f t="shared" si="13"/>
        <v>0.44724220623501199</v>
      </c>
      <c r="K36" s="41">
        <f>IFERROR(SUMIFS(D_D[INV],D_D[MT],2,D_D[CAT],TA_23,D_D[EP],-1, D_D[LOC],$A36),0)</f>
        <v>1295</v>
      </c>
      <c r="L36" s="42">
        <f>IFERROR(SUMIFS(D_D[BL],D_D[MT],2,D_D[CAT],TA_23,D_D[EP],-1, D_D[LOC],$A36),0)</f>
        <v>1193</v>
      </c>
      <c r="M36" s="48">
        <f t="shared" si="14"/>
        <v>0.92123552123552122</v>
      </c>
      <c r="N36" s="41">
        <f>IFERROR(SUMIFS(D_D[INV],D_D[MT],2,D_D[CAT],TA_24,D_D[EP],-1, D_D[LOC],$A36),0)</f>
        <v>572</v>
      </c>
      <c r="O36" s="42">
        <f>IFERROR(SUMIFS(D_D[BL],D_D[MT],2,D_D[CAT],TA_24,D_D[EP],-1, D_D[LOC],$A36),0)</f>
        <v>388</v>
      </c>
      <c r="P36" s="48">
        <f t="shared" si="15"/>
        <v>0.67832167832167833</v>
      </c>
      <c r="Q36" s="40">
        <f>IFERROR(SUMIFS(D_D[INV],D_D[MT],2,D_D[CAT],TA_25,D_D[EP],-1, D_D[LOC],$A36),0)</f>
        <v>2</v>
      </c>
      <c r="R36" s="40">
        <f>IFERROR(SUMIFS(D_D[INV],D_D[MT],2,D_D[CAT],TA_26,D_D[EP],-1, D_D[LOC],$A36),0)</f>
        <v>190</v>
      </c>
      <c r="S36" s="40">
        <f>IFERROR(SUMIFS(D_D[INV],D_D[MT],7,D_D[CAT],2,D_D[EP],TA_20, D_D[LOC],$A36),0)</f>
        <v>6709</v>
      </c>
      <c r="T36" s="7"/>
    </row>
    <row r="37" spans="1:20" x14ac:dyDescent="0.2">
      <c r="A37" s="24" t="s">
        <v>123</v>
      </c>
      <c r="B37" s="97" t="s">
        <v>50</v>
      </c>
      <c r="C37" s="43">
        <f>IFERROR(SUMIFS(D_D[INV],D_D[MT],1,D_D[CAT],TA_20,D_D[EP],-1, D_D[LOC],$A37),0)</f>
        <v>1055</v>
      </c>
      <c r="D37" s="39">
        <f>IFERROR(SUMIFS(D_D[ADP],D_D[MT],1,D_D[CAT],D$1,D_D[EP],-1, D_D[LOC],$A37),0)</f>
        <v>218.25</v>
      </c>
      <c r="E37" s="37">
        <f>IFERROR(SUMIFS(D_D[INV],D_D[MT],2,D_D[CAT],TA_21,D_D[EP],-1, D_D[LOC],$A37),0)</f>
        <v>6498</v>
      </c>
      <c r="F37" s="36">
        <f>IFERROR(SUMIFS(D_D[BL],D_D[MT],2,D_D[CAT],TA_21,D_D[EP],-1, D_D[LOC],$A37),0)</f>
        <v>1427</v>
      </c>
      <c r="G37" s="48">
        <f t="shared" si="12"/>
        <v>0.21960603262542322</v>
      </c>
      <c r="H37" s="35">
        <f>IFERROR(SUMIFS(D_D[INV],D_D[MT],2,D_D[CAT],TA_22,D_D[EP],-1, D_D[LOC],$A37),0)</f>
        <v>2281</v>
      </c>
      <c r="I37" s="36">
        <f>IFERROR(SUMIFS(D_D[BL],D_D[MT],2,D_D[CAT],TA_22,D_D[EP],-1, D_D[LOC],$A37),0)</f>
        <v>815</v>
      </c>
      <c r="J37" s="48">
        <f t="shared" si="13"/>
        <v>0.35729943007452869</v>
      </c>
      <c r="K37" s="41">
        <f>IFERROR(SUMIFS(D_D[INV],D_D[MT],2,D_D[CAT],TA_23,D_D[EP],-1, D_D[LOC],$A37),0)</f>
        <v>738</v>
      </c>
      <c r="L37" s="42">
        <f>IFERROR(SUMIFS(D_D[BL],D_D[MT],2,D_D[CAT],TA_23,D_D[EP],-1, D_D[LOC],$A37),0)</f>
        <v>590</v>
      </c>
      <c r="M37" s="48">
        <f t="shared" si="14"/>
        <v>0.79945799457994582</v>
      </c>
      <c r="N37" s="41">
        <f>IFERROR(SUMIFS(D_D[INV],D_D[MT],2,D_D[CAT],TA_24,D_D[EP],-1, D_D[LOC],$A37),0)</f>
        <v>886</v>
      </c>
      <c r="O37" s="42">
        <f>IFERROR(SUMIFS(D_D[BL],D_D[MT],2,D_D[CAT],TA_24,D_D[EP],-1, D_D[LOC],$A37),0)</f>
        <v>361</v>
      </c>
      <c r="P37" s="48">
        <f t="shared" si="15"/>
        <v>0.4074492099322799</v>
      </c>
      <c r="Q37" s="40">
        <f>IFERROR(SUMIFS(D_D[INV],D_D[MT],2,D_D[CAT],TA_25,D_D[EP],-1, D_D[LOC],$A37),0)</f>
        <v>2</v>
      </c>
      <c r="R37" s="40">
        <f>IFERROR(SUMIFS(D_D[INV],D_D[MT],2,D_D[CAT],TA_26,D_D[EP],-1, D_D[LOC],$A37),0)</f>
        <v>348</v>
      </c>
      <c r="S37" s="40">
        <f>IFERROR(SUMIFS(D_D[INV],D_D[MT],7,D_D[CAT],2,D_D[EP],TA_20, D_D[LOC],$A37),0)</f>
        <v>7436</v>
      </c>
      <c r="T37" s="7"/>
    </row>
    <row r="38" spans="1:20" x14ac:dyDescent="0.2">
      <c r="A38" s="24" t="s">
        <v>80</v>
      </c>
      <c r="B38" s="97" t="s">
        <v>51</v>
      </c>
      <c r="C38" s="43">
        <f>IFERROR(SUMIFS(D_D[INV],D_D[MT],1,D_D[CAT],TA_20,D_D[EP],-1, D_D[LOC],$A38),0)</f>
        <v>1844</v>
      </c>
      <c r="D38" s="39">
        <f>IFERROR(SUMIFS(D_D[ADP],D_D[MT],1,D_D[CAT],D$1,D_D[EP],-1, D_D[LOC],$A38),0)</f>
        <v>149.44</v>
      </c>
      <c r="E38" s="37">
        <f>IFERROR(SUMIFS(D_D[INV],D_D[MT],2,D_D[CAT],TA_21,D_D[EP],-1, D_D[LOC],$A38),0)</f>
        <v>8525</v>
      </c>
      <c r="F38" s="36">
        <f>IFERROR(SUMIFS(D_D[BL],D_D[MT],2,D_D[CAT],TA_21,D_D[EP],-1, D_D[LOC],$A38),0)</f>
        <v>1755</v>
      </c>
      <c r="G38" s="48">
        <f t="shared" si="12"/>
        <v>0.20586510263929619</v>
      </c>
      <c r="H38" s="35">
        <f>IFERROR(SUMIFS(D_D[INV],D_D[MT],2,D_D[CAT],TA_22,D_D[EP],-1, D_D[LOC],$A38),0)</f>
        <v>7546</v>
      </c>
      <c r="I38" s="36">
        <f>IFERROR(SUMIFS(D_D[BL],D_D[MT],2,D_D[CAT],TA_22,D_D[EP],-1, D_D[LOC],$A38),0)</f>
        <v>1507</v>
      </c>
      <c r="J38" s="48">
        <f t="shared" si="13"/>
        <v>0.19970845481049562</v>
      </c>
      <c r="K38" s="41">
        <f>IFERROR(SUMIFS(D_D[INV],D_D[MT],2,D_D[CAT],TA_23,D_D[EP],-1, D_D[LOC],$A38),0)</f>
        <v>651</v>
      </c>
      <c r="L38" s="42">
        <f>IFERROR(SUMIFS(D_D[BL],D_D[MT],2,D_D[CAT],TA_23,D_D[EP],-1, D_D[LOC],$A38),0)</f>
        <v>236</v>
      </c>
      <c r="M38" s="48">
        <f t="shared" si="14"/>
        <v>0.36251920122887865</v>
      </c>
      <c r="N38" s="41">
        <f>IFERROR(SUMIFS(D_D[INV],D_D[MT],2,D_D[CAT],TA_24,D_D[EP],-1, D_D[LOC],$A38),0)</f>
        <v>823</v>
      </c>
      <c r="O38" s="42">
        <f>IFERROR(SUMIFS(D_D[BL],D_D[MT],2,D_D[CAT],TA_24,D_D[EP],-1, D_D[LOC],$A38),0)</f>
        <v>525</v>
      </c>
      <c r="P38" s="48">
        <f t="shared" si="15"/>
        <v>0.63791008505467806</v>
      </c>
      <c r="Q38" s="40">
        <f>IFERROR(SUMIFS(D_D[INV],D_D[MT],2,D_D[CAT],TA_25,D_D[EP],-1, D_D[LOC],$A38),0)</f>
        <v>0</v>
      </c>
      <c r="R38" s="40">
        <f>IFERROR(SUMIFS(D_D[INV],D_D[MT],2,D_D[CAT],TA_26,D_D[EP],-1, D_D[LOC],$A38),0)</f>
        <v>222</v>
      </c>
      <c r="S38" s="40">
        <f>IFERROR(SUMIFS(D_D[INV],D_D[MT],7,D_D[CAT],2,D_D[EP],TA_20, D_D[LOC],$A38),0)</f>
        <v>1501</v>
      </c>
      <c r="T38" s="7"/>
    </row>
    <row r="39" spans="1:20" x14ac:dyDescent="0.2">
      <c r="A39" s="24" t="s">
        <v>122</v>
      </c>
      <c r="B39" s="97" t="s">
        <v>52</v>
      </c>
      <c r="C39" s="43">
        <f>IFERROR(SUMIFS(D_D[INV],D_D[MT],1,D_D[CAT],TA_20,D_D[EP],-1, D_D[LOC],$A39),0)</f>
        <v>467</v>
      </c>
      <c r="D39" s="39">
        <f>IFERROR(SUMIFS(D_D[ADP],D_D[MT],1,D_D[CAT],D$1,D_D[EP],-1, D_D[LOC],$A39),0)</f>
        <v>120.5</v>
      </c>
      <c r="E39" s="37">
        <f>IFERROR(SUMIFS(D_D[INV],D_D[MT],2,D_D[CAT],TA_21,D_D[EP],-1, D_D[LOC],$A39),0)</f>
        <v>4481</v>
      </c>
      <c r="F39" s="36">
        <f>IFERROR(SUMIFS(D_D[BL],D_D[MT],2,D_D[CAT],TA_21,D_D[EP],-1, D_D[LOC],$A39),0)</f>
        <v>1186</v>
      </c>
      <c r="G39" s="48">
        <f t="shared" si="12"/>
        <v>0.26467306404820351</v>
      </c>
      <c r="H39" s="35">
        <f>IFERROR(SUMIFS(D_D[INV],D_D[MT],2,D_D[CAT],TA_22,D_D[EP],-1, D_D[LOC],$A39),0)</f>
        <v>1352</v>
      </c>
      <c r="I39" s="36">
        <f>IFERROR(SUMIFS(D_D[BL],D_D[MT],2,D_D[CAT],TA_22,D_D[EP],-1, D_D[LOC],$A39),0)</f>
        <v>591</v>
      </c>
      <c r="J39" s="48">
        <f t="shared" si="13"/>
        <v>0.43713017751479288</v>
      </c>
      <c r="K39" s="41">
        <f>IFERROR(SUMIFS(D_D[INV],D_D[MT],2,D_D[CAT],TA_23,D_D[EP],-1, D_D[LOC],$A39),0)</f>
        <v>39</v>
      </c>
      <c r="L39" s="42">
        <f>IFERROR(SUMIFS(D_D[BL],D_D[MT],2,D_D[CAT],TA_23,D_D[EP],-1, D_D[LOC],$A39),0)</f>
        <v>12</v>
      </c>
      <c r="M39" s="48">
        <f t="shared" si="14"/>
        <v>0.30769230769230771</v>
      </c>
      <c r="N39" s="41">
        <f>IFERROR(SUMIFS(D_D[INV],D_D[MT],2,D_D[CAT],TA_24,D_D[EP],-1, D_D[LOC],$A39),0)</f>
        <v>478</v>
      </c>
      <c r="O39" s="42">
        <f>IFERROR(SUMIFS(D_D[BL],D_D[MT],2,D_D[CAT],TA_24,D_D[EP],-1, D_D[LOC],$A39),0)</f>
        <v>304</v>
      </c>
      <c r="P39" s="48">
        <f t="shared" si="15"/>
        <v>0.63598326359832635</v>
      </c>
      <c r="Q39" s="40">
        <f>IFERROR(SUMIFS(D_D[INV],D_D[MT],2,D_D[CAT],TA_25,D_D[EP],-1, D_D[LOC],$A39),0)</f>
        <v>1</v>
      </c>
      <c r="R39" s="40">
        <f>IFERROR(SUMIFS(D_D[INV],D_D[MT],2,D_D[CAT],TA_26,D_D[EP],-1, D_D[LOC],$A39),0)</f>
        <v>64</v>
      </c>
      <c r="S39" s="40">
        <f>IFERROR(SUMIFS(D_D[INV],D_D[MT],7,D_D[CAT],2,D_D[EP],TA_20, D_D[LOC],$A39),0)</f>
        <v>5042</v>
      </c>
      <c r="T39" s="7"/>
    </row>
    <row r="40" spans="1:20" x14ac:dyDescent="0.2">
      <c r="A40" s="24" t="s">
        <v>89</v>
      </c>
      <c r="B40" s="97" t="s">
        <v>62</v>
      </c>
      <c r="C40" s="43">
        <f>IFERROR(SUMIFS(D_D[INV],D_D[MT],1,D_D[CAT],TA_20,D_D[EP],-1, D_D[LOC],$A40),0)</f>
        <v>1366</v>
      </c>
      <c r="D40" s="39">
        <f>IFERROR(SUMIFS(D_D[ADP],D_D[MT],1,D_D[CAT],D$1,D_D[EP],-1, D_D[LOC],$A40),0)</f>
        <v>104.51</v>
      </c>
      <c r="E40" s="37">
        <f>IFERROR(SUMIFS(D_D[INV],D_D[MT],2,D_D[CAT],TA_21,D_D[EP],-1, D_D[LOC],$A40),0)</f>
        <v>12230</v>
      </c>
      <c r="F40" s="36">
        <f>IFERROR(SUMIFS(D_D[BL],D_D[MT],2,D_D[CAT],TA_21,D_D[EP],-1, D_D[LOC],$A40),0)</f>
        <v>2731</v>
      </c>
      <c r="G40" s="48">
        <f t="shared" si="12"/>
        <v>0.22330335241210139</v>
      </c>
      <c r="H40" s="35">
        <f>IFERROR(SUMIFS(D_D[INV],D_D[MT],2,D_D[CAT],TA_22,D_D[EP],-1, D_D[LOC],$A40),0)</f>
        <v>3628</v>
      </c>
      <c r="I40" s="36">
        <f>IFERROR(SUMIFS(D_D[BL],D_D[MT],2,D_D[CAT],TA_22,D_D[EP],-1, D_D[LOC],$A40),0)</f>
        <v>1141</v>
      </c>
      <c r="J40" s="48">
        <f t="shared" si="13"/>
        <v>0.31449834619625139</v>
      </c>
      <c r="K40" s="41">
        <f>IFERROR(SUMIFS(D_D[INV],D_D[MT],2,D_D[CAT],TA_23,D_D[EP],-1, D_D[LOC],$A40),0)</f>
        <v>22</v>
      </c>
      <c r="L40" s="42">
        <f>IFERROR(SUMIFS(D_D[BL],D_D[MT],2,D_D[CAT],TA_23,D_D[EP],-1, D_D[LOC],$A40),0)</f>
        <v>8</v>
      </c>
      <c r="M40" s="48">
        <f t="shared" si="14"/>
        <v>0.36363636363636365</v>
      </c>
      <c r="N40" s="41">
        <f>IFERROR(SUMIFS(D_D[INV],D_D[MT],2,D_D[CAT],TA_24,D_D[EP],-1, D_D[LOC],$A40),0)</f>
        <v>1373</v>
      </c>
      <c r="O40" s="42">
        <f>IFERROR(SUMIFS(D_D[BL],D_D[MT],2,D_D[CAT],TA_24,D_D[EP],-1, D_D[LOC],$A40),0)</f>
        <v>778</v>
      </c>
      <c r="P40" s="48">
        <f t="shared" si="15"/>
        <v>0.56664238892935181</v>
      </c>
      <c r="Q40" s="40">
        <f>IFERROR(SUMIFS(D_D[INV],D_D[MT],2,D_D[CAT],TA_25,D_D[EP],-1, D_D[LOC],$A40),0)</f>
        <v>0</v>
      </c>
      <c r="R40" s="40">
        <f>IFERROR(SUMIFS(D_D[INV],D_D[MT],2,D_D[CAT],TA_26,D_D[EP],-1, D_D[LOC],$A40),0)</f>
        <v>28</v>
      </c>
      <c r="S40" s="40">
        <f>IFERROR(SUMIFS(D_D[INV],D_D[MT],7,D_D[CAT],2,D_D[EP],TA_20, D_D[LOC],$A40),0)</f>
        <v>9499</v>
      </c>
      <c r="T40" s="7"/>
    </row>
    <row r="41" spans="1:20" x14ac:dyDescent="0.2">
      <c r="A41" s="24" t="s">
        <v>148</v>
      </c>
      <c r="B41" s="97" t="s">
        <v>65</v>
      </c>
      <c r="C41" s="43">
        <f>IFERROR(SUMIFS(D_D[INV],D_D[MT],1,D_D[CAT],TA_20,D_D[EP],-1, D_D[LOC],$A41),0)</f>
        <v>753</v>
      </c>
      <c r="D41" s="39">
        <f>IFERROR(SUMIFS(D_D[ADP],D_D[MT],1,D_D[CAT],D$1,D_D[EP],-1, D_D[LOC],$A41),0)</f>
        <v>148.04</v>
      </c>
      <c r="E41" s="37">
        <f>IFERROR(SUMIFS(D_D[INV],D_D[MT],2,D_D[CAT],TA_21,D_D[EP],-1, D_D[LOC],$A41),0)</f>
        <v>3866</v>
      </c>
      <c r="F41" s="36">
        <f>IFERROR(SUMIFS(D_D[BL],D_D[MT],2,D_D[CAT],TA_21,D_D[EP],-1, D_D[LOC],$A41),0)</f>
        <v>1378</v>
      </c>
      <c r="G41" s="48">
        <f t="shared" si="12"/>
        <v>0.35644076564924987</v>
      </c>
      <c r="H41" s="35">
        <f>IFERROR(SUMIFS(D_D[INV],D_D[MT],2,D_D[CAT],TA_22,D_D[EP],-1, D_D[LOC],$A41),0)</f>
        <v>1814</v>
      </c>
      <c r="I41" s="36">
        <f>IFERROR(SUMIFS(D_D[BL],D_D[MT],2,D_D[CAT],TA_22,D_D[EP],-1, D_D[LOC],$A41),0)</f>
        <v>929</v>
      </c>
      <c r="J41" s="48">
        <f t="shared" si="13"/>
        <v>0.51212789415656013</v>
      </c>
      <c r="K41" s="41">
        <f>IFERROR(SUMIFS(D_D[INV],D_D[MT],2,D_D[CAT],TA_23,D_D[EP],-1, D_D[LOC],$A41),0)</f>
        <v>219</v>
      </c>
      <c r="L41" s="42">
        <f>IFERROR(SUMIFS(D_D[BL],D_D[MT],2,D_D[CAT],TA_23,D_D[EP],-1, D_D[LOC],$A41),0)</f>
        <v>170</v>
      </c>
      <c r="M41" s="48">
        <f t="shared" si="14"/>
        <v>0.77625570776255703</v>
      </c>
      <c r="N41" s="41">
        <f>IFERROR(SUMIFS(D_D[INV],D_D[MT],2,D_D[CAT],TA_24,D_D[EP],-1, D_D[LOC],$A41),0)</f>
        <v>379</v>
      </c>
      <c r="O41" s="42">
        <f>IFERROR(SUMIFS(D_D[BL],D_D[MT],2,D_D[CAT],TA_24,D_D[EP],-1, D_D[LOC],$A41),0)</f>
        <v>282</v>
      </c>
      <c r="P41" s="48">
        <f t="shared" si="15"/>
        <v>0.74406332453825863</v>
      </c>
      <c r="Q41" s="40">
        <f>IFERROR(SUMIFS(D_D[INV],D_D[MT],2,D_D[CAT],TA_25,D_D[EP],-1, D_D[LOC],$A41),0)</f>
        <v>0</v>
      </c>
      <c r="R41" s="40">
        <f>IFERROR(SUMIFS(D_D[INV],D_D[MT],2,D_D[CAT],TA_26,D_D[EP],-1, D_D[LOC],$A41),0)</f>
        <v>6</v>
      </c>
      <c r="S41" s="40">
        <f>IFERROR(SUMIFS(D_D[INV],D_D[MT],7,D_D[CAT],2,D_D[EP],TA_20, D_D[LOC],$A41),0)</f>
        <v>4764</v>
      </c>
      <c r="T41" s="7"/>
    </row>
    <row r="42" spans="1:20" x14ac:dyDescent="0.2">
      <c r="A42" s="24" t="s">
        <v>119</v>
      </c>
      <c r="B42" s="97" t="s">
        <v>70</v>
      </c>
      <c r="C42" s="43">
        <f>IFERROR(SUMIFS(D_D[INV],D_D[MT],1,D_D[CAT],TA_20,D_D[EP],-1, D_D[LOC],$A42),0)</f>
        <v>1510</v>
      </c>
      <c r="D42" s="39">
        <f>IFERROR(SUMIFS(D_D[ADP],D_D[MT],1,D_D[CAT],D$1,D_D[EP],-1, D_D[LOC],$A42),0)</f>
        <v>120.2</v>
      </c>
      <c r="E42" s="37">
        <f>IFERROR(SUMIFS(D_D[INV],D_D[MT],2,D_D[CAT],TA_21,D_D[EP],-1, D_D[LOC],$A42),0)</f>
        <v>17462</v>
      </c>
      <c r="F42" s="36">
        <f>IFERROR(SUMIFS(D_D[BL],D_D[MT],2,D_D[CAT],TA_21,D_D[EP],-1, D_D[LOC],$A42),0)</f>
        <v>4499</v>
      </c>
      <c r="G42" s="48">
        <f t="shared" si="12"/>
        <v>0.25764517237429846</v>
      </c>
      <c r="H42" s="35">
        <f>IFERROR(SUMIFS(D_D[INV],D_D[MT],2,D_D[CAT],TA_22,D_D[EP],-1, D_D[LOC],$A42),0)</f>
        <v>5801</v>
      </c>
      <c r="I42" s="36">
        <f>IFERROR(SUMIFS(D_D[BL],D_D[MT],2,D_D[CAT],TA_22,D_D[EP],-1, D_D[LOC],$A42),0)</f>
        <v>2286</v>
      </c>
      <c r="J42" s="48">
        <f t="shared" si="13"/>
        <v>0.39406998793311498</v>
      </c>
      <c r="K42" s="41">
        <f>IFERROR(SUMIFS(D_D[INV],D_D[MT],2,D_D[CAT],TA_23,D_D[EP],-1, D_D[LOC],$A42),0)</f>
        <v>1552</v>
      </c>
      <c r="L42" s="42">
        <f>IFERROR(SUMIFS(D_D[BL],D_D[MT],2,D_D[CAT],TA_23,D_D[EP],-1, D_D[LOC],$A42),0)</f>
        <v>387</v>
      </c>
      <c r="M42" s="48">
        <f t="shared" si="14"/>
        <v>0.24935567010309279</v>
      </c>
      <c r="N42" s="41">
        <f>IFERROR(SUMIFS(D_D[INV],D_D[MT],2,D_D[CAT],TA_24,D_D[EP],-1, D_D[LOC],$A42),0)</f>
        <v>2481</v>
      </c>
      <c r="O42" s="42">
        <f>IFERROR(SUMIFS(D_D[BL],D_D[MT],2,D_D[CAT],TA_24,D_D[EP],-1, D_D[LOC],$A42),0)</f>
        <v>1400</v>
      </c>
      <c r="P42" s="48">
        <f t="shared" si="15"/>
        <v>0.56428859330914949</v>
      </c>
      <c r="Q42" s="40">
        <f>IFERROR(SUMIFS(D_D[INV],D_D[MT],2,D_D[CAT],TA_25,D_D[EP],-1, D_D[LOC],$A42),0)</f>
        <v>202</v>
      </c>
      <c r="R42" s="40">
        <f>IFERROR(SUMIFS(D_D[INV],D_D[MT],2,D_D[CAT],TA_26,D_D[EP],-1, D_D[LOC],$A42),0)</f>
        <v>297</v>
      </c>
      <c r="S42" s="40">
        <f>IFERROR(SUMIFS(D_D[INV],D_D[MT],7,D_D[CAT],2,D_D[EP],TA_20, D_D[LOC],$A42),0)</f>
        <v>2417</v>
      </c>
      <c r="T42" s="7"/>
    </row>
    <row r="43" spans="1:20" x14ac:dyDescent="0.2">
      <c r="A43" s="24" t="s">
        <v>120</v>
      </c>
      <c r="B43" s="97" t="s">
        <v>76</v>
      </c>
      <c r="C43" s="43">
        <f>IFERROR(SUMIFS(D_D[INV],D_D[MT],1,D_D[CAT],TA_20,D_D[EP],-1, D_D[LOC],$A43),0)</f>
        <v>2106</v>
      </c>
      <c r="D43" s="39">
        <f>IFERROR(SUMIFS(D_D[ADP],D_D[MT],1,D_D[CAT],D$1,D_D[EP],-1, D_D[LOC],$A43),0)</f>
        <v>115.42</v>
      </c>
      <c r="E43" s="37">
        <f>IFERROR(SUMIFS(D_D[INV],D_D[MT],2,D_D[CAT],TA_21,D_D[EP],-1, D_D[LOC],$A43),0)</f>
        <v>14988</v>
      </c>
      <c r="F43" s="36">
        <f>IFERROR(SUMIFS(D_D[BL],D_D[MT],2,D_D[CAT],TA_21,D_D[EP],-1, D_D[LOC],$A43),0)</f>
        <v>3838</v>
      </c>
      <c r="G43" s="48">
        <f t="shared" si="12"/>
        <v>0.25607152388577531</v>
      </c>
      <c r="H43" s="35">
        <f>IFERROR(SUMIFS(D_D[INV],D_D[MT],2,D_D[CAT],TA_22,D_D[EP],-1, D_D[LOC],$A43),0)</f>
        <v>8081</v>
      </c>
      <c r="I43" s="36">
        <f>IFERROR(SUMIFS(D_D[BL],D_D[MT],2,D_D[CAT],TA_22,D_D[EP],-1, D_D[LOC],$A43),0)</f>
        <v>1716</v>
      </c>
      <c r="J43" s="48">
        <f t="shared" si="13"/>
        <v>0.21234995668852866</v>
      </c>
      <c r="K43" s="41">
        <f>IFERROR(SUMIFS(D_D[INV],D_D[MT],2,D_D[CAT],TA_23,D_D[EP],-1, D_D[LOC],$A43),0)</f>
        <v>819</v>
      </c>
      <c r="L43" s="42">
        <f>IFERROR(SUMIFS(D_D[BL],D_D[MT],2,D_D[CAT],TA_23,D_D[EP],-1, D_D[LOC],$A43),0)</f>
        <v>339</v>
      </c>
      <c r="M43" s="48">
        <f t="shared" si="14"/>
        <v>0.41391941391941389</v>
      </c>
      <c r="N43" s="41">
        <f>IFERROR(SUMIFS(D_D[INV],D_D[MT],2,D_D[CAT],TA_24,D_D[EP],-1, D_D[LOC],$A43),0)</f>
        <v>1834</v>
      </c>
      <c r="O43" s="42">
        <f>IFERROR(SUMIFS(D_D[BL],D_D[MT],2,D_D[CAT],TA_24,D_D[EP],-1, D_D[LOC],$A43),0)</f>
        <v>1141</v>
      </c>
      <c r="P43" s="48">
        <f t="shared" si="15"/>
        <v>0.62213740458015265</v>
      </c>
      <c r="Q43" s="40">
        <f>IFERROR(SUMIFS(D_D[INV],D_D[MT],2,D_D[CAT],TA_25,D_D[EP],-1, D_D[LOC],$A43),0)</f>
        <v>1</v>
      </c>
      <c r="R43" s="40">
        <f>IFERROR(SUMIFS(D_D[INV],D_D[MT],2,D_D[CAT],TA_26,D_D[EP],-1, D_D[LOC],$A43),0)</f>
        <v>17</v>
      </c>
      <c r="S43" s="40">
        <f>IFERROR(SUMIFS(D_D[INV],D_D[MT],7,D_D[CAT],2,D_D[EP],TA_20, D_D[LOC],$A43),0)</f>
        <v>1760</v>
      </c>
      <c r="T43" s="7"/>
    </row>
    <row r="44" spans="1:20" x14ac:dyDescent="0.2">
      <c r="A44" s="9">
        <v>384</v>
      </c>
      <c r="B44" s="228" t="s">
        <v>295</v>
      </c>
      <c r="C44" s="44">
        <f>IFERROR(SUMIFS(D_D[INV],D_D[MT],1,D_D[CAT],TA_20,D_D[EP],-1, D_D[LOC],$A44),0)</f>
        <v>13826</v>
      </c>
      <c r="D44" s="38">
        <f>IFERROR(SUMIFS(D_D[ADP],D_D[MT],1,D_D[CAT],D$1,D_D[EP],-1, D_D[LOC],$A44),0)</f>
        <v>106.92</v>
      </c>
      <c r="E44" s="45">
        <f>IFERROR(SUMIFS(D_D[INV],D_D[MT],2,D_D[CAT],TA_21,D_D[EP],-1, D_D[LOC],$A44),0)</f>
        <v>70732</v>
      </c>
      <c r="F44" s="49">
        <f>IFERROR(SUMIFS(D_D[BL],D_D[MT],2,D_D[CAT],TA_21,D_D[EP],-1, D_D[LOC],$A44),0)</f>
        <v>15918</v>
      </c>
      <c r="G44" s="46">
        <f t="shared" si="12"/>
        <v>0.22504665497935872</v>
      </c>
      <c r="H44" s="49">
        <f>IFERROR(SUMIFS(D_D[INV],D_D[MT],2,D_D[CAT],TA_22,D_D[EP],-1, D_D[LOC],$A44),0)</f>
        <v>47624</v>
      </c>
      <c r="I44" s="49">
        <f>IFERROR(SUMIFS(D_D[BL],D_D[MT],2,D_D[CAT],TA_22,D_D[EP],-1, D_D[LOC],$A44),0)</f>
        <v>12308</v>
      </c>
      <c r="J44" s="46">
        <f t="shared" si="13"/>
        <v>0.25844112212329917</v>
      </c>
      <c r="K44" s="44">
        <f>IFERROR(SUMIFS(D_D[INV],D_D[MT],2,D_D[CAT],TA_23,D_D[EP],-1, D_D[LOC],$A44),0)</f>
        <v>2950</v>
      </c>
      <c r="L44" s="44">
        <f>IFERROR(SUMIFS(D_D[BL],D_D[MT],2,D_D[CAT],TA_23,D_D[EP],-1, D_D[LOC],$A44),0)</f>
        <v>1368</v>
      </c>
      <c r="M44" s="46">
        <f t="shared" si="14"/>
        <v>0.46372881355932205</v>
      </c>
      <c r="N44" s="44">
        <f>IFERROR(SUMIFS(D_D[INV],D_D[MT],2,D_D[CAT],TA_24,D_D[EP],-1, D_D[LOC],$A44),0)</f>
        <v>10103</v>
      </c>
      <c r="O44" s="44">
        <f>IFERROR(SUMIFS(D_D[BL],D_D[MT],2,D_D[CAT],TA_24,D_D[EP],-1, D_D[LOC],$A44),0)</f>
        <v>6197</v>
      </c>
      <c r="P44" s="46">
        <f t="shared" si="15"/>
        <v>0.61338216371374843</v>
      </c>
      <c r="Q44" s="44">
        <f>IFERROR(SUMIFS(D_D[INV],D_D[MT],2,D_D[CAT],TA_25,D_D[EP],-1, D_D[LOC],$A44),0)</f>
        <v>6174</v>
      </c>
      <c r="R44" s="47">
        <f>IFERROR(SUMIFS(D_D[INV],D_D[MT],2,D_D[CAT],TA_26,D_D[EP],-1, D_D[LOC],$A44),0)</f>
        <v>317</v>
      </c>
      <c r="S44" s="47">
        <f>IFERROR(SUMIFS(D_D[INV],D_D[MT],7,D_D[CAT],2,D_D[EP],TA_20, D_D[LOC],$A44),0)</f>
        <v>40446</v>
      </c>
      <c r="T44" s="230"/>
    </row>
    <row r="45" spans="1:20" x14ac:dyDescent="0.2">
      <c r="A45" s="9" t="s">
        <v>361</v>
      </c>
      <c r="B45" s="97" t="s">
        <v>874</v>
      </c>
      <c r="C45" s="50">
        <f>IFERROR(SUMIFS(D_D[INV],D_D[MT],1,D_D[CAT],TA_20,D_D[EP],-1, D_D[LOC],$A45),0)</f>
        <v>140</v>
      </c>
      <c r="D45" s="51">
        <f>IFERROR(SUMIFS(D_D[ADP],D_D[MT],1,D_D[CAT],D$1,D_D[EP],-1, D_D[LOC],$A45),0)</f>
        <v>100.18</v>
      </c>
      <c r="E45" s="52">
        <f>IFERROR(SUMIFS(D_D[INV],D_D[MT],2,D_D[CAT],TA_21,D_D[EP],-1, D_D[LOC],$A45),0)</f>
        <v>1030</v>
      </c>
      <c r="F45" s="53">
        <f>IFERROR(SUMIFS(D_D[BL],D_D[MT],2,D_D[CAT],TA_21,D_D[EP],-1, D_D[LOC],$A45),0)</f>
        <v>209</v>
      </c>
      <c r="G45" s="54">
        <f t="shared" si="12"/>
        <v>0.20291262135922331</v>
      </c>
      <c r="H45" s="55">
        <f>IFERROR(SUMIFS(D_D[INV],D_D[MT],2,D_D[CAT],TA_22,D_D[EP],-1, D_D[LOC],$A45),0)</f>
        <v>503</v>
      </c>
      <c r="I45" s="53">
        <f>IFERROR(SUMIFS(D_D[BL],D_D[MT],2,D_D[CAT],TA_22,D_D[EP],-1, D_D[LOC],$A45),0)</f>
        <v>274</v>
      </c>
      <c r="J45" s="54">
        <f t="shared" si="13"/>
        <v>0.54473161033797213</v>
      </c>
      <c r="K45" s="56">
        <f>IFERROR(SUMIFS(D_D[INV],D_D[MT],2,D_D[CAT],TA_23,D_D[EP],-1, D_D[LOC],$A45),0)</f>
        <v>13</v>
      </c>
      <c r="L45" s="57">
        <f>IFERROR(SUMIFS(D_D[BL],D_D[MT],2,D_D[CAT],TA_23,D_D[EP],-1, D_D[LOC],$A45),0)</f>
        <v>0</v>
      </c>
      <c r="M45" s="54">
        <f t="shared" si="14"/>
        <v>0</v>
      </c>
      <c r="N45" s="56">
        <f>IFERROR(SUMIFS(D_D[INV],D_D[MT],2,D_D[CAT],TA_24,D_D[EP],-1, D_D[LOC],$A45),0)</f>
        <v>108</v>
      </c>
      <c r="O45" s="57">
        <f>IFERROR(SUMIFS(D_D[BL],D_D[MT],2,D_D[CAT],TA_24,D_D[EP],-1, D_D[LOC],$A45),0)</f>
        <v>55</v>
      </c>
      <c r="P45" s="54">
        <f t="shared" si="15"/>
        <v>0.5092592592592593</v>
      </c>
      <c r="Q45" s="58">
        <f>IFERROR(SUMIFS(D_D[INV],D_D[MT],2,D_D[CAT],TA_25,D_D[EP],-1, D_D[LOC],$A45),0)</f>
        <v>0</v>
      </c>
      <c r="R45" s="58">
        <f>IFERROR(SUMIFS(D_D[INV],D_D[MT],2,D_D[CAT],TA_26,D_D[EP],-1, D_D[LOC],$A45),0)</f>
        <v>1</v>
      </c>
      <c r="S45" s="40">
        <f>IFERROR(SUMIFS(D_D[INV],D_D[MT],7,D_D[CAT],2,D_D[EP],TA_20, D_D[LOC],$A45),0)</f>
        <v>777</v>
      </c>
      <c r="T45" s="230"/>
    </row>
    <row r="46" spans="1:20" x14ac:dyDescent="0.2">
      <c r="A46" s="9" t="s">
        <v>135</v>
      </c>
      <c r="B46" s="97" t="s">
        <v>33</v>
      </c>
      <c r="C46" s="50">
        <f>IFERROR(SUMIFS(D_D[INV],D_D[MT],1,D_D[CAT],TA_20,D_D[EP],-1, D_D[LOC],$A46),0)</f>
        <v>426</v>
      </c>
      <c r="D46" s="51">
        <f>IFERROR(SUMIFS(D_D[ADP],D_D[MT],1,D_D[CAT],D$1,D_D[EP],-1, D_D[LOC],$A46),0)</f>
        <v>109.93</v>
      </c>
      <c r="E46" s="52">
        <f>IFERROR(SUMIFS(D_D[INV],D_D[MT],2,D_D[CAT],TA_21,D_D[EP],-1, D_D[LOC],$A46),0)</f>
        <v>4745</v>
      </c>
      <c r="F46" s="53">
        <f>IFERROR(SUMIFS(D_D[BL],D_D[MT],2,D_D[CAT],TA_21,D_D[EP],-1, D_D[LOC],$A46),0)</f>
        <v>1456</v>
      </c>
      <c r="G46" s="54">
        <f t="shared" si="12"/>
        <v>0.30684931506849317</v>
      </c>
      <c r="H46" s="55">
        <f>IFERROR(SUMIFS(D_D[INV],D_D[MT],2,D_D[CAT],TA_22,D_D[EP],-1, D_D[LOC],$A46),0)</f>
        <v>1781</v>
      </c>
      <c r="I46" s="53">
        <f>IFERROR(SUMIFS(D_D[BL],D_D[MT],2,D_D[CAT],TA_22,D_D[EP],-1, D_D[LOC],$A46),0)</f>
        <v>798</v>
      </c>
      <c r="J46" s="54">
        <f t="shared" si="13"/>
        <v>0.44806288601909039</v>
      </c>
      <c r="K46" s="56">
        <f>IFERROR(SUMIFS(D_D[INV],D_D[MT],2,D_D[CAT],TA_23,D_D[EP],-1, D_D[LOC],$A46),0)</f>
        <v>830</v>
      </c>
      <c r="L46" s="57">
        <f>IFERROR(SUMIFS(D_D[BL],D_D[MT],2,D_D[CAT],TA_23,D_D[EP],-1, D_D[LOC],$A46),0)</f>
        <v>501</v>
      </c>
      <c r="M46" s="54">
        <f t="shared" si="14"/>
        <v>0.60361445783132528</v>
      </c>
      <c r="N46" s="56">
        <f>IFERROR(SUMIFS(D_D[INV],D_D[MT],2,D_D[CAT],TA_24,D_D[EP],-1, D_D[LOC],$A46),0)</f>
        <v>531</v>
      </c>
      <c r="O46" s="57">
        <f>IFERROR(SUMIFS(D_D[BL],D_D[MT],2,D_D[CAT],TA_24,D_D[EP],-1, D_D[LOC],$A46),0)</f>
        <v>283</v>
      </c>
      <c r="P46" s="54">
        <f t="shared" si="15"/>
        <v>0.53295668549905839</v>
      </c>
      <c r="Q46" s="58">
        <f>IFERROR(SUMIFS(D_D[INV],D_D[MT],2,D_D[CAT],TA_25,D_D[EP],-1, D_D[LOC],$A46),0)</f>
        <v>0</v>
      </c>
      <c r="R46" s="58">
        <f>IFERROR(SUMIFS(D_D[INV],D_D[MT],2,D_D[CAT],TA_26,D_D[EP],-1, D_D[LOC],$A46),0)</f>
        <v>13</v>
      </c>
      <c r="S46" s="40">
        <f>IFERROR(SUMIFS(D_D[INV],D_D[MT],7,D_D[CAT],2,D_D[EP],TA_20, D_D[LOC],$A46),0)</f>
        <v>1207</v>
      </c>
      <c r="T46" s="230"/>
    </row>
    <row r="47" spans="1:20" x14ac:dyDescent="0.2">
      <c r="A47" s="9" t="s">
        <v>132</v>
      </c>
      <c r="B47" s="97" t="s">
        <v>34</v>
      </c>
      <c r="C47" s="50">
        <f>IFERROR(SUMIFS(D_D[INV],D_D[MT],1,D_D[CAT],TA_20,D_D[EP],-1, D_D[LOC],$A47),0)</f>
        <v>146</v>
      </c>
      <c r="D47" s="51">
        <f>IFERROR(SUMIFS(D_D[ADP],D_D[MT],1,D_D[CAT],D$1,D_D[EP],-1, D_D[LOC],$A47),0)</f>
        <v>83.34</v>
      </c>
      <c r="E47" s="52">
        <f>IFERROR(SUMIFS(D_D[INV],D_D[MT],2,D_D[CAT],TA_21,D_D[EP],-1, D_D[LOC],$A47),0)</f>
        <v>873</v>
      </c>
      <c r="F47" s="53">
        <f>IFERROR(SUMIFS(D_D[BL],D_D[MT],2,D_D[CAT],TA_21,D_D[EP],-1, D_D[LOC],$A47),0)</f>
        <v>344</v>
      </c>
      <c r="G47" s="54">
        <f t="shared" si="4"/>
        <v>0.39404352806414661</v>
      </c>
      <c r="H47" s="55">
        <f>IFERROR(SUMIFS(D_D[INV],D_D[MT],2,D_D[CAT],TA_22,D_D[EP],-1, D_D[LOC],$A47),0)</f>
        <v>791</v>
      </c>
      <c r="I47" s="53">
        <f>IFERROR(SUMIFS(D_D[BL],D_D[MT],2,D_D[CAT],TA_22,D_D[EP],-1, D_D[LOC],$A47),0)</f>
        <v>399</v>
      </c>
      <c r="J47" s="54">
        <f t="shared" si="5"/>
        <v>0.50442477876106195</v>
      </c>
      <c r="K47" s="56">
        <f>IFERROR(SUMIFS(D_D[INV],D_D[MT],2,D_D[CAT],TA_23,D_D[EP],-1, D_D[LOC],$A47),0)</f>
        <v>8</v>
      </c>
      <c r="L47" s="57">
        <f>IFERROR(SUMIFS(D_D[BL],D_D[MT],2,D_D[CAT],TA_23,D_D[EP],-1, D_D[LOC],$A47),0)</f>
        <v>7</v>
      </c>
      <c r="M47" s="54">
        <f t="shared" si="6"/>
        <v>0.875</v>
      </c>
      <c r="N47" s="56">
        <f>IFERROR(SUMIFS(D_D[INV],D_D[MT],2,D_D[CAT],TA_24,D_D[EP],-1, D_D[LOC],$A47),0)</f>
        <v>343</v>
      </c>
      <c r="O47" s="57">
        <f>IFERROR(SUMIFS(D_D[BL],D_D[MT],2,D_D[CAT],TA_24,D_D[EP],-1, D_D[LOC],$A47),0)</f>
        <v>202</v>
      </c>
      <c r="P47" s="54">
        <f t="shared" si="7"/>
        <v>0.58892128279883382</v>
      </c>
      <c r="Q47" s="58">
        <f>IFERROR(SUMIFS(D_D[INV],D_D[MT],2,D_D[CAT],TA_25,D_D[EP],-1, D_D[LOC],$A47),0)</f>
        <v>0</v>
      </c>
      <c r="R47" s="58">
        <f>IFERROR(SUMIFS(D_D[INV],D_D[MT],2,D_D[CAT],TA_26,D_D[EP],-1, D_D[LOC],$A47),0)</f>
        <v>14</v>
      </c>
      <c r="S47" s="40">
        <f>IFERROR(SUMIFS(D_D[INV],D_D[MT],7,D_D[CAT],2,D_D[EP],TA_20, D_D[LOC],$A47),0)</f>
        <v>2933</v>
      </c>
      <c r="T47" s="230"/>
    </row>
    <row r="48" spans="1:20" x14ac:dyDescent="0.2">
      <c r="A48" s="9" t="s">
        <v>155</v>
      </c>
      <c r="B48" s="97" t="s">
        <v>36</v>
      </c>
      <c r="C48" s="50">
        <f>IFERROR(SUMIFS(D_D[INV],D_D[MT],1,D_D[CAT],TA_20,D_D[EP],-1, D_D[LOC],$A48),0)</f>
        <v>150</v>
      </c>
      <c r="D48" s="51">
        <f>IFERROR(SUMIFS(D_D[ADP],D_D[MT],1,D_D[CAT],D$1,D_D[EP],-1, D_D[LOC],$A48),0)</f>
        <v>103.36</v>
      </c>
      <c r="E48" s="52">
        <f>IFERROR(SUMIFS(D_D[INV],D_D[MT],2,D_D[CAT],TA_21,D_D[EP],-1, D_D[LOC],$A48),0)</f>
        <v>1222</v>
      </c>
      <c r="F48" s="53">
        <f>IFERROR(SUMIFS(D_D[BL],D_D[MT],2,D_D[CAT],TA_21,D_D[EP],-1, D_D[LOC],$A48),0)</f>
        <v>304</v>
      </c>
      <c r="G48" s="54">
        <f t="shared" si="4"/>
        <v>0.24877250409165302</v>
      </c>
      <c r="H48" s="55">
        <f>IFERROR(SUMIFS(D_D[INV],D_D[MT],2,D_D[CAT],TA_22,D_D[EP],-1, D_D[LOC],$A48),0)</f>
        <v>543</v>
      </c>
      <c r="I48" s="53">
        <f>IFERROR(SUMIFS(D_D[BL],D_D[MT],2,D_D[CAT],TA_22,D_D[EP],-1, D_D[LOC],$A48),0)</f>
        <v>293</v>
      </c>
      <c r="J48" s="54">
        <f t="shared" si="5"/>
        <v>0.53959484346224673</v>
      </c>
      <c r="K48" s="56">
        <f>IFERROR(SUMIFS(D_D[INV],D_D[MT],2,D_D[CAT],TA_23,D_D[EP],-1, D_D[LOC],$A48),0)</f>
        <v>6</v>
      </c>
      <c r="L48" s="57">
        <f>IFERROR(SUMIFS(D_D[BL],D_D[MT],2,D_D[CAT],TA_23,D_D[EP],-1, D_D[LOC],$A48),0)</f>
        <v>4</v>
      </c>
      <c r="M48" s="54">
        <f t="shared" si="6"/>
        <v>0.66666666666666663</v>
      </c>
      <c r="N48" s="56">
        <f>IFERROR(SUMIFS(D_D[INV],D_D[MT],2,D_D[CAT],TA_24,D_D[EP],-1, D_D[LOC],$A48),0)</f>
        <v>114</v>
      </c>
      <c r="O48" s="57">
        <f>IFERROR(SUMIFS(D_D[BL],D_D[MT],2,D_D[CAT],TA_24,D_D[EP],-1, D_D[LOC],$A48),0)</f>
        <v>92</v>
      </c>
      <c r="P48" s="54">
        <f t="shared" si="7"/>
        <v>0.80701754385964908</v>
      </c>
      <c r="Q48" s="58">
        <f>IFERROR(SUMIFS(D_D[INV],D_D[MT],2,D_D[CAT],TA_25,D_D[EP],-1, D_D[LOC],$A48),0)</f>
        <v>0</v>
      </c>
      <c r="R48" s="58">
        <f>IFERROR(SUMIFS(D_D[INV],D_D[MT],2,D_D[CAT],TA_26,D_D[EP],-1, D_D[LOC],$A48),0)</f>
        <v>3</v>
      </c>
      <c r="S48" s="40">
        <f>IFERROR(SUMIFS(D_D[INV],D_D[MT],7,D_D[CAT],2,D_D[EP],TA_20, D_D[LOC],$A48),0)</f>
        <v>700</v>
      </c>
      <c r="T48" s="230"/>
    </row>
    <row r="49" spans="1:20" x14ac:dyDescent="0.2">
      <c r="A49" s="9" t="s">
        <v>154</v>
      </c>
      <c r="B49" s="97" t="s">
        <v>875</v>
      </c>
      <c r="C49" s="50">
        <f>IFERROR(SUMIFS(D_D[INV],D_D[MT],1,D_D[CAT],TA_20,D_D[EP],-1, D_D[LOC],$A49),0)</f>
        <v>544</v>
      </c>
      <c r="D49" s="51">
        <f>IFERROR(SUMIFS(D_D[ADP],D_D[MT],1,D_D[CAT],D$1,D_D[EP],-1, D_D[LOC],$A49),0)</f>
        <v>155.43</v>
      </c>
      <c r="E49" s="52">
        <f>IFERROR(SUMIFS(D_D[INV],D_D[MT],2,D_D[CAT],TA_21,D_D[EP],-1, D_D[LOC],$A49),0)</f>
        <v>1104</v>
      </c>
      <c r="F49" s="53">
        <f>IFERROR(SUMIFS(D_D[BL],D_D[MT],2,D_D[CAT],TA_21,D_D[EP],-1, D_D[LOC],$A49),0)</f>
        <v>174</v>
      </c>
      <c r="G49" s="54">
        <f t="shared" si="4"/>
        <v>0.15760869565217392</v>
      </c>
      <c r="H49" s="55">
        <f>IFERROR(SUMIFS(D_D[INV],D_D[MT],2,D_D[CAT],TA_22,D_D[EP],-1, D_D[LOC],$A49),0)</f>
        <v>2322</v>
      </c>
      <c r="I49" s="53">
        <f>IFERROR(SUMIFS(D_D[BL],D_D[MT],2,D_D[CAT],TA_22,D_D[EP],-1, D_D[LOC],$A49),0)</f>
        <v>537</v>
      </c>
      <c r="J49" s="54">
        <f t="shared" si="5"/>
        <v>0.23126614987080105</v>
      </c>
      <c r="K49" s="56">
        <f>IFERROR(SUMIFS(D_D[INV],D_D[MT],2,D_D[CAT],TA_23,D_D[EP],-1, D_D[LOC],$A49),0)</f>
        <v>9</v>
      </c>
      <c r="L49" s="57">
        <f>IFERROR(SUMIFS(D_D[BL],D_D[MT],2,D_D[CAT],TA_23,D_D[EP],-1, D_D[LOC],$A49),0)</f>
        <v>1</v>
      </c>
      <c r="M49" s="54">
        <f t="shared" si="6"/>
        <v>0.1111111111111111</v>
      </c>
      <c r="N49" s="56">
        <f>IFERROR(SUMIFS(D_D[INV],D_D[MT],2,D_D[CAT],TA_24,D_D[EP],-1, D_D[LOC],$A49),0)</f>
        <v>192</v>
      </c>
      <c r="O49" s="57">
        <f>IFERROR(SUMIFS(D_D[BL],D_D[MT],2,D_D[CAT],TA_24,D_D[EP],-1, D_D[LOC],$A49),0)</f>
        <v>117</v>
      </c>
      <c r="P49" s="54">
        <f t="shared" si="7"/>
        <v>0.609375</v>
      </c>
      <c r="Q49" s="58">
        <f>IFERROR(SUMIFS(D_D[INV],D_D[MT],2,D_D[CAT],TA_25,D_D[EP],-1, D_D[LOC],$A49),0)</f>
        <v>0</v>
      </c>
      <c r="R49" s="58">
        <f>IFERROR(SUMIFS(D_D[INV],D_D[MT],2,D_D[CAT],TA_26,D_D[EP],-1, D_D[LOC],$A49),0)</f>
        <v>2</v>
      </c>
      <c r="S49" s="40">
        <f>IFERROR(SUMIFS(D_D[INV],D_D[MT],7,D_D[CAT],2,D_D[EP],TA_20, D_D[LOC],$A49),0)</f>
        <v>1577</v>
      </c>
      <c r="T49" s="230"/>
    </row>
    <row r="50" spans="1:20" x14ac:dyDescent="0.2">
      <c r="A50" s="9" t="s">
        <v>150</v>
      </c>
      <c r="B50" s="97" t="s">
        <v>39</v>
      </c>
      <c r="C50" s="50">
        <f>IFERROR(SUMIFS(D_D[INV],D_D[MT],1,D_D[CAT],TA_20,D_D[EP],-1, D_D[LOC],$A50),0)</f>
        <v>1577</v>
      </c>
      <c r="D50" s="51">
        <f>IFERROR(SUMIFS(D_D[ADP],D_D[MT],1,D_D[CAT],D$1,D_D[EP],-1, D_D[LOC],$A50),0)</f>
        <v>93.56</v>
      </c>
      <c r="E50" s="52">
        <f>IFERROR(SUMIFS(D_D[INV],D_D[MT],2,D_D[CAT],TA_21,D_D[EP],-1, D_D[LOC],$A50),0)</f>
        <v>15260</v>
      </c>
      <c r="F50" s="53">
        <f>IFERROR(SUMIFS(D_D[BL],D_D[MT],2,D_D[CAT],TA_21,D_D[EP],-1, D_D[LOC],$A50),0)</f>
        <v>3674</v>
      </c>
      <c r="G50" s="54">
        <f t="shared" si="4"/>
        <v>0.24076015727391875</v>
      </c>
      <c r="H50" s="55">
        <f>IFERROR(SUMIFS(D_D[INV],D_D[MT],2,D_D[CAT],TA_22,D_D[EP],-1, D_D[LOC],$A50),0)</f>
        <v>3917</v>
      </c>
      <c r="I50" s="53">
        <f>IFERROR(SUMIFS(D_D[BL],D_D[MT],2,D_D[CAT],TA_22,D_D[EP],-1, D_D[LOC],$A50),0)</f>
        <v>1242</v>
      </c>
      <c r="J50" s="54">
        <f t="shared" si="5"/>
        <v>0.31707939749808528</v>
      </c>
      <c r="K50" s="56">
        <f>IFERROR(SUMIFS(D_D[INV],D_D[MT],2,D_D[CAT],TA_23,D_D[EP],-1, D_D[LOC],$A50),0)</f>
        <v>215</v>
      </c>
      <c r="L50" s="57">
        <f>IFERROR(SUMIFS(D_D[BL],D_D[MT],2,D_D[CAT],TA_23,D_D[EP],-1, D_D[LOC],$A50),0)</f>
        <v>152</v>
      </c>
      <c r="M50" s="54">
        <f t="shared" si="6"/>
        <v>0.7069767441860465</v>
      </c>
      <c r="N50" s="56">
        <f>IFERROR(SUMIFS(D_D[INV],D_D[MT],2,D_D[CAT],TA_24,D_D[EP],-1, D_D[LOC],$A50),0)</f>
        <v>1178</v>
      </c>
      <c r="O50" s="57">
        <f>IFERROR(SUMIFS(D_D[BL],D_D[MT],2,D_D[CAT],TA_24,D_D[EP],-1, D_D[LOC],$A50),0)</f>
        <v>700</v>
      </c>
      <c r="P50" s="54">
        <f t="shared" si="7"/>
        <v>0.59422750424448212</v>
      </c>
      <c r="Q50" s="58">
        <f>IFERROR(SUMIFS(D_D[INV],D_D[MT],2,D_D[CAT],TA_25,D_D[EP],-1, D_D[LOC],$A50),0)</f>
        <v>11</v>
      </c>
      <c r="R50" s="58">
        <f>IFERROR(SUMIFS(D_D[INV],D_D[MT],2,D_D[CAT],TA_26,D_D[EP],-1, D_D[LOC],$A50),0)</f>
        <v>129</v>
      </c>
      <c r="S50" s="40">
        <f>IFERROR(SUMIFS(D_D[INV],D_D[MT],7,D_D[CAT],2,D_D[EP],TA_20, D_D[LOC],$A50),0)</f>
        <v>15056</v>
      </c>
      <c r="T50" s="230"/>
    </row>
    <row r="51" spans="1:20" x14ac:dyDescent="0.2">
      <c r="A51" s="9" t="s">
        <v>133</v>
      </c>
      <c r="B51" s="97" t="s">
        <v>43</v>
      </c>
      <c r="C51" s="50">
        <f>IFERROR(SUMIFS(D_D[INV],D_D[MT],1,D_D[CAT],TA_20,D_D[EP],-1, D_D[LOC],$A51),0)</f>
        <v>1426</v>
      </c>
      <c r="D51" s="51">
        <f>IFERROR(SUMIFS(D_D[ADP],D_D[MT],1,D_D[CAT],D$1,D_D[EP],-1, D_D[LOC],$A51),0)</f>
        <v>115.36</v>
      </c>
      <c r="E51" s="52">
        <f>IFERROR(SUMIFS(D_D[INV],D_D[MT],2,D_D[CAT],TA_21,D_D[EP],-1, D_D[LOC],$A51),0)</f>
        <v>3173</v>
      </c>
      <c r="F51" s="53">
        <f>IFERROR(SUMIFS(D_D[BL],D_D[MT],2,D_D[CAT],TA_21,D_D[EP],-1, D_D[LOC],$A51),0)</f>
        <v>578</v>
      </c>
      <c r="G51" s="54">
        <f t="shared" si="4"/>
        <v>0.18216199180586196</v>
      </c>
      <c r="H51" s="55">
        <f>IFERROR(SUMIFS(D_D[INV],D_D[MT],2,D_D[CAT],TA_22,D_D[EP],-1, D_D[LOC],$A51),0)</f>
        <v>2602</v>
      </c>
      <c r="I51" s="53">
        <f>IFERROR(SUMIFS(D_D[BL],D_D[MT],2,D_D[CAT],TA_22,D_D[EP],-1, D_D[LOC],$A51),0)</f>
        <v>1000</v>
      </c>
      <c r="J51" s="54">
        <f t="shared" si="5"/>
        <v>0.3843197540353574</v>
      </c>
      <c r="K51" s="56">
        <f>IFERROR(SUMIFS(D_D[INV],D_D[MT],2,D_D[CAT],TA_23,D_D[EP],-1, D_D[LOC],$A51),0)</f>
        <v>215</v>
      </c>
      <c r="L51" s="57">
        <f>IFERROR(SUMIFS(D_D[BL],D_D[MT],2,D_D[CAT],TA_23,D_D[EP],-1, D_D[LOC],$A51),0)</f>
        <v>195</v>
      </c>
      <c r="M51" s="54">
        <f t="shared" si="6"/>
        <v>0.90697674418604646</v>
      </c>
      <c r="N51" s="56">
        <f>IFERROR(SUMIFS(D_D[INV],D_D[MT],2,D_D[CAT],TA_24,D_D[EP],-1, D_D[LOC],$A51),0)</f>
        <v>473</v>
      </c>
      <c r="O51" s="57">
        <f>IFERROR(SUMIFS(D_D[BL],D_D[MT],2,D_D[CAT],TA_24,D_D[EP],-1, D_D[LOC],$A51),0)</f>
        <v>298</v>
      </c>
      <c r="P51" s="54">
        <f t="shared" si="7"/>
        <v>0.63002114164904865</v>
      </c>
      <c r="Q51" s="58">
        <f>IFERROR(SUMIFS(D_D[INV],D_D[MT],2,D_D[CAT],TA_25,D_D[EP],-1, D_D[LOC],$A51),0)</f>
        <v>3</v>
      </c>
      <c r="R51" s="58">
        <f>IFERROR(SUMIFS(D_D[INV],D_D[MT],2,D_D[CAT],TA_26,D_D[EP],-1, D_D[LOC],$A51),0)</f>
        <v>9</v>
      </c>
      <c r="S51" s="40">
        <f>IFERROR(SUMIFS(D_D[INV],D_D[MT],7,D_D[CAT],2,D_D[EP],TA_20, D_D[LOC],$A51),0)</f>
        <v>3837</v>
      </c>
      <c r="T51" s="230"/>
    </row>
    <row r="52" spans="1:20" x14ac:dyDescent="0.2">
      <c r="A52" s="9" t="s">
        <v>146</v>
      </c>
      <c r="B52" s="97" t="s">
        <v>23</v>
      </c>
      <c r="C52" s="50">
        <f>IFERROR(SUMIFS(D_D[INV],D_D[MT],1,D_D[CAT],TA_20,D_D[EP],-1, D_D[LOC],$A52),0)</f>
        <v>2035</v>
      </c>
      <c r="D52" s="51">
        <f>IFERROR(SUMIFS(D_D[ADP],D_D[MT],1,D_D[CAT],D$1,D_D[EP],-1, D_D[LOC],$A52),0)</f>
        <v>130.83000000000001</v>
      </c>
      <c r="E52" s="52">
        <f>IFERROR(SUMIFS(D_D[INV],D_D[MT],2,D_D[CAT],TA_21,D_D[EP],-1, D_D[LOC],$A52),0)</f>
        <v>7714</v>
      </c>
      <c r="F52" s="53">
        <f>IFERROR(SUMIFS(D_D[BL],D_D[MT],2,D_D[CAT],TA_21,D_D[EP],-1, D_D[LOC],$A52),0)</f>
        <v>1718</v>
      </c>
      <c r="G52" s="54">
        <f t="shared" si="4"/>
        <v>0.22271195229452942</v>
      </c>
      <c r="H52" s="55">
        <f>IFERROR(SUMIFS(D_D[INV],D_D[MT],2,D_D[CAT],TA_22,D_D[EP],-1, D_D[LOC],$A52),0)</f>
        <v>7848</v>
      </c>
      <c r="I52" s="53">
        <f>IFERROR(SUMIFS(D_D[BL],D_D[MT],2,D_D[CAT],TA_22,D_D[EP],-1, D_D[LOC],$A52),0)</f>
        <v>1643</v>
      </c>
      <c r="J52" s="54">
        <f t="shared" si="5"/>
        <v>0.20935270132517839</v>
      </c>
      <c r="K52" s="56">
        <f>IFERROR(SUMIFS(D_D[INV],D_D[MT],2,D_D[CAT],TA_23,D_D[EP],-1, D_D[LOC],$A52),0)</f>
        <v>17</v>
      </c>
      <c r="L52" s="57">
        <f>IFERROR(SUMIFS(D_D[BL],D_D[MT],2,D_D[CAT],TA_23,D_D[EP],-1, D_D[LOC],$A52),0)</f>
        <v>9</v>
      </c>
      <c r="M52" s="54">
        <f t="shared" si="6"/>
        <v>0.52941176470588236</v>
      </c>
      <c r="N52" s="56">
        <f>IFERROR(SUMIFS(D_D[INV],D_D[MT],2,D_D[CAT],TA_24,D_D[EP],-1, D_D[LOC],$A52),0)</f>
        <v>1101</v>
      </c>
      <c r="O52" s="57">
        <f>IFERROR(SUMIFS(D_D[BL],D_D[MT],2,D_D[CAT],TA_24,D_D[EP],-1, D_D[LOC],$A52),0)</f>
        <v>704</v>
      </c>
      <c r="P52" s="54">
        <f t="shared" si="7"/>
        <v>0.63941871026339692</v>
      </c>
      <c r="Q52" s="58">
        <f>IFERROR(SUMIFS(D_D[INV],D_D[MT],2,D_D[CAT],TA_25,D_D[EP],-1, D_D[LOC],$A52),0)</f>
        <v>0</v>
      </c>
      <c r="R52" s="58">
        <f>IFERROR(SUMIFS(D_D[INV],D_D[MT],2,D_D[CAT],TA_26,D_D[EP],-1, D_D[LOC],$A52),0)</f>
        <v>20</v>
      </c>
      <c r="S52" s="40">
        <f>IFERROR(SUMIFS(D_D[INV],D_D[MT],7,D_D[CAT],2,D_D[EP],TA_20, D_D[LOC],$A52),0)</f>
        <v>6146</v>
      </c>
      <c r="T52" s="230"/>
    </row>
    <row r="53" spans="1:20" x14ac:dyDescent="0.2">
      <c r="A53" s="9" t="s">
        <v>156</v>
      </c>
      <c r="B53" s="97" t="s">
        <v>67</v>
      </c>
      <c r="C53" s="50">
        <f>IFERROR(SUMIFS(D_D[INV],D_D[MT],1,D_D[CAT],TA_20,D_D[EP],-1, D_D[LOC],$A53),0)</f>
        <v>189</v>
      </c>
      <c r="D53" s="51">
        <f>IFERROR(SUMIFS(D_D[ADP],D_D[MT],1,D_D[CAT],D$1,D_D[EP],-1, D_D[LOC],$A53),0)</f>
        <v>86.53</v>
      </c>
      <c r="E53" s="52">
        <f>IFERROR(SUMIFS(D_D[INV],D_D[MT],2,D_D[CAT],TA_21,D_D[EP],-1, D_D[LOC],$A53),0)</f>
        <v>1685</v>
      </c>
      <c r="F53" s="53">
        <f>IFERROR(SUMIFS(D_D[BL],D_D[MT],2,D_D[CAT],TA_21,D_D[EP],-1, D_D[LOC],$A53),0)</f>
        <v>301</v>
      </c>
      <c r="G53" s="54">
        <f t="shared" si="4"/>
        <v>0.17863501483679525</v>
      </c>
      <c r="H53" s="55">
        <f>IFERROR(SUMIFS(D_D[INV],D_D[MT],2,D_D[CAT],TA_22,D_D[EP],-1, D_D[LOC],$A53),0)</f>
        <v>713</v>
      </c>
      <c r="I53" s="53">
        <f>IFERROR(SUMIFS(D_D[BL],D_D[MT],2,D_D[CAT],TA_22,D_D[EP],-1, D_D[LOC],$A53),0)</f>
        <v>322</v>
      </c>
      <c r="J53" s="54">
        <f t="shared" si="5"/>
        <v>0.45161290322580644</v>
      </c>
      <c r="K53" s="56">
        <f>IFERROR(SUMIFS(D_D[INV],D_D[MT],2,D_D[CAT],TA_23,D_D[EP],-1, D_D[LOC],$A53),0)</f>
        <v>2</v>
      </c>
      <c r="L53" s="57">
        <f>IFERROR(SUMIFS(D_D[BL],D_D[MT],2,D_D[CAT],TA_23,D_D[EP],-1, D_D[LOC],$A53),0)</f>
        <v>0</v>
      </c>
      <c r="M53" s="54">
        <f t="shared" si="6"/>
        <v>0</v>
      </c>
      <c r="N53" s="56">
        <f>IFERROR(SUMIFS(D_D[INV],D_D[MT],2,D_D[CAT],TA_24,D_D[EP],-1, D_D[LOC],$A53),0)</f>
        <v>133</v>
      </c>
      <c r="O53" s="57">
        <f>IFERROR(SUMIFS(D_D[BL],D_D[MT],2,D_D[CAT],TA_24,D_D[EP],-1, D_D[LOC],$A53),0)</f>
        <v>93</v>
      </c>
      <c r="P53" s="54">
        <f t="shared" si="7"/>
        <v>0.6992481203007519</v>
      </c>
      <c r="Q53" s="58">
        <f>IFERROR(SUMIFS(D_D[INV],D_D[MT],2,D_D[CAT],TA_25,D_D[EP],-1, D_D[LOC],$A53),0)</f>
        <v>0</v>
      </c>
      <c r="R53" s="58">
        <f>IFERROR(SUMIFS(D_D[INV],D_D[MT],2,D_D[CAT],TA_26,D_D[EP],-1, D_D[LOC],$A53),0)</f>
        <v>0</v>
      </c>
      <c r="S53" s="40">
        <f>IFERROR(SUMIFS(D_D[INV],D_D[MT],7,D_D[CAT],2,D_D[EP],TA_20, D_D[LOC],$A53),0)</f>
        <v>646</v>
      </c>
      <c r="T53" s="230"/>
    </row>
    <row r="54" spans="1:20" x14ac:dyDescent="0.2">
      <c r="A54" s="9" t="s">
        <v>134</v>
      </c>
      <c r="B54" s="97" t="s">
        <v>69</v>
      </c>
      <c r="C54" s="50">
        <f>IFERROR(SUMIFS(D_D[INV],D_D[MT],1,D_D[CAT],TA_20,D_D[EP],-1, D_D[LOC],$A54),0)</f>
        <v>5281</v>
      </c>
      <c r="D54" s="51">
        <f>IFERROR(SUMIFS(D_D[ADP],D_D[MT],1,D_D[CAT],D$1,D_D[EP],-1, D_D[LOC],$A54),0)</f>
        <v>101.89</v>
      </c>
      <c r="E54" s="52">
        <f>IFERROR(SUMIFS(D_D[INV],D_D[MT],2,D_D[CAT],TA_21,D_D[EP],-1, D_D[LOC],$A54),0)</f>
        <v>13090</v>
      </c>
      <c r="F54" s="53">
        <f>IFERROR(SUMIFS(D_D[BL],D_D[MT],2,D_D[CAT],TA_21,D_D[EP],-1, D_D[LOC],$A54),0)</f>
        <v>3003</v>
      </c>
      <c r="G54" s="54">
        <f t="shared" si="4"/>
        <v>0.22941176470588234</v>
      </c>
      <c r="H54" s="55">
        <f>IFERROR(SUMIFS(D_D[INV],D_D[MT],2,D_D[CAT],TA_22,D_D[EP],-1, D_D[LOC],$A54),0)</f>
        <v>20122</v>
      </c>
      <c r="I54" s="53">
        <f>IFERROR(SUMIFS(D_D[BL],D_D[MT],2,D_D[CAT],TA_22,D_D[EP],-1, D_D[LOC],$A54),0)</f>
        <v>3321</v>
      </c>
      <c r="J54" s="54">
        <f t="shared" si="5"/>
        <v>0.1650432362588212</v>
      </c>
      <c r="K54" s="56">
        <f>IFERROR(SUMIFS(D_D[INV],D_D[MT],2,D_D[CAT],TA_23,D_D[EP],-1, D_D[LOC],$A54),0)</f>
        <v>686</v>
      </c>
      <c r="L54" s="57">
        <f>IFERROR(SUMIFS(D_D[BL],D_D[MT],2,D_D[CAT],TA_23,D_D[EP],-1, D_D[LOC],$A54),0)</f>
        <v>199</v>
      </c>
      <c r="M54" s="54">
        <f t="shared" si="6"/>
        <v>0.29008746355685133</v>
      </c>
      <c r="N54" s="56">
        <f>IFERROR(SUMIFS(D_D[INV],D_D[MT],2,D_D[CAT],TA_24,D_D[EP],-1, D_D[LOC],$A54),0)</f>
        <v>3997</v>
      </c>
      <c r="O54" s="57">
        <f>IFERROR(SUMIFS(D_D[BL],D_D[MT],2,D_D[CAT],TA_24,D_D[EP],-1, D_D[LOC],$A54),0)</f>
        <v>2555</v>
      </c>
      <c r="P54" s="54">
        <f t="shared" si="7"/>
        <v>0.63922942206654987</v>
      </c>
      <c r="Q54" s="58">
        <f>IFERROR(SUMIFS(D_D[INV],D_D[MT],2,D_D[CAT],TA_25,D_D[EP],-1, D_D[LOC],$A54),0)</f>
        <v>6158</v>
      </c>
      <c r="R54" s="58">
        <f>IFERROR(SUMIFS(D_D[INV],D_D[MT],2,D_D[CAT],TA_26,D_D[EP],-1, D_D[LOC],$A54),0)</f>
        <v>0</v>
      </c>
      <c r="S54" s="40">
        <f>IFERROR(SUMIFS(D_D[INV],D_D[MT],7,D_D[CAT],2,D_D[EP],TA_20, D_D[LOC],$A54),0)</f>
        <v>1324</v>
      </c>
      <c r="T54" s="230"/>
    </row>
    <row r="55" spans="1:20" x14ac:dyDescent="0.2">
      <c r="A55" s="9" t="s">
        <v>144</v>
      </c>
      <c r="B55" s="97" t="s">
        <v>72</v>
      </c>
      <c r="C55" s="50">
        <f>IFERROR(SUMIFS(D_D[INV],D_D[MT],1,D_D[CAT],TA_20,D_D[EP],-1, D_D[LOC],$A55),0)</f>
        <v>1678</v>
      </c>
      <c r="D55" s="51">
        <f>IFERROR(SUMIFS(D_D[ADP],D_D[MT],1,D_D[CAT],D$1,D_D[EP],-1, D_D[LOC],$A55),0)</f>
        <v>88.11</v>
      </c>
      <c r="E55" s="52">
        <f>IFERROR(SUMIFS(D_D[INV],D_D[MT],2,D_D[CAT],TA_21,D_D[EP],-1, D_D[LOC],$A55),0)</f>
        <v>19027</v>
      </c>
      <c r="F55" s="53">
        <f>IFERROR(SUMIFS(D_D[BL],D_D[MT],2,D_D[CAT],TA_21,D_D[EP],-1, D_D[LOC],$A55),0)</f>
        <v>3567</v>
      </c>
      <c r="G55" s="54">
        <f t="shared" si="4"/>
        <v>0.18747043674777947</v>
      </c>
      <c r="H55" s="55">
        <f>IFERROR(SUMIFS(D_D[INV],D_D[MT],2,D_D[CAT],TA_22,D_D[EP],-1, D_D[LOC],$A55),0)</f>
        <v>5663</v>
      </c>
      <c r="I55" s="53">
        <f>IFERROR(SUMIFS(D_D[BL],D_D[MT],2,D_D[CAT],TA_22,D_D[EP],-1, D_D[LOC],$A55),0)</f>
        <v>2095</v>
      </c>
      <c r="J55" s="54">
        <f t="shared" si="5"/>
        <v>0.36994525869680384</v>
      </c>
      <c r="K55" s="56">
        <f>IFERROR(SUMIFS(D_D[INV],D_D[MT],2,D_D[CAT],TA_23,D_D[EP],-1, D_D[LOC],$A55),0)</f>
        <v>944</v>
      </c>
      <c r="L55" s="57">
        <f>IFERROR(SUMIFS(D_D[BL],D_D[MT],2,D_D[CAT],TA_23,D_D[EP],-1, D_D[LOC],$A55),0)</f>
        <v>299</v>
      </c>
      <c r="M55" s="54">
        <f t="shared" si="6"/>
        <v>0.31673728813559321</v>
      </c>
      <c r="N55" s="56">
        <f>IFERROR(SUMIFS(D_D[INV],D_D[MT],2,D_D[CAT],TA_24,D_D[EP],-1, D_D[LOC],$A55),0)</f>
        <v>1703</v>
      </c>
      <c r="O55" s="57">
        <f>IFERROR(SUMIFS(D_D[BL],D_D[MT],2,D_D[CAT],TA_24,D_D[EP],-1, D_D[LOC],$A55),0)</f>
        <v>981</v>
      </c>
      <c r="P55" s="54">
        <f t="shared" si="7"/>
        <v>0.57604227833235466</v>
      </c>
      <c r="Q55" s="58">
        <f>IFERROR(SUMIFS(D_D[INV],D_D[MT],2,D_D[CAT],TA_25,D_D[EP],-1, D_D[LOC],$A55),0)</f>
        <v>2</v>
      </c>
      <c r="R55" s="58">
        <f>IFERROR(SUMIFS(D_D[INV],D_D[MT],2,D_D[CAT],TA_26,D_D[EP],-1, D_D[LOC],$A55),0)</f>
        <v>119</v>
      </c>
      <c r="S55" s="40">
        <f>IFERROR(SUMIFS(D_D[INV],D_D[MT],7,D_D[CAT],2,D_D[EP],TA_20, D_D[LOC],$A55),0)</f>
        <v>4283</v>
      </c>
      <c r="T55" s="230"/>
    </row>
    <row r="56" spans="1:20" x14ac:dyDescent="0.2">
      <c r="A56" s="9" t="s">
        <v>157</v>
      </c>
      <c r="B56" s="229" t="s">
        <v>74</v>
      </c>
      <c r="C56" s="59">
        <f>IFERROR(SUMIFS(D_D[INV],D_D[MT],1,D_D[CAT],TA_20,D_D[EP],-1, D_D[LOC],$A56),0)</f>
        <v>234</v>
      </c>
      <c r="D56" s="60">
        <f>IFERROR(SUMIFS(D_D[ADP],D_D[MT],1,D_D[CAT],D$1,D_D[EP],-1, D_D[LOC],$A56),0)</f>
        <v>105.31</v>
      </c>
      <c r="E56" s="61">
        <f>IFERROR(SUMIFS(D_D[INV],D_D[MT],2,D_D[CAT],TA_21,D_D[EP],-1, D_D[LOC],$A56),0)</f>
        <v>1809</v>
      </c>
      <c r="F56" s="62">
        <f>IFERROR(SUMIFS(D_D[BL],D_D[MT],2,D_D[CAT],TA_21,D_D[EP],-1, D_D[LOC],$A56),0)</f>
        <v>590</v>
      </c>
      <c r="G56" s="63">
        <f t="shared" si="4"/>
        <v>0.32614704256495303</v>
      </c>
      <c r="H56" s="64">
        <f>IFERROR(SUMIFS(D_D[INV],D_D[MT],2,D_D[CAT],TA_22,D_D[EP],-1, D_D[LOC],$A56),0)</f>
        <v>819</v>
      </c>
      <c r="I56" s="62">
        <f>IFERROR(SUMIFS(D_D[BL],D_D[MT],2,D_D[CAT],TA_22,D_D[EP],-1, D_D[LOC],$A56),0)</f>
        <v>384</v>
      </c>
      <c r="J56" s="63">
        <f t="shared" si="5"/>
        <v>0.46886446886446886</v>
      </c>
      <c r="K56" s="65">
        <f>IFERROR(SUMIFS(D_D[INV],D_D[MT],2,D_D[CAT],TA_23,D_D[EP],-1, D_D[LOC],$A56),0)</f>
        <v>5</v>
      </c>
      <c r="L56" s="66">
        <f>IFERROR(SUMIFS(D_D[BL],D_D[MT],2,D_D[CAT],TA_23,D_D[EP],-1, D_D[LOC],$A56),0)</f>
        <v>1</v>
      </c>
      <c r="M56" s="63">
        <f t="shared" si="6"/>
        <v>0.2</v>
      </c>
      <c r="N56" s="65">
        <f>IFERROR(SUMIFS(D_D[INV],D_D[MT],2,D_D[CAT],TA_24,D_D[EP],-1, D_D[LOC],$A56),0)</f>
        <v>230</v>
      </c>
      <c r="O56" s="66">
        <f>IFERROR(SUMIFS(D_D[BL],D_D[MT],2,D_D[CAT],TA_24,D_D[EP],-1, D_D[LOC],$A56),0)</f>
        <v>117</v>
      </c>
      <c r="P56" s="63">
        <f t="shared" si="7"/>
        <v>0.50869565217391299</v>
      </c>
      <c r="Q56" s="67">
        <f>IFERROR(SUMIFS(D_D[INV],D_D[MT],2,D_D[CAT],TA_25,D_D[EP],-1, D_D[LOC],$A56),0)</f>
        <v>0</v>
      </c>
      <c r="R56" s="67">
        <f>IFERROR(SUMIFS(D_D[INV],D_D[MT],2,D_D[CAT],TA_26,D_D[EP],-1, D_D[LOC],$A56),0)</f>
        <v>7</v>
      </c>
      <c r="S56" s="40">
        <f>IFERROR(SUMIFS(D_D[INV],D_D[MT],7,D_D[CAT],2,D_D[EP],TA_20, D_D[LOC],$A56),0)</f>
        <v>1960</v>
      </c>
      <c r="T56" s="230"/>
    </row>
    <row r="57" spans="1:20" x14ac:dyDescent="0.2">
      <c r="A57" s="9">
        <v>395</v>
      </c>
      <c r="B57" s="228" t="s">
        <v>310</v>
      </c>
      <c r="C57" s="44">
        <f>IFERROR(SUMIFS(D_D[INV],D_D[MT],1,D_D[CAT],TA_20,D_D[EP],-1, D_D[LOC],$A57),0)</f>
        <v>9668</v>
      </c>
      <c r="D57" s="38">
        <f>IFERROR(SUMIFS(D_D[ADP],D_D[MT],1,D_D[CAT],D$1,D_D[EP],-1, D_D[LOC],$A57),0)</f>
        <v>122.52</v>
      </c>
      <c r="E57" s="45">
        <f>IFERROR(SUMIFS(D_D[INV],D_D[MT],2,D_D[CAT],TA_21,D_D[EP],-1, D_D[LOC],$A57),0)</f>
        <v>60907</v>
      </c>
      <c r="F57" s="49">
        <f>IFERROR(SUMIFS(D_D[BL],D_D[MT],2,D_D[CAT],TA_21,D_D[EP],-1, D_D[LOC],$A57),0)</f>
        <v>15822</v>
      </c>
      <c r="G57" s="46">
        <f t="shared" si="4"/>
        <v>0.25977309668839377</v>
      </c>
      <c r="H57" s="49">
        <f>IFERROR(SUMIFS(D_D[INV],D_D[MT],2,D_D[CAT],TA_22,D_D[EP],-1, D_D[LOC],$A57),0)</f>
        <v>31626</v>
      </c>
      <c r="I57" s="49">
        <f>IFERROR(SUMIFS(D_D[BL],D_D[MT],2,D_D[CAT],TA_22,D_D[EP],-1, D_D[LOC],$A57),0)</f>
        <v>10148</v>
      </c>
      <c r="J57" s="46">
        <f t="shared" si="5"/>
        <v>0.32087522924176309</v>
      </c>
      <c r="K57" s="44">
        <f>IFERROR(SUMIFS(D_D[INV],D_D[MT],2,D_D[CAT],TA_23,D_D[EP],-1, D_D[LOC],$A57),0)</f>
        <v>4098</v>
      </c>
      <c r="L57" s="44">
        <f>IFERROR(SUMIFS(D_D[BL],D_D[MT],2,D_D[CAT],TA_23,D_D[EP],-1, D_D[LOC],$A57),0)</f>
        <v>1413</v>
      </c>
      <c r="M57" s="46">
        <f t="shared" si="6"/>
        <v>0.34480234260614934</v>
      </c>
      <c r="N57" s="44">
        <f>IFERROR(SUMIFS(D_D[INV],D_D[MT],2,D_D[CAT],TA_24,D_D[EP],-1, D_D[LOC],$A57),0)</f>
        <v>7059</v>
      </c>
      <c r="O57" s="44">
        <f>IFERROR(SUMIFS(D_D[BL],D_D[MT],2,D_D[CAT],TA_24,D_D[EP],-1, D_D[LOC],$A57),0)</f>
        <v>4308</v>
      </c>
      <c r="P57" s="46">
        <f t="shared" si="7"/>
        <v>0.61028474288142798</v>
      </c>
      <c r="Q57" s="44">
        <f>IFERROR(SUMIFS(D_D[INV],D_D[MT],2,D_D[CAT],TA_25,D_D[EP],-1, D_D[LOC],$A57),0)</f>
        <v>72</v>
      </c>
      <c r="R57" s="47">
        <f>IFERROR(SUMIFS(D_D[INV],D_D[MT],2,D_D[CAT],TA_26,D_D[EP],-1, D_D[LOC],$A57),0)</f>
        <v>612</v>
      </c>
      <c r="S57" s="47">
        <f>IFERROR(SUMIFS(D_D[INV],D_D[MT],7,D_D[CAT],2,D_D[EP],TA_20, D_D[LOC],$A57),0)</f>
        <v>33242</v>
      </c>
      <c r="T57" s="230"/>
    </row>
    <row r="58" spans="1:20" x14ac:dyDescent="0.2">
      <c r="A58" s="9" t="s">
        <v>136</v>
      </c>
      <c r="B58" s="97" t="s">
        <v>25</v>
      </c>
      <c r="C58" s="50">
        <f>IFERROR(SUMIFS(D_D[INV],D_D[MT],1,D_D[CAT],TA_20,D_D[EP],-1, D_D[LOC],$A58),0)</f>
        <v>329</v>
      </c>
      <c r="D58" s="51">
        <f>IFERROR(SUMIFS(D_D[ADP],D_D[MT],1,D_D[CAT],D$1,D_D[EP],-1, D_D[LOC],$A58),0)</f>
        <v>88.04</v>
      </c>
      <c r="E58" s="52">
        <f>IFERROR(SUMIFS(D_D[INV],D_D[MT],2,D_D[CAT],TA_21,D_D[EP],-1, D_D[LOC],$A58),0)</f>
        <v>2668</v>
      </c>
      <c r="F58" s="53">
        <f>IFERROR(SUMIFS(D_D[BL],D_D[MT],2,D_D[CAT],TA_21,D_D[EP],-1, D_D[LOC],$A58),0)</f>
        <v>802</v>
      </c>
      <c r="G58" s="54">
        <f t="shared" si="4"/>
        <v>0.30059970014992504</v>
      </c>
      <c r="H58" s="55">
        <f>IFERROR(SUMIFS(D_D[INV],D_D[MT],2,D_D[CAT],TA_22,D_D[EP],-1, D_D[LOC],$A58),0)</f>
        <v>1025</v>
      </c>
      <c r="I58" s="53">
        <f>IFERROR(SUMIFS(D_D[BL],D_D[MT],2,D_D[CAT],TA_22,D_D[EP],-1, D_D[LOC],$A58),0)</f>
        <v>513</v>
      </c>
      <c r="J58" s="54">
        <f t="shared" si="5"/>
        <v>0.50048780487804878</v>
      </c>
      <c r="K58" s="56">
        <f>IFERROR(SUMIFS(D_D[INV],D_D[MT],2,D_D[CAT],TA_23,D_D[EP],-1, D_D[LOC],$A58),0)</f>
        <v>3</v>
      </c>
      <c r="L58" s="57">
        <f>IFERROR(SUMIFS(D_D[BL],D_D[MT],2,D_D[CAT],TA_23,D_D[EP],-1, D_D[LOC],$A58),0)</f>
        <v>1</v>
      </c>
      <c r="M58" s="54">
        <f t="shared" si="6"/>
        <v>0.33333333333333331</v>
      </c>
      <c r="N58" s="56">
        <f>IFERROR(SUMIFS(D_D[INV],D_D[MT],2,D_D[CAT],TA_24,D_D[EP],-1, D_D[LOC],$A58),0)</f>
        <v>243</v>
      </c>
      <c r="O58" s="57">
        <f>IFERROR(SUMIFS(D_D[BL],D_D[MT],2,D_D[CAT],TA_24,D_D[EP],-1, D_D[LOC],$A58),0)</f>
        <v>140</v>
      </c>
      <c r="P58" s="54">
        <f t="shared" si="7"/>
        <v>0.5761316872427984</v>
      </c>
      <c r="Q58" s="58">
        <f>IFERROR(SUMIFS(D_D[INV],D_D[MT],2,D_D[CAT],TA_25,D_D[EP],-1, D_D[LOC],$A58),0)</f>
        <v>0</v>
      </c>
      <c r="R58" s="58">
        <f>IFERROR(SUMIFS(D_D[INV],D_D[MT],2,D_D[CAT],TA_26,D_D[EP],-1, D_D[LOC],$A58),0)</f>
        <v>2</v>
      </c>
      <c r="S58" s="40">
        <f>IFERROR(SUMIFS(D_D[INV],D_D[MT],7,D_D[CAT],2,D_D[EP],TA_20, D_D[LOC],$A58),0)</f>
        <v>2889</v>
      </c>
      <c r="T58" s="230"/>
    </row>
    <row r="59" spans="1:20" x14ac:dyDescent="0.2">
      <c r="A59" s="9" t="s">
        <v>160</v>
      </c>
      <c r="B59" s="97" t="s">
        <v>26</v>
      </c>
      <c r="C59" s="50">
        <f>IFERROR(SUMIFS(D_D[INV],D_D[MT],1,D_D[CAT],TA_20,D_D[EP],-1, D_D[LOC],$A59),0)</f>
        <v>97</v>
      </c>
      <c r="D59" s="51">
        <f>IFERROR(SUMIFS(D_D[ADP],D_D[MT],1,D_D[CAT],D$1,D_D[EP],-1, D_D[LOC],$A59),0)</f>
        <v>116.14</v>
      </c>
      <c r="E59" s="52">
        <f>IFERROR(SUMIFS(D_D[INV],D_D[MT],2,D_D[CAT],TA_21,D_D[EP],-1, D_D[LOC],$A59),0)</f>
        <v>903</v>
      </c>
      <c r="F59" s="53">
        <f>IFERROR(SUMIFS(D_D[BL],D_D[MT],2,D_D[CAT],TA_21,D_D[EP],-1, D_D[LOC],$A59),0)</f>
        <v>283</v>
      </c>
      <c r="G59" s="54">
        <f t="shared" si="4"/>
        <v>0.3133997785160576</v>
      </c>
      <c r="H59" s="55">
        <f>IFERROR(SUMIFS(D_D[INV],D_D[MT],2,D_D[CAT],TA_22,D_D[EP],-1, D_D[LOC],$A59),0)</f>
        <v>446</v>
      </c>
      <c r="I59" s="53">
        <f>IFERROR(SUMIFS(D_D[BL],D_D[MT],2,D_D[CAT],TA_22,D_D[EP],-1, D_D[LOC],$A59),0)</f>
        <v>274</v>
      </c>
      <c r="J59" s="54">
        <f t="shared" si="5"/>
        <v>0.61434977578475336</v>
      </c>
      <c r="K59" s="56">
        <f>IFERROR(SUMIFS(D_D[INV],D_D[MT],2,D_D[CAT],TA_23,D_D[EP],-1, D_D[LOC],$A59),0)</f>
        <v>1</v>
      </c>
      <c r="L59" s="57">
        <f>IFERROR(SUMIFS(D_D[BL],D_D[MT],2,D_D[CAT],TA_23,D_D[EP],-1, D_D[LOC],$A59),0)</f>
        <v>0</v>
      </c>
      <c r="M59" s="54">
        <f t="shared" si="6"/>
        <v>0</v>
      </c>
      <c r="N59" s="56">
        <f>IFERROR(SUMIFS(D_D[INV],D_D[MT],2,D_D[CAT],TA_24,D_D[EP],-1, D_D[LOC],$A59),0)</f>
        <v>76</v>
      </c>
      <c r="O59" s="57">
        <f>IFERROR(SUMIFS(D_D[BL],D_D[MT],2,D_D[CAT],TA_24,D_D[EP],-1, D_D[LOC],$A59),0)</f>
        <v>44</v>
      </c>
      <c r="P59" s="54">
        <f t="shared" si="7"/>
        <v>0.57894736842105265</v>
      </c>
      <c r="Q59" s="58">
        <f>IFERROR(SUMIFS(D_D[INV],D_D[MT],2,D_D[CAT],TA_25,D_D[EP],-1, D_D[LOC],$A59),0)</f>
        <v>0</v>
      </c>
      <c r="R59" s="58">
        <f>IFERROR(SUMIFS(D_D[INV],D_D[MT],2,D_D[CAT],TA_26,D_D[EP],-1, D_D[LOC],$A59),0)</f>
        <v>4</v>
      </c>
      <c r="S59" s="40">
        <f>IFERROR(SUMIFS(D_D[INV],D_D[MT],7,D_D[CAT],2,D_D[EP],TA_20, D_D[LOC],$A59),0)</f>
        <v>543</v>
      </c>
      <c r="T59" s="230"/>
    </row>
    <row r="60" spans="1:20" x14ac:dyDescent="0.2">
      <c r="A60" s="9" t="s">
        <v>142</v>
      </c>
      <c r="B60" s="97" t="s">
        <v>28</v>
      </c>
      <c r="C60" s="50">
        <f>IFERROR(SUMIFS(D_D[INV],D_D[MT],1,D_D[CAT],TA_20,D_D[EP],-1, D_D[LOC],$A60),0)</f>
        <v>162</v>
      </c>
      <c r="D60" s="51">
        <f>IFERROR(SUMIFS(D_D[ADP],D_D[MT],1,D_D[CAT],D$1,D_D[EP],-1, D_D[LOC],$A60),0)</f>
        <v>92.15</v>
      </c>
      <c r="E60" s="52">
        <f>IFERROR(SUMIFS(D_D[INV],D_D[MT],2,D_D[CAT],TA_21,D_D[EP],-1, D_D[LOC],$A60),0)</f>
        <v>1666</v>
      </c>
      <c r="F60" s="53">
        <f>IFERROR(SUMIFS(D_D[BL],D_D[MT],2,D_D[CAT],TA_21,D_D[EP],-1, D_D[LOC],$A60),0)</f>
        <v>425</v>
      </c>
      <c r="G60" s="54">
        <f t="shared" si="4"/>
        <v>0.25510204081632654</v>
      </c>
      <c r="H60" s="55">
        <f>IFERROR(SUMIFS(D_D[INV],D_D[MT],2,D_D[CAT],TA_22,D_D[EP],-1, D_D[LOC],$A60),0)</f>
        <v>786</v>
      </c>
      <c r="I60" s="53">
        <f>IFERROR(SUMIFS(D_D[BL],D_D[MT],2,D_D[CAT],TA_22,D_D[EP],-1, D_D[LOC],$A60),0)</f>
        <v>423</v>
      </c>
      <c r="J60" s="54">
        <f t="shared" si="5"/>
        <v>0.53816793893129766</v>
      </c>
      <c r="K60" s="56">
        <f>IFERROR(SUMIFS(D_D[INV],D_D[MT],2,D_D[CAT],TA_23,D_D[EP],-1, D_D[LOC],$A60),0)</f>
        <v>4</v>
      </c>
      <c r="L60" s="57">
        <f>IFERROR(SUMIFS(D_D[BL],D_D[MT],2,D_D[CAT],TA_23,D_D[EP],-1, D_D[LOC],$A60),0)</f>
        <v>2</v>
      </c>
      <c r="M60" s="54">
        <f t="shared" si="6"/>
        <v>0.5</v>
      </c>
      <c r="N60" s="56">
        <f>IFERROR(SUMIFS(D_D[INV],D_D[MT],2,D_D[CAT],TA_24,D_D[EP],-1, D_D[LOC],$A60),0)</f>
        <v>160</v>
      </c>
      <c r="O60" s="57">
        <f>IFERROR(SUMIFS(D_D[BL],D_D[MT],2,D_D[CAT],TA_24,D_D[EP],-1, D_D[LOC],$A60),0)</f>
        <v>98</v>
      </c>
      <c r="P60" s="54">
        <f t="shared" si="7"/>
        <v>0.61250000000000004</v>
      </c>
      <c r="Q60" s="58">
        <f>IFERROR(SUMIFS(D_D[INV],D_D[MT],2,D_D[CAT],TA_25,D_D[EP],-1, D_D[LOC],$A60),0)</f>
        <v>1</v>
      </c>
      <c r="R60" s="58">
        <f>IFERROR(SUMIFS(D_D[INV],D_D[MT],2,D_D[CAT],TA_26,D_D[EP],-1, D_D[LOC],$A60),0)</f>
        <v>9</v>
      </c>
      <c r="S60" s="40">
        <f>IFERROR(SUMIFS(D_D[INV],D_D[MT],7,D_D[CAT],2,D_D[EP],TA_20, D_D[LOC],$A60),0)</f>
        <v>1968</v>
      </c>
      <c r="T60" s="230"/>
    </row>
    <row r="61" spans="1:20" x14ac:dyDescent="0.2">
      <c r="A61" s="9" t="s">
        <v>158</v>
      </c>
      <c r="B61" s="97" t="s">
        <v>38</v>
      </c>
      <c r="C61" s="50">
        <f>IFERROR(SUMIFS(D_D[INV],D_D[MT],1,D_D[CAT],TA_20,D_D[EP],-1, D_D[LOC],$A61),0)</f>
        <v>169</v>
      </c>
      <c r="D61" s="51">
        <f>IFERROR(SUMIFS(D_D[ADP],D_D[MT],1,D_D[CAT],D$1,D_D[EP],-1, D_D[LOC],$A61),0)</f>
        <v>87.9</v>
      </c>
      <c r="E61" s="52">
        <f>IFERROR(SUMIFS(D_D[INV],D_D[MT],2,D_D[CAT],TA_21,D_D[EP],-1, D_D[LOC],$A61),0)</f>
        <v>1815</v>
      </c>
      <c r="F61" s="53">
        <f>IFERROR(SUMIFS(D_D[BL],D_D[MT],2,D_D[CAT],TA_21,D_D[EP],-1, D_D[LOC],$A61),0)</f>
        <v>449</v>
      </c>
      <c r="G61" s="54">
        <f t="shared" si="4"/>
        <v>0.24738292011019283</v>
      </c>
      <c r="H61" s="55">
        <f>IFERROR(SUMIFS(D_D[INV],D_D[MT],2,D_D[CAT],TA_22,D_D[EP],-1, D_D[LOC],$A61),0)</f>
        <v>835</v>
      </c>
      <c r="I61" s="53">
        <f>IFERROR(SUMIFS(D_D[BL],D_D[MT],2,D_D[CAT],TA_22,D_D[EP],-1, D_D[LOC],$A61),0)</f>
        <v>400</v>
      </c>
      <c r="J61" s="54">
        <f t="shared" si="5"/>
        <v>0.47904191616766467</v>
      </c>
      <c r="K61" s="56">
        <f>IFERROR(SUMIFS(D_D[INV],D_D[MT],2,D_D[CAT],TA_23,D_D[EP],-1, D_D[LOC],$A61),0)</f>
        <v>11</v>
      </c>
      <c r="L61" s="57">
        <f>IFERROR(SUMIFS(D_D[BL],D_D[MT],2,D_D[CAT],TA_23,D_D[EP],-1, D_D[LOC],$A61),0)</f>
        <v>10</v>
      </c>
      <c r="M61" s="54">
        <f t="shared" si="6"/>
        <v>0.90909090909090906</v>
      </c>
      <c r="N61" s="56">
        <f>IFERROR(SUMIFS(D_D[INV],D_D[MT],2,D_D[CAT],TA_24,D_D[EP],-1, D_D[LOC],$A61),0)</f>
        <v>163</v>
      </c>
      <c r="O61" s="57">
        <f>IFERROR(SUMIFS(D_D[BL],D_D[MT],2,D_D[CAT],TA_24,D_D[EP],-1, D_D[LOC],$A61),0)</f>
        <v>77</v>
      </c>
      <c r="P61" s="54">
        <f t="shared" si="7"/>
        <v>0.47239263803680981</v>
      </c>
      <c r="Q61" s="58">
        <f>IFERROR(SUMIFS(D_D[INV],D_D[MT],2,D_D[CAT],TA_25,D_D[EP],-1, D_D[LOC],$A61),0)</f>
        <v>1</v>
      </c>
      <c r="R61" s="58">
        <f>IFERROR(SUMIFS(D_D[INV],D_D[MT],2,D_D[CAT],TA_26,D_D[EP],-1, D_D[LOC],$A61),0)</f>
        <v>2</v>
      </c>
      <c r="S61" s="40">
        <f>IFERROR(SUMIFS(D_D[INV],D_D[MT],7,D_D[CAT],2,D_D[EP],TA_20, D_D[LOC],$A61),0)</f>
        <v>1348</v>
      </c>
      <c r="T61" s="230"/>
    </row>
    <row r="62" spans="1:20" x14ac:dyDescent="0.2">
      <c r="A62" s="9" t="s">
        <v>139</v>
      </c>
      <c r="B62" s="97" t="s">
        <v>45</v>
      </c>
      <c r="C62" s="50">
        <f>IFERROR(SUMIFS(D_D[INV],D_D[MT],1,D_D[CAT],TA_20,D_D[EP],-1, D_D[LOC],$A62),0)</f>
        <v>620</v>
      </c>
      <c r="D62" s="51">
        <f>IFERROR(SUMIFS(D_D[ADP],D_D[MT],1,D_D[CAT],D$1,D_D[EP],-1, D_D[LOC],$A62),0)</f>
        <v>121.26</v>
      </c>
      <c r="E62" s="52">
        <f>IFERROR(SUMIFS(D_D[INV],D_D[MT],2,D_D[CAT],TA_21,D_D[EP],-1, D_D[LOC],$A62),0)</f>
        <v>6965</v>
      </c>
      <c r="F62" s="53">
        <f>IFERROR(SUMIFS(D_D[BL],D_D[MT],2,D_D[CAT],TA_21,D_D[EP],-1, D_D[LOC],$A62),0)</f>
        <v>2046</v>
      </c>
      <c r="G62" s="54">
        <f t="shared" si="4"/>
        <v>0.29375448671931081</v>
      </c>
      <c r="H62" s="55">
        <f>IFERROR(SUMIFS(D_D[INV],D_D[MT],2,D_D[CAT],TA_22,D_D[EP],-1, D_D[LOC],$A62),0)</f>
        <v>2048</v>
      </c>
      <c r="I62" s="53">
        <f>IFERROR(SUMIFS(D_D[BL],D_D[MT],2,D_D[CAT],TA_22,D_D[EP],-1, D_D[LOC],$A62),0)</f>
        <v>872</v>
      </c>
      <c r="J62" s="54">
        <f t="shared" si="5"/>
        <v>0.42578125</v>
      </c>
      <c r="K62" s="56">
        <f>IFERROR(SUMIFS(D_D[INV],D_D[MT],2,D_D[CAT],TA_23,D_D[EP],-1, D_D[LOC],$A62),0)</f>
        <v>57</v>
      </c>
      <c r="L62" s="57">
        <f>IFERROR(SUMIFS(D_D[BL],D_D[MT],2,D_D[CAT],TA_23,D_D[EP],-1, D_D[LOC],$A62),0)</f>
        <v>24</v>
      </c>
      <c r="M62" s="54">
        <f t="shared" si="6"/>
        <v>0.42105263157894735</v>
      </c>
      <c r="N62" s="56">
        <f>IFERROR(SUMIFS(D_D[INV],D_D[MT],2,D_D[CAT],TA_24,D_D[EP],-1, D_D[LOC],$A62),0)</f>
        <v>941</v>
      </c>
      <c r="O62" s="57">
        <f>IFERROR(SUMIFS(D_D[BL],D_D[MT],2,D_D[CAT],TA_24,D_D[EP],-1, D_D[LOC],$A62),0)</f>
        <v>529</v>
      </c>
      <c r="P62" s="54">
        <f t="shared" si="7"/>
        <v>0.56216790648246551</v>
      </c>
      <c r="Q62" s="58">
        <f>IFERROR(SUMIFS(D_D[INV],D_D[MT],2,D_D[CAT],TA_25,D_D[EP],-1, D_D[LOC],$A62),0)</f>
        <v>0</v>
      </c>
      <c r="R62" s="58">
        <f>IFERROR(SUMIFS(D_D[INV],D_D[MT],2,D_D[CAT],TA_26,D_D[EP],-1, D_D[LOC],$A62),0)</f>
        <v>65</v>
      </c>
      <c r="S62" s="40">
        <f>IFERROR(SUMIFS(D_D[INV],D_D[MT],7,D_D[CAT],2,D_D[EP],TA_20, D_D[LOC],$A62),0)</f>
        <v>7334</v>
      </c>
      <c r="T62" s="230"/>
    </row>
    <row r="63" spans="1:20" x14ac:dyDescent="0.2">
      <c r="A63" s="9" t="s">
        <v>149</v>
      </c>
      <c r="B63" s="97" t="s">
        <v>48</v>
      </c>
      <c r="C63" s="50">
        <f>IFERROR(SUMIFS(D_D[INV],D_D[MT],1,D_D[CAT],TA_20,D_D[EP],-1, D_D[LOC],$A63),0)</f>
        <v>169</v>
      </c>
      <c r="D63" s="51">
        <f>IFERROR(SUMIFS(D_D[ADP],D_D[MT],1,D_D[CAT],D$1,D_D[EP],-1, D_D[LOC],$A63),0)</f>
        <v>99</v>
      </c>
      <c r="E63" s="52">
        <f>IFERROR(SUMIFS(D_D[INV],D_D[MT],2,D_D[CAT],TA_21,D_D[EP],-1, D_D[LOC],$A63),0)</f>
        <v>503</v>
      </c>
      <c r="F63" s="53">
        <f>IFERROR(SUMIFS(D_D[BL],D_D[MT],2,D_D[CAT],TA_21,D_D[EP],-1, D_D[LOC],$A63),0)</f>
        <v>168</v>
      </c>
      <c r="G63" s="54">
        <f t="shared" si="4"/>
        <v>0.33399602385685884</v>
      </c>
      <c r="H63" s="55">
        <f>IFERROR(SUMIFS(D_D[INV],D_D[MT],2,D_D[CAT],TA_22,D_D[EP],-1, D_D[LOC],$A63),0)</f>
        <v>401</v>
      </c>
      <c r="I63" s="53">
        <f>IFERROR(SUMIFS(D_D[BL],D_D[MT],2,D_D[CAT],TA_22,D_D[EP],-1, D_D[LOC],$A63),0)</f>
        <v>78</v>
      </c>
      <c r="J63" s="54">
        <f t="shared" si="5"/>
        <v>0.19451371571072318</v>
      </c>
      <c r="K63" s="56">
        <f>IFERROR(SUMIFS(D_D[INV],D_D[MT],2,D_D[CAT],TA_23,D_D[EP],-1, D_D[LOC],$A63),0)</f>
        <v>399</v>
      </c>
      <c r="L63" s="57">
        <f>IFERROR(SUMIFS(D_D[BL],D_D[MT],2,D_D[CAT],TA_23,D_D[EP],-1, D_D[LOC],$A63),0)</f>
        <v>3</v>
      </c>
      <c r="M63" s="54">
        <f t="shared" si="6"/>
        <v>7.5187969924812026E-3</v>
      </c>
      <c r="N63" s="56">
        <f>IFERROR(SUMIFS(D_D[INV],D_D[MT],2,D_D[CAT],TA_24,D_D[EP],-1, D_D[LOC],$A63),0)</f>
        <v>154</v>
      </c>
      <c r="O63" s="57">
        <f>IFERROR(SUMIFS(D_D[BL],D_D[MT],2,D_D[CAT],TA_24,D_D[EP],-1, D_D[LOC],$A63),0)</f>
        <v>63</v>
      </c>
      <c r="P63" s="54">
        <f t="shared" si="7"/>
        <v>0.40909090909090912</v>
      </c>
      <c r="Q63" s="58">
        <f>IFERROR(SUMIFS(D_D[INV],D_D[MT],2,D_D[CAT],TA_25,D_D[EP],-1, D_D[LOC],$A63),0)</f>
        <v>60</v>
      </c>
      <c r="R63" s="58">
        <f>IFERROR(SUMIFS(D_D[INV],D_D[MT],2,D_D[CAT],TA_26,D_D[EP],-1, D_D[LOC],$A63),0)</f>
        <v>127</v>
      </c>
      <c r="S63" s="40">
        <f>IFERROR(SUMIFS(D_D[INV],D_D[MT],7,D_D[CAT],2,D_D[EP],TA_20, D_D[LOC],$A63),0)</f>
        <v>2343</v>
      </c>
      <c r="T63" s="230"/>
    </row>
    <row r="64" spans="1:20" x14ac:dyDescent="0.2">
      <c r="A64" s="9" t="s">
        <v>138</v>
      </c>
      <c r="B64" s="97" t="s">
        <v>55</v>
      </c>
      <c r="C64" s="50">
        <f>IFERROR(SUMIFS(D_D[INV],D_D[MT],1,D_D[CAT],TA_20,D_D[EP],-1, D_D[LOC],$A64),0)</f>
        <v>593</v>
      </c>
      <c r="D64" s="51">
        <f>IFERROR(SUMIFS(D_D[ADP],D_D[MT],1,D_D[CAT],D$1,D_D[EP],-1, D_D[LOC],$A64),0)</f>
        <v>114.88</v>
      </c>
      <c r="E64" s="52">
        <f>IFERROR(SUMIFS(D_D[INV],D_D[MT],2,D_D[CAT],TA_21,D_D[EP],-1, D_D[LOC],$A64),0)</f>
        <v>7921</v>
      </c>
      <c r="F64" s="53">
        <f>IFERROR(SUMIFS(D_D[BL],D_D[MT],2,D_D[CAT],TA_21,D_D[EP],-1, D_D[LOC],$A64),0)</f>
        <v>2370</v>
      </c>
      <c r="G64" s="54">
        <f t="shared" si="4"/>
        <v>0.29920464587804568</v>
      </c>
      <c r="H64" s="55">
        <f>IFERROR(SUMIFS(D_D[INV],D_D[MT],2,D_D[CAT],TA_22,D_D[EP],-1, D_D[LOC],$A64),0)</f>
        <v>1804</v>
      </c>
      <c r="I64" s="53">
        <f>IFERROR(SUMIFS(D_D[BL],D_D[MT],2,D_D[CAT],TA_22,D_D[EP],-1, D_D[LOC],$A64),0)</f>
        <v>773</v>
      </c>
      <c r="J64" s="54">
        <f t="shared" si="5"/>
        <v>0.4284922394678492</v>
      </c>
      <c r="K64" s="56">
        <f>IFERROR(SUMIFS(D_D[INV],D_D[MT],2,D_D[CAT],TA_23,D_D[EP],-1, D_D[LOC],$A64),0)</f>
        <v>235</v>
      </c>
      <c r="L64" s="57">
        <f>IFERROR(SUMIFS(D_D[BL],D_D[MT],2,D_D[CAT],TA_23,D_D[EP],-1, D_D[LOC],$A64),0)</f>
        <v>30</v>
      </c>
      <c r="M64" s="54">
        <f t="shared" si="6"/>
        <v>0.1276595744680851</v>
      </c>
      <c r="N64" s="56">
        <f>IFERROR(SUMIFS(D_D[INV],D_D[MT],2,D_D[CAT],TA_24,D_D[EP],-1, D_D[LOC],$A64),0)</f>
        <v>738</v>
      </c>
      <c r="O64" s="57">
        <f>IFERROR(SUMIFS(D_D[BL],D_D[MT],2,D_D[CAT],TA_24,D_D[EP],-1, D_D[LOC],$A64),0)</f>
        <v>521</v>
      </c>
      <c r="P64" s="54">
        <f t="shared" si="7"/>
        <v>0.70596205962059622</v>
      </c>
      <c r="Q64" s="58">
        <f>IFERROR(SUMIFS(D_D[INV],D_D[MT],2,D_D[CAT],TA_25,D_D[EP],-1, D_D[LOC],$A64),0)</f>
        <v>0</v>
      </c>
      <c r="R64" s="58">
        <f>IFERROR(SUMIFS(D_D[INV],D_D[MT],2,D_D[CAT],TA_26,D_D[EP],-1, D_D[LOC],$A64),0)</f>
        <v>68</v>
      </c>
      <c r="S64" s="40">
        <f>IFERROR(SUMIFS(D_D[INV],D_D[MT],7,D_D[CAT],2,D_D[EP],TA_20, D_D[LOC],$A64),0)</f>
        <v>823</v>
      </c>
      <c r="T64" s="230"/>
    </row>
    <row r="65" spans="1:20" x14ac:dyDescent="0.2">
      <c r="A65" s="9" t="s">
        <v>140</v>
      </c>
      <c r="B65" s="97" t="s">
        <v>57</v>
      </c>
      <c r="C65" s="50">
        <f>IFERROR(SUMIFS(D_D[INV],D_D[MT],1,D_D[CAT],TA_20,D_D[EP],-1, D_D[LOC],$A65),0)</f>
        <v>452</v>
      </c>
      <c r="D65" s="51">
        <f>IFERROR(SUMIFS(D_D[ADP],D_D[MT],1,D_D[CAT],D$1,D_D[EP],-1, D_D[LOC],$A65),0)</f>
        <v>110.54</v>
      </c>
      <c r="E65" s="52">
        <f>IFERROR(SUMIFS(D_D[INV],D_D[MT],2,D_D[CAT],TA_21,D_D[EP],-1, D_D[LOC],$A65),0)</f>
        <v>4909</v>
      </c>
      <c r="F65" s="53">
        <f>IFERROR(SUMIFS(D_D[BL],D_D[MT],2,D_D[CAT],TA_21,D_D[EP],-1, D_D[LOC],$A65),0)</f>
        <v>1386</v>
      </c>
      <c r="G65" s="54">
        <f t="shared" si="4"/>
        <v>0.28233856182521899</v>
      </c>
      <c r="H65" s="55">
        <f>IFERROR(SUMIFS(D_D[INV],D_D[MT],2,D_D[CAT],TA_22,D_D[EP],-1, D_D[LOC],$A65),0)</f>
        <v>2155</v>
      </c>
      <c r="I65" s="53">
        <f>IFERROR(SUMIFS(D_D[BL],D_D[MT],2,D_D[CAT],TA_22,D_D[EP],-1, D_D[LOC],$A65),0)</f>
        <v>917</v>
      </c>
      <c r="J65" s="54">
        <f t="shared" si="5"/>
        <v>0.42552204176334107</v>
      </c>
      <c r="K65" s="56">
        <f>IFERROR(SUMIFS(D_D[INV],D_D[MT],2,D_D[CAT],TA_23,D_D[EP],-1, D_D[LOC],$A65),0)</f>
        <v>548</v>
      </c>
      <c r="L65" s="57">
        <f>IFERROR(SUMIFS(D_D[BL],D_D[MT],2,D_D[CAT],TA_23,D_D[EP],-1, D_D[LOC],$A65),0)</f>
        <v>129</v>
      </c>
      <c r="M65" s="54">
        <f t="shared" si="6"/>
        <v>0.23540145985401459</v>
      </c>
      <c r="N65" s="56">
        <f>IFERROR(SUMIFS(D_D[INV],D_D[MT],2,D_D[CAT],TA_24,D_D[EP],-1, D_D[LOC],$A65),0)</f>
        <v>802</v>
      </c>
      <c r="O65" s="57">
        <f>IFERROR(SUMIFS(D_D[BL],D_D[MT],2,D_D[CAT],TA_24,D_D[EP],-1, D_D[LOC],$A65),0)</f>
        <v>540</v>
      </c>
      <c r="P65" s="54">
        <f t="shared" si="7"/>
        <v>0.67331670822942646</v>
      </c>
      <c r="Q65" s="58">
        <f>IFERROR(SUMIFS(D_D[INV],D_D[MT],2,D_D[CAT],TA_25,D_D[EP],-1, D_D[LOC],$A65),0)</f>
        <v>1</v>
      </c>
      <c r="R65" s="58">
        <f>IFERROR(SUMIFS(D_D[INV],D_D[MT],2,D_D[CAT],TA_26,D_D[EP],-1, D_D[LOC],$A65),0)</f>
        <v>58</v>
      </c>
      <c r="S65" s="40">
        <f>IFERROR(SUMIFS(D_D[INV],D_D[MT],7,D_D[CAT],2,D_D[EP],TA_20, D_D[LOC],$A65),0)</f>
        <v>1858</v>
      </c>
      <c r="T65" s="230"/>
    </row>
    <row r="66" spans="1:20" x14ac:dyDescent="0.2">
      <c r="A66" s="9" t="s">
        <v>143</v>
      </c>
      <c r="B66" s="97" t="s">
        <v>59</v>
      </c>
      <c r="C66" s="50">
        <f>IFERROR(SUMIFS(D_D[INV],D_D[MT],1,D_D[CAT],TA_20,D_D[EP],-1, D_D[LOC],$A66),0)</f>
        <v>640</v>
      </c>
      <c r="D66" s="51">
        <f>IFERROR(SUMIFS(D_D[ADP],D_D[MT],1,D_D[CAT],D$1,D_D[EP],-1, D_D[LOC],$A66),0)</f>
        <v>76.92</v>
      </c>
      <c r="E66" s="52">
        <f>IFERROR(SUMIFS(D_D[INV],D_D[MT],2,D_D[CAT],TA_21,D_D[EP],-1, D_D[LOC],$A66),0)</f>
        <v>5286</v>
      </c>
      <c r="F66" s="53">
        <f>IFERROR(SUMIFS(D_D[BL],D_D[MT],2,D_D[CAT],TA_21,D_D[EP],-1, D_D[LOC],$A66),0)</f>
        <v>1064</v>
      </c>
      <c r="G66" s="54">
        <f t="shared" si="4"/>
        <v>0.20128641695043512</v>
      </c>
      <c r="H66" s="55">
        <f>IFERROR(SUMIFS(D_D[INV],D_D[MT],2,D_D[CAT],TA_22,D_D[EP],-1, D_D[LOC],$A66),0)</f>
        <v>1671</v>
      </c>
      <c r="I66" s="53">
        <f>IFERROR(SUMIFS(D_D[BL],D_D[MT],2,D_D[CAT],TA_22,D_D[EP],-1, D_D[LOC],$A66),0)</f>
        <v>627</v>
      </c>
      <c r="J66" s="54">
        <f t="shared" si="5"/>
        <v>0.37522441651705568</v>
      </c>
      <c r="K66" s="56">
        <f>IFERROR(SUMIFS(D_D[INV],D_D[MT],2,D_D[CAT],TA_23,D_D[EP],-1, D_D[LOC],$A66),0)</f>
        <v>15</v>
      </c>
      <c r="L66" s="57">
        <f>IFERROR(SUMIFS(D_D[BL],D_D[MT],2,D_D[CAT],TA_23,D_D[EP],-1, D_D[LOC],$A66),0)</f>
        <v>4</v>
      </c>
      <c r="M66" s="54">
        <f t="shared" si="6"/>
        <v>0.26666666666666666</v>
      </c>
      <c r="N66" s="56">
        <f>IFERROR(SUMIFS(D_D[INV],D_D[MT],2,D_D[CAT],TA_24,D_D[EP],-1, D_D[LOC],$A66),0)</f>
        <v>665</v>
      </c>
      <c r="O66" s="57">
        <f>IFERROR(SUMIFS(D_D[BL],D_D[MT],2,D_D[CAT],TA_24,D_D[EP],-1, D_D[LOC],$A66),0)</f>
        <v>317</v>
      </c>
      <c r="P66" s="54">
        <f t="shared" si="7"/>
        <v>0.47669172932330828</v>
      </c>
      <c r="Q66" s="58">
        <f>IFERROR(SUMIFS(D_D[INV],D_D[MT],2,D_D[CAT],TA_25,D_D[EP],-1, D_D[LOC],$A66),0)</f>
        <v>2</v>
      </c>
      <c r="R66" s="58">
        <f>IFERROR(SUMIFS(D_D[INV],D_D[MT],2,D_D[CAT],TA_26,D_D[EP],-1, D_D[LOC],$A66),0)</f>
        <v>92</v>
      </c>
      <c r="S66" s="40">
        <f>IFERROR(SUMIFS(D_D[INV],D_D[MT],7,D_D[CAT],2,D_D[EP],TA_20, D_D[LOC],$A66),0)</f>
        <v>5673</v>
      </c>
      <c r="T66" s="230"/>
    </row>
    <row r="67" spans="1:20" x14ac:dyDescent="0.2">
      <c r="A67" s="9" t="s">
        <v>147</v>
      </c>
      <c r="B67" s="97" t="s">
        <v>61</v>
      </c>
      <c r="C67" s="50">
        <f>IFERROR(SUMIFS(D_D[INV],D_D[MT],1,D_D[CAT],TA_20,D_D[EP],-1, D_D[LOC],$A67),0)</f>
        <v>232</v>
      </c>
      <c r="D67" s="51">
        <f>IFERROR(SUMIFS(D_D[ADP],D_D[MT],1,D_D[CAT],D$1,D_D[EP],-1, D_D[LOC],$A67),0)</f>
        <v>128.46</v>
      </c>
      <c r="E67" s="52">
        <f>IFERROR(SUMIFS(D_D[INV],D_D[MT],2,D_D[CAT],TA_21,D_D[EP],-1, D_D[LOC],$A67),0)</f>
        <v>2970</v>
      </c>
      <c r="F67" s="53">
        <f>IFERROR(SUMIFS(D_D[BL],D_D[MT],2,D_D[CAT],TA_21,D_D[EP],-1, D_D[LOC],$A67),0)</f>
        <v>1191</v>
      </c>
      <c r="G67" s="54">
        <f t="shared" si="4"/>
        <v>0.40101010101010098</v>
      </c>
      <c r="H67" s="55">
        <f>IFERROR(SUMIFS(D_D[INV],D_D[MT],2,D_D[CAT],TA_22,D_D[EP],-1, D_D[LOC],$A67),0)</f>
        <v>945</v>
      </c>
      <c r="I67" s="53">
        <f>IFERROR(SUMIFS(D_D[BL],D_D[MT],2,D_D[CAT],TA_22,D_D[EP],-1, D_D[LOC],$A67),0)</f>
        <v>468</v>
      </c>
      <c r="J67" s="54">
        <f t="shared" si="5"/>
        <v>0.49523809523809526</v>
      </c>
      <c r="K67" s="56">
        <f>IFERROR(SUMIFS(D_D[INV],D_D[MT],2,D_D[CAT],TA_23,D_D[EP],-1, D_D[LOC],$A67),0)</f>
        <v>18</v>
      </c>
      <c r="L67" s="57">
        <f>IFERROR(SUMIFS(D_D[BL],D_D[MT],2,D_D[CAT],TA_23,D_D[EP],-1, D_D[LOC],$A67),0)</f>
        <v>12</v>
      </c>
      <c r="M67" s="54">
        <f t="shared" si="6"/>
        <v>0.66666666666666663</v>
      </c>
      <c r="N67" s="56">
        <f>IFERROR(SUMIFS(D_D[INV],D_D[MT],2,D_D[CAT],TA_24,D_D[EP],-1, D_D[LOC],$A67),0)</f>
        <v>241</v>
      </c>
      <c r="O67" s="57">
        <f>IFERROR(SUMIFS(D_D[BL],D_D[MT],2,D_D[CAT],TA_24,D_D[EP],-1, D_D[LOC],$A67),0)</f>
        <v>177</v>
      </c>
      <c r="P67" s="54">
        <f t="shared" si="7"/>
        <v>0.73443983402489632</v>
      </c>
      <c r="Q67" s="58">
        <f>IFERROR(SUMIFS(D_D[INV],D_D[MT],2,D_D[CAT],TA_25,D_D[EP],-1, D_D[LOC],$A67),0)</f>
        <v>0</v>
      </c>
      <c r="R67" s="58">
        <f>IFERROR(SUMIFS(D_D[INV],D_D[MT],2,D_D[CAT],TA_26,D_D[EP],-1, D_D[LOC],$A67),0)</f>
        <v>84</v>
      </c>
      <c r="S67" s="40">
        <f>IFERROR(SUMIFS(D_D[INV],D_D[MT],7,D_D[CAT],2,D_D[EP],TA_20, D_D[LOC],$A67),0)</f>
        <v>2584</v>
      </c>
      <c r="T67" s="230"/>
    </row>
    <row r="68" spans="1:20" x14ac:dyDescent="0.2">
      <c r="A68" s="9" t="s">
        <v>137</v>
      </c>
      <c r="B68" s="97" t="s">
        <v>63</v>
      </c>
      <c r="C68" s="50">
        <f>IFERROR(SUMIFS(D_D[INV],D_D[MT],1,D_D[CAT],TA_20,D_D[EP],-1, D_D[LOC],$A68),0)</f>
        <v>3400</v>
      </c>
      <c r="D68" s="51">
        <f>IFERROR(SUMIFS(D_D[ADP],D_D[MT],1,D_D[CAT],D$1,D_D[EP],-1, D_D[LOC],$A68),0)</f>
        <v>152.09</v>
      </c>
      <c r="E68" s="52">
        <f>IFERROR(SUMIFS(D_D[INV],D_D[MT],2,D_D[CAT],TA_21,D_D[EP],-1, D_D[LOC],$A68),0)</f>
        <v>3694</v>
      </c>
      <c r="F68" s="53">
        <f>IFERROR(SUMIFS(D_D[BL],D_D[MT],2,D_D[CAT],TA_21,D_D[EP],-1, D_D[LOC],$A68),0)</f>
        <v>749</v>
      </c>
      <c r="G68" s="54">
        <f t="shared" si="4"/>
        <v>0.20276123443421765</v>
      </c>
      <c r="H68" s="55">
        <f>IFERROR(SUMIFS(D_D[INV],D_D[MT],2,D_D[CAT],TA_22,D_D[EP],-1, D_D[LOC],$A68),0)</f>
        <v>9473</v>
      </c>
      <c r="I68" s="53">
        <f>IFERROR(SUMIFS(D_D[BL],D_D[MT],2,D_D[CAT],TA_22,D_D[EP],-1, D_D[LOC],$A68),0)</f>
        <v>2011</v>
      </c>
      <c r="J68" s="54">
        <f t="shared" si="5"/>
        <v>0.21228755410112954</v>
      </c>
      <c r="K68" s="56">
        <f>IFERROR(SUMIFS(D_D[INV],D_D[MT],2,D_D[CAT],TA_23,D_D[EP],-1, D_D[LOC],$A68),0)</f>
        <v>240</v>
      </c>
      <c r="L68" s="57">
        <f>IFERROR(SUMIFS(D_D[BL],D_D[MT],2,D_D[CAT],TA_23,D_D[EP],-1, D_D[LOC],$A68),0)</f>
        <v>227</v>
      </c>
      <c r="M68" s="54">
        <f t="shared" si="6"/>
        <v>0.9458333333333333</v>
      </c>
      <c r="N68" s="56">
        <f>IFERROR(SUMIFS(D_D[INV],D_D[MT],2,D_D[CAT],TA_24,D_D[EP],-1, D_D[LOC],$A68),0)</f>
        <v>488</v>
      </c>
      <c r="O68" s="57">
        <f>IFERROR(SUMIFS(D_D[BL],D_D[MT],2,D_D[CAT],TA_24,D_D[EP],-1, D_D[LOC],$A68),0)</f>
        <v>360</v>
      </c>
      <c r="P68" s="54">
        <f t="shared" si="7"/>
        <v>0.73770491803278693</v>
      </c>
      <c r="Q68" s="58">
        <f>IFERROR(SUMIFS(D_D[INV],D_D[MT],2,D_D[CAT],TA_25,D_D[EP],-1, D_D[LOC],$A68),0)</f>
        <v>1</v>
      </c>
      <c r="R68" s="58">
        <f>IFERROR(SUMIFS(D_D[INV],D_D[MT],2,D_D[CAT],TA_26,D_D[EP],-1, D_D[LOC],$A68),0)</f>
        <v>8</v>
      </c>
      <c r="S68" s="40">
        <f>IFERROR(SUMIFS(D_D[INV],D_D[MT],7,D_D[CAT],2,D_D[EP],TA_20, D_D[LOC],$A68),0)</f>
        <v>3749</v>
      </c>
      <c r="T68" s="230"/>
    </row>
    <row r="69" spans="1:20" x14ac:dyDescent="0.2">
      <c r="A69" s="9" t="s">
        <v>152</v>
      </c>
      <c r="B69" s="97" t="s">
        <v>64</v>
      </c>
      <c r="C69" s="50">
        <f>IFERROR(SUMIFS(D_D[INV],D_D[MT],1,D_D[CAT],TA_20,D_D[EP],-1, D_D[LOC],$A69),0)</f>
        <v>1620</v>
      </c>
      <c r="D69" s="51">
        <f>IFERROR(SUMIFS(D_D[ADP],D_D[MT],1,D_D[CAT],D$1,D_D[EP],-1, D_D[LOC],$A69),0)</f>
        <v>113.16</v>
      </c>
      <c r="E69" s="52">
        <f>IFERROR(SUMIFS(D_D[INV],D_D[MT],2,D_D[CAT],TA_21,D_D[EP],-1, D_D[LOC],$A69),0)</f>
        <v>12094</v>
      </c>
      <c r="F69" s="53">
        <f>IFERROR(SUMIFS(D_D[BL],D_D[MT],2,D_D[CAT],TA_21,D_D[EP],-1, D_D[LOC],$A69),0)</f>
        <v>2876</v>
      </c>
      <c r="G69" s="54">
        <f t="shared" ref="G69:G70" si="16">IFERROR(F69/E69,"0%")</f>
        <v>0.23780386968744832</v>
      </c>
      <c r="H69" s="55">
        <f>IFERROR(SUMIFS(D_D[INV],D_D[MT],2,D_D[CAT],TA_22,D_D[EP],-1, D_D[LOC],$A69),0)</f>
        <v>6885</v>
      </c>
      <c r="I69" s="53">
        <f>IFERROR(SUMIFS(D_D[BL],D_D[MT],2,D_D[CAT],TA_22,D_D[EP],-1, D_D[LOC],$A69),0)</f>
        <v>1570</v>
      </c>
      <c r="J69" s="54">
        <f t="shared" ref="J69:J70" si="17">IFERROR(I69/H69,"0%")</f>
        <v>0.22803195352214961</v>
      </c>
      <c r="K69" s="56">
        <f>IFERROR(SUMIFS(D_D[INV],D_D[MT],2,D_D[CAT],TA_23,D_D[EP],-1, D_D[LOC],$A69),0)</f>
        <v>479</v>
      </c>
      <c r="L69" s="57">
        <f>IFERROR(SUMIFS(D_D[BL],D_D[MT],2,D_D[CAT],TA_23,D_D[EP],-1, D_D[LOC],$A69),0)</f>
        <v>206</v>
      </c>
      <c r="M69" s="54">
        <f t="shared" ref="M69:M70" si="18">IFERROR(L69/K69,"0%")</f>
        <v>0.43006263048016702</v>
      </c>
      <c r="N69" s="56">
        <f>IFERROR(SUMIFS(D_D[INV],D_D[MT],2,D_D[CAT],TA_24,D_D[EP],-1, D_D[LOC],$A69),0)</f>
        <v>1187</v>
      </c>
      <c r="O69" s="57">
        <f>IFERROR(SUMIFS(D_D[BL],D_D[MT],2,D_D[CAT],TA_24,D_D[EP],-1, D_D[LOC],$A69),0)</f>
        <v>816</v>
      </c>
      <c r="P69" s="54">
        <f t="shared" ref="P69:P70" si="19">IFERROR(O69/N69,"0%")</f>
        <v>0.68744734625105308</v>
      </c>
      <c r="Q69" s="58">
        <f>IFERROR(SUMIFS(D_D[INV],D_D[MT],2,D_D[CAT],TA_25,D_D[EP],-1, D_D[LOC],$A69),0)</f>
        <v>0</v>
      </c>
      <c r="R69" s="58">
        <f>IFERROR(SUMIFS(D_D[INV],D_D[MT],2,D_D[CAT],TA_26,D_D[EP],-1, D_D[LOC],$A69),0)</f>
        <v>33</v>
      </c>
      <c r="S69" s="40">
        <f>IFERROR(SUMIFS(D_D[INV],D_D[MT],7,D_D[CAT],2,D_D[EP],TA_20, D_D[LOC],$A69),0)</f>
        <v>1413</v>
      </c>
      <c r="T69" s="230"/>
    </row>
    <row r="70" spans="1:20" x14ac:dyDescent="0.2">
      <c r="A70" s="9" t="s">
        <v>141</v>
      </c>
      <c r="B70" s="97" t="s">
        <v>66</v>
      </c>
      <c r="C70" s="50">
        <f>IFERROR(SUMIFS(D_D[INV],D_D[MT],1,D_D[CAT],TA_20,D_D[EP],-1, D_D[LOC],$A70),0)</f>
        <v>1185</v>
      </c>
      <c r="D70" s="51">
        <f>IFERROR(SUMIFS(D_D[ADP],D_D[MT],1,D_D[CAT],D$1,D_D[EP],-1, D_D[LOC],$A70),0)</f>
        <v>105.53</v>
      </c>
      <c r="E70" s="52">
        <f>IFERROR(SUMIFS(D_D[INV],D_D[MT],2,D_D[CAT],TA_21,D_D[EP],-1, D_D[LOC],$A70),0)</f>
        <v>9513</v>
      </c>
      <c r="F70" s="53">
        <f>IFERROR(SUMIFS(D_D[BL],D_D[MT],2,D_D[CAT],TA_21,D_D[EP],-1, D_D[LOC],$A70),0)</f>
        <v>2013</v>
      </c>
      <c r="G70" s="54">
        <f t="shared" si="16"/>
        <v>0.21160517187007252</v>
      </c>
      <c r="H70" s="55">
        <f>IFERROR(SUMIFS(D_D[INV],D_D[MT],2,D_D[CAT],TA_22,D_D[EP],-1, D_D[LOC],$A70),0)</f>
        <v>3152</v>
      </c>
      <c r="I70" s="53">
        <f>IFERROR(SUMIFS(D_D[BL],D_D[MT],2,D_D[CAT],TA_22,D_D[EP],-1, D_D[LOC],$A70),0)</f>
        <v>1222</v>
      </c>
      <c r="J70" s="54">
        <f t="shared" si="17"/>
        <v>0.38769035532994922</v>
      </c>
      <c r="K70" s="56">
        <f>IFERROR(SUMIFS(D_D[INV],D_D[MT],2,D_D[CAT],TA_23,D_D[EP],-1, D_D[LOC],$A70),0)</f>
        <v>2088</v>
      </c>
      <c r="L70" s="57">
        <f>IFERROR(SUMIFS(D_D[BL],D_D[MT],2,D_D[CAT],TA_23,D_D[EP],-1, D_D[LOC],$A70),0)</f>
        <v>765</v>
      </c>
      <c r="M70" s="54">
        <f t="shared" si="18"/>
        <v>0.36637931034482757</v>
      </c>
      <c r="N70" s="56">
        <f>IFERROR(SUMIFS(D_D[INV],D_D[MT],2,D_D[CAT],TA_24,D_D[EP],-1, D_D[LOC],$A70),0)</f>
        <v>1201</v>
      </c>
      <c r="O70" s="57">
        <f>IFERROR(SUMIFS(D_D[BL],D_D[MT],2,D_D[CAT],TA_24,D_D[EP],-1, D_D[LOC],$A70),0)</f>
        <v>626</v>
      </c>
      <c r="P70" s="54">
        <f t="shared" si="19"/>
        <v>0.5212323064113239</v>
      </c>
      <c r="Q70" s="58">
        <f>IFERROR(SUMIFS(D_D[INV],D_D[MT],2,D_D[CAT],TA_25,D_D[EP],-1, D_D[LOC],$A70),0)</f>
        <v>6</v>
      </c>
      <c r="R70" s="58">
        <f>IFERROR(SUMIFS(D_D[INV],D_D[MT],2,D_D[CAT],TA_26,D_D[EP],-1, D_D[LOC],$A70),0)</f>
        <v>60</v>
      </c>
      <c r="S70" s="40">
        <f>IFERROR(SUMIFS(D_D[INV],D_D[MT],7,D_D[CAT],2,D_D[EP],TA_20, D_D[LOC],$A70),0)</f>
        <v>717</v>
      </c>
      <c r="T70" s="230"/>
    </row>
    <row r="71" spans="1:20" x14ac:dyDescent="0.2">
      <c r="A71" s="9">
        <v>35</v>
      </c>
      <c r="B71" s="228" t="s">
        <v>6</v>
      </c>
      <c r="C71" s="44">
        <f>IFERROR(SUMIFS(D_D[INV],D_D[MT],1,D_D[CAT],TA_20,D_D[EP],-1, D_D[LOC],$A71),0)</f>
        <v>9639</v>
      </c>
      <c r="D71" s="38">
        <f>IFERROR(SUMIFS(D_D[ADP],D_D[MT],1,D_D[CAT],D$1,D_D[EP],-1, D_D[LOC],$A71),0)</f>
        <v>46.93</v>
      </c>
      <c r="E71" s="45">
        <f>IFERROR(SUMIFS(D_D[INV],D_D[MT],2,D_D[CAT],TA_21,D_D[EP],-1, D_D[LOC],$A71),0)</f>
        <v>730</v>
      </c>
      <c r="F71" s="49">
        <f>IFERROR(SUMIFS(D_D[BL],D_D[MT],2,D_D[CAT],TA_21,D_D[EP],-1, D_D[LOC],$A71),0)</f>
        <v>275</v>
      </c>
      <c r="G71" s="46">
        <f t="shared" si="4"/>
        <v>0.37671232876712329</v>
      </c>
      <c r="H71" s="49">
        <f>IFERROR(SUMIFS(D_D[INV],D_D[MT],2,D_D[CAT],TA_22,D_D[EP],-1, D_D[LOC],$A71),0)</f>
        <v>109012</v>
      </c>
      <c r="I71" s="49">
        <f>IFERROR(SUMIFS(D_D[BL],D_D[MT],2,D_D[CAT],TA_22,D_D[EP],-1, D_D[LOC],$A71),0)</f>
        <v>585</v>
      </c>
      <c r="J71" s="46">
        <f t="shared" si="5"/>
        <v>5.3663816827505227E-3</v>
      </c>
      <c r="K71" s="44">
        <f>IFERROR(SUMIFS(D_D[INV],D_D[MT],2,D_D[CAT],TA_23,D_D[EP],-1, D_D[LOC],$A71),0)</f>
        <v>8884</v>
      </c>
      <c r="L71" s="44">
        <f>IFERROR(SUMIFS(D_D[BL],D_D[MT],2,D_D[CAT],TA_23,D_D[EP],-1, D_D[LOC],$A71),0)</f>
        <v>5363</v>
      </c>
      <c r="M71" s="46">
        <f t="shared" si="6"/>
        <v>0.60366951823502923</v>
      </c>
      <c r="N71" s="44">
        <f>IFERROR(SUMIFS(D_D[INV],D_D[MT],2,D_D[CAT],TA_24,D_D[EP],-1, D_D[LOC],$A71),0)</f>
        <v>426</v>
      </c>
      <c r="O71" s="44">
        <f>IFERROR(SUMIFS(D_D[BL],D_D[MT],2,D_D[CAT],TA_24,D_D[EP],-1, D_D[LOC],$A71),0)</f>
        <v>274</v>
      </c>
      <c r="P71" s="46">
        <f t="shared" si="7"/>
        <v>0.64319248826291076</v>
      </c>
      <c r="Q71" s="44">
        <f>IFERROR(SUMIFS(D_D[INV],D_D[MT],2,D_D[CAT],TA_25,D_D[EP],-1, D_D[LOC],$A71),0)</f>
        <v>387</v>
      </c>
      <c r="R71" s="47">
        <f>IFERROR(SUMIFS(D_D[INV],D_D[MT],2,D_D[CAT],TA_26,D_D[EP],-1, D_D[LOC],$A71),0)</f>
        <v>172</v>
      </c>
      <c r="S71" s="47">
        <f>IFERROR(SUMIFS(D_D[INV],D_D[MT],7,D_D[CAT],2,D_D[EP],TA_20, D_D[LOC],$A71),0)</f>
        <v>40758</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69" t="s">
        <v>424</v>
      </c>
      <c r="D73" s="370"/>
      <c r="E73" s="370"/>
      <c r="F73" s="370"/>
      <c r="G73" s="370"/>
      <c r="H73" s="370"/>
      <c r="I73" s="370"/>
      <c r="J73" s="370"/>
      <c r="K73" s="370"/>
      <c r="L73" s="370"/>
      <c r="M73" s="370"/>
      <c r="N73" s="370"/>
      <c r="O73" s="370"/>
      <c r="P73" s="370"/>
      <c r="Q73" s="370"/>
      <c r="R73" s="370"/>
      <c r="S73" s="371"/>
      <c r="T73" s="230"/>
    </row>
    <row r="74" spans="1:20" ht="20.100000000000001" customHeight="1" x14ac:dyDescent="0.2">
      <c r="A74" s="4"/>
      <c r="B74" s="231"/>
      <c r="C74" s="372" t="s">
        <v>180</v>
      </c>
      <c r="D74" s="373"/>
      <c r="E74" s="374" t="s">
        <v>418</v>
      </c>
      <c r="F74" s="375"/>
      <c r="G74" s="376"/>
      <c r="H74" s="374" t="s">
        <v>5</v>
      </c>
      <c r="I74" s="375"/>
      <c r="J74" s="376"/>
      <c r="K74" s="374" t="s">
        <v>419</v>
      </c>
      <c r="L74" s="375"/>
      <c r="M74" s="376"/>
      <c r="N74" s="374" t="s">
        <v>6</v>
      </c>
      <c r="O74" s="375"/>
      <c r="P74" s="376"/>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16040</v>
      </c>
      <c r="D76" s="34">
        <f>IFERROR(SUMIFS(D_D[ADP],D_D[MT],1,D_D[CAT],TA_30,D_D[EP],-1, D_D[LOC],$A76),0)</f>
        <v>94.62</v>
      </c>
      <c r="E76" s="49">
        <f>IFERROR(SUMIFS(D_D[INV],D_D[MT],2,D_D[CAT],TA_31,D_D[EP],-1, D_D[LOC],$A76),0)</f>
        <v>27814</v>
      </c>
      <c r="F76" s="49">
        <f>IFERROR(SUMIFS(D_D[BL],D_D[MT],2,D_D[CAT],TA_31,D_D[EP],-1, D_D[LOC],$A76),0)</f>
        <v>6244</v>
      </c>
      <c r="G76" s="46">
        <f t="shared" ref="G76" si="20">IFERROR(F76/E76,"0%")</f>
        <v>0.22449126339253614</v>
      </c>
      <c r="H76" s="49">
        <f>IFERROR(SUMIFS(D_D[INV],D_D[MT],2,D_D[CAT],TA_32,D_D[EP],-1, D_D[LOC],$A76),0)</f>
        <v>17680</v>
      </c>
      <c r="I76" s="49">
        <f>IFERROR(SUMIFS(D_D[BL],D_D[MT],2,D_D[CAT],TA_32,D_D[EP],-1, D_D[LOC],$A76),0)</f>
        <v>3640</v>
      </c>
      <c r="J76" s="46">
        <f t="shared" ref="J76" si="21">IFERROR(I76/H76,"0%")</f>
        <v>0.20588235294117646</v>
      </c>
      <c r="K76" s="49">
        <f>IFERROR(SUMIFS(D_D[INV],D_D[MT],2,D_D[CAT],TA_33,D_D[EP],-1, D_D[LOC],$A76),0)</f>
        <v>33439</v>
      </c>
      <c r="L76" s="49">
        <f>IFERROR(SUMIFS(D_D[BL],D_D[MT],2,D_D[CAT],TA_33,D_D[EP],-1, D_D[LOC],$A76),0)</f>
        <v>72</v>
      </c>
      <c r="M76" s="46">
        <f t="shared" ref="M76" si="22">IFERROR(L76/K76,"0%")</f>
        <v>2.1531744370346002E-3</v>
      </c>
      <c r="N76" s="49">
        <f>IFERROR(SUMIFS(D_D[INV],D_D[MT],2,D_D[CAT],TA_34,D_D[EP],-1, D_D[LOC],$A76),0)</f>
        <v>41</v>
      </c>
      <c r="O76" s="49">
        <f>IFERROR(SUMIFS(D_D[BL],D_D[MT],2,D_D[CAT],TA_34,D_D[EP],-1, D_D[LOC],$A76),0)</f>
        <v>24</v>
      </c>
      <c r="P76" s="46">
        <f t="shared" ref="P76" si="23">IFERROR(O76/N76,"0%")</f>
        <v>0.58536585365853655</v>
      </c>
      <c r="Q76" s="49">
        <f>IFERROR(SUMIFS(D_D[INV],D_D[MT],2,D_D[CAT],TA_35,D_D[EP],-1, D_D[LOC],$A76),0)</f>
        <v>13</v>
      </c>
      <c r="R76" s="70">
        <f>IFERROR(SUMIFS(D_D[INV],D_D[MT],2,D_D[CAT],TA_36,D_D[EP],-1, D_D[LOC],$A76),0)</f>
        <v>7284</v>
      </c>
      <c r="S76" s="70">
        <f>IFERROR(SUMIFS(D_D[INV],D_D[MT],7,D_D[CAT],2,D_D[EP],TA_30, D_D[LOC],$A76),0)</f>
        <v>2467</v>
      </c>
      <c r="T76" s="230"/>
    </row>
    <row r="77" spans="1:20" x14ac:dyDescent="0.2">
      <c r="A77" s="24" t="s">
        <v>86</v>
      </c>
      <c r="B77" s="239" t="s">
        <v>176</v>
      </c>
      <c r="C77" s="68">
        <f>IFERROR(SUMIFS(D_D[INV],D_D[MT],1,D_D[CAT],TA_30,D_D[EP],-1, D_D[LOC],$A77),0)</f>
        <v>5008</v>
      </c>
      <c r="D77" s="51">
        <f>IFERROR(SUMIFS(D_D[ADP],D_D[MT],1,D_D[CAT],TA_30,D_D[EP],-1, D_D[LOC],$A77),0)</f>
        <v>93.41</v>
      </c>
      <c r="E77" s="68">
        <f>IFERROR(SUMIFS(D_D[INV],D_D[MT],2,D_D[CAT],TA_31,D_D[EP],-1, D_D[LOC],$A77),0)</f>
        <v>11685</v>
      </c>
      <c r="F77" s="68">
        <f>IFERROR(SUMIFS(D_D[BL],D_D[MT],2,D_D[CAT],TA_31,D_D[EP],-1, D_D[LOC],$A77),0)</f>
        <v>3437</v>
      </c>
      <c r="G77" s="54">
        <f t="shared" ref="G77:G80" si="24">IFERROR(F77/E77,"0%")</f>
        <v>0.29413778348309799</v>
      </c>
      <c r="H77" s="68">
        <f>IFERROR(SUMIFS(D_D[INV],D_D[MT],2,D_D[CAT],TA_32,D_D[EP],-1, D_D[LOC],$A77),0)</f>
        <v>5714</v>
      </c>
      <c r="I77" s="68">
        <f>IFERROR(SUMIFS(D_D[BL],D_D[MT],2,D_D[CAT],TA_32,D_D[EP],-1, D_D[LOC],$A77),0)</f>
        <v>1254</v>
      </c>
      <c r="J77" s="54">
        <f t="shared" ref="J77:J80" si="25">IFERROR(I77/H77,"0%")</f>
        <v>0.21946097304865242</v>
      </c>
      <c r="K77" s="68">
        <f>IFERROR(SUMIFS(D_D[INV],D_D[MT],2,D_D[CAT],TA_33,D_D[EP],-1, D_D[LOC],$A77),0)</f>
        <v>12320</v>
      </c>
      <c r="L77" s="68">
        <f>IFERROR(SUMIFS(D_D[BL],D_D[MT],2,D_D[CAT],TA_33,D_D[EP],-1, D_D[LOC],$A77),0)</f>
        <v>24</v>
      </c>
      <c r="M77" s="54">
        <f t="shared" ref="M77:M80" si="26">IFERROR(L77/K77,"0%")</f>
        <v>1.9480519480519481E-3</v>
      </c>
      <c r="N77" s="68">
        <f>IFERROR(SUMIFS(D_D[INV],D_D[MT],2,D_D[CAT],TA_34,D_D[EP],-1, D_D[LOC],$A77),0)</f>
        <v>1</v>
      </c>
      <c r="O77" s="68">
        <f>IFERROR(SUMIFS(D_D[BL],D_D[MT],2,D_D[CAT],TA_34,D_D[EP],-1, D_D[LOC],$A77),0)</f>
        <v>1</v>
      </c>
      <c r="P77" s="54">
        <f t="shared" ref="P77:P80" si="27">IFERROR(O77/N77,"0%")</f>
        <v>1</v>
      </c>
      <c r="Q77" s="68">
        <f>IFERROR(SUMIFS(D_D[INV],D_D[MT],2,D_D[CAT],TA_35,D_D[EP],-1, D_D[LOC],$A77),0)</f>
        <v>11</v>
      </c>
      <c r="R77" s="68">
        <f>IFERROR(SUMIFS(D_D[INV],D_D[MT],2,D_D[CAT],TA_36,D_D[EP],-1, D_D[LOC],$A77),0)</f>
        <v>2360</v>
      </c>
      <c r="S77" s="69">
        <f>IFERROR(SUMIFS(D_D[INV],D_D[MT],7,D_D[CAT],2,D_D[EP],TA_30, D_D[LOC],$A77),0)</f>
        <v>834</v>
      </c>
      <c r="T77" s="230"/>
    </row>
    <row r="78" spans="1:20" x14ac:dyDescent="0.2">
      <c r="A78" s="24" t="s">
        <v>130</v>
      </c>
      <c r="B78" s="239" t="s">
        <v>175</v>
      </c>
      <c r="C78" s="68">
        <f>IFERROR(SUMIFS(D_D[INV],D_D[MT],1,D_D[CAT],TA_30,D_D[EP],-1, D_D[LOC],$A78),0)</f>
        <v>4954</v>
      </c>
      <c r="D78" s="51">
        <f>IFERROR(SUMIFS(D_D[ADP],D_D[MT],1,D_D[CAT],TA_30,D_D[EP],-1, D_D[LOC],$A78),0)</f>
        <v>87.88</v>
      </c>
      <c r="E78" s="68">
        <f>IFERROR(SUMIFS(D_D[INV],D_D[MT],2,D_D[CAT],TA_31,D_D[EP],-1, D_D[LOC],$A78),0)</f>
        <v>7098</v>
      </c>
      <c r="F78" s="68">
        <f>IFERROR(SUMIFS(D_D[BL],D_D[MT],2,D_D[CAT],TA_31,D_D[EP],-1, D_D[LOC],$A78),0)</f>
        <v>911</v>
      </c>
      <c r="G78" s="54">
        <f t="shared" si="24"/>
        <v>0.12834601296139758</v>
      </c>
      <c r="H78" s="68">
        <f>IFERROR(SUMIFS(D_D[INV],D_D[MT],2,D_D[CAT],TA_32,D_D[EP],-1, D_D[LOC],$A78),0)</f>
        <v>5550</v>
      </c>
      <c r="I78" s="68">
        <f>IFERROR(SUMIFS(D_D[BL],D_D[MT],2,D_D[CAT],TA_32,D_D[EP],-1, D_D[LOC],$A78),0)</f>
        <v>1030</v>
      </c>
      <c r="J78" s="54">
        <f t="shared" si="25"/>
        <v>0.18558558558558558</v>
      </c>
      <c r="K78" s="68">
        <f>IFERROR(SUMIFS(D_D[INV],D_D[MT],2,D_D[CAT],TA_33,D_D[EP],-1, D_D[LOC],$A78),0)</f>
        <v>10847</v>
      </c>
      <c r="L78" s="68">
        <f>IFERROR(SUMIFS(D_D[BL],D_D[MT],2,D_D[CAT],TA_33,D_D[EP],-1, D_D[LOC],$A78),0)</f>
        <v>34</v>
      </c>
      <c r="M78" s="54">
        <f t="shared" si="26"/>
        <v>3.1345072370240618E-3</v>
      </c>
      <c r="N78" s="68">
        <f>IFERROR(SUMIFS(D_D[INV],D_D[MT],2,D_D[CAT],TA_34,D_D[EP],-1, D_D[LOC],$A78),0)</f>
        <v>1</v>
      </c>
      <c r="O78" s="68">
        <f>IFERROR(SUMIFS(D_D[BL],D_D[MT],2,D_D[CAT],TA_34,D_D[EP],-1, D_D[LOC],$A78),0)</f>
        <v>1</v>
      </c>
      <c r="P78" s="54">
        <f t="shared" si="27"/>
        <v>1</v>
      </c>
      <c r="Q78" s="68">
        <f>IFERROR(SUMIFS(D_D[INV],D_D[MT],2,D_D[CAT],TA_35,D_D[EP],-1, D_D[LOC],$A78),0)</f>
        <v>0</v>
      </c>
      <c r="R78" s="68">
        <f>IFERROR(SUMIFS(D_D[INV],D_D[MT],2,D_D[CAT],TA_36,D_D[EP],-1, D_D[LOC],$A78),0)</f>
        <v>2508</v>
      </c>
      <c r="S78" s="69">
        <f>IFERROR(SUMIFS(D_D[INV],D_D[MT],7,D_D[CAT],2,D_D[EP],TA_30, D_D[LOC],$A78),0)</f>
        <v>919</v>
      </c>
      <c r="T78" s="230"/>
    </row>
    <row r="79" spans="1:20" x14ac:dyDescent="0.2">
      <c r="A79" s="24" t="s">
        <v>134</v>
      </c>
      <c r="B79" s="239" t="s">
        <v>177</v>
      </c>
      <c r="C79" s="68">
        <f>IFERROR(SUMIFS(D_D[INV],D_D[MT],1,D_D[CAT],TA_30,D_D[EP],-1, D_D[LOC],$A79),0)</f>
        <v>4569</v>
      </c>
      <c r="D79" s="51">
        <f>IFERROR(SUMIFS(D_D[ADP],D_D[MT],1,D_D[CAT],TA_30,D_D[EP],-1, D_D[LOC],$A79),0)</f>
        <v>101.62</v>
      </c>
      <c r="E79" s="68">
        <f>IFERROR(SUMIFS(D_D[INV],D_D[MT],2,D_D[CAT],TA_31,D_D[EP],-1, D_D[LOC],$A79),0)</f>
        <v>8192</v>
      </c>
      <c r="F79" s="68">
        <f>IFERROR(SUMIFS(D_D[BL],D_D[MT],2,D_D[CAT],TA_31,D_D[EP],-1, D_D[LOC],$A79),0)</f>
        <v>1727</v>
      </c>
      <c r="G79" s="54">
        <f t="shared" si="24"/>
        <v>0.2108154296875</v>
      </c>
      <c r="H79" s="68">
        <f>IFERROR(SUMIFS(D_D[INV],D_D[MT],2,D_D[CAT],TA_32,D_D[EP],-1, D_D[LOC],$A79),0)</f>
        <v>4891</v>
      </c>
      <c r="I79" s="68">
        <f>IFERROR(SUMIFS(D_D[BL],D_D[MT],2,D_D[CAT],TA_32,D_D[EP],-1, D_D[LOC],$A79),0)</f>
        <v>1151</v>
      </c>
      <c r="J79" s="54">
        <f t="shared" si="25"/>
        <v>0.23533019832345123</v>
      </c>
      <c r="K79" s="68">
        <f>IFERROR(SUMIFS(D_D[INV],D_D[MT],2,D_D[CAT],TA_33,D_D[EP],-1, D_D[LOC],$A79),0)</f>
        <v>10204</v>
      </c>
      <c r="L79" s="68">
        <f>IFERROR(SUMIFS(D_D[BL],D_D[MT],2,D_D[CAT],TA_33,D_D[EP],-1, D_D[LOC],$A79),0)</f>
        <v>12</v>
      </c>
      <c r="M79" s="54">
        <f t="shared" si="26"/>
        <v>1.1760094080752645E-3</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2416</v>
      </c>
      <c r="S79" s="69">
        <f>IFERROR(SUMIFS(D_D[INV],D_D[MT],7,D_D[CAT],2,D_D[EP],TA_30, D_D[LOC],$A79),0)</f>
        <v>575</v>
      </c>
      <c r="T79" s="230"/>
    </row>
    <row r="80" spans="1:20" x14ac:dyDescent="0.2">
      <c r="A80" s="23">
        <v>-1</v>
      </c>
      <c r="B80" s="228" t="s">
        <v>179</v>
      </c>
      <c r="C80" s="49">
        <f>IFERROR(SUMIFS(D_D[INV],D_D[MT],1,D_D[CAT],TA_30,D_D[EP],-1, D_D[LOC],$A80),0)</f>
        <v>1509</v>
      </c>
      <c r="D80" s="34">
        <f>IFERROR(SUMIFS(D_D[ADP],D_D[MT],1,D_D[CAT],TA_30,D_D[EP],-1, D_D[LOC],$A80),0)</f>
        <v>99.62</v>
      </c>
      <c r="E80" s="49">
        <f>IFERROR(SUMIFS(D_D[INV],D_D[MT],2,D_D[CAT],TA_31,D_D[EP],-1, D_D[LOC],$A80),0)</f>
        <v>839</v>
      </c>
      <c r="F80" s="49">
        <f>IFERROR(SUMIFS(D_D[BL],D_D[MT],2,D_D[CAT],TA_31,D_D[EP],-1, D_D[LOC],$A80),0)</f>
        <v>169</v>
      </c>
      <c r="G80" s="46">
        <f t="shared" si="24"/>
        <v>0.20143027413587605</v>
      </c>
      <c r="H80" s="49">
        <f>IFERROR(SUMIFS(D_D[INV],D_D[MT],2,D_D[CAT],TA_32,D_D[EP],-1, D_D[LOC],$A80),0)</f>
        <v>1525</v>
      </c>
      <c r="I80" s="49">
        <f>IFERROR(SUMIFS(D_D[BL],D_D[MT],2,D_D[CAT],TA_32,D_D[EP],-1, D_D[LOC],$A80),0)</f>
        <v>205</v>
      </c>
      <c r="J80" s="46">
        <f t="shared" si="25"/>
        <v>0.13442622950819672</v>
      </c>
      <c r="K80" s="49">
        <f>IFERROR(SUMIFS(D_D[INV],D_D[MT],2,D_D[CAT],TA_33,D_D[EP],-1, D_D[LOC],$A80),0)</f>
        <v>68</v>
      </c>
      <c r="L80" s="49">
        <f>IFERROR(SUMIFS(D_D[BL],D_D[MT],2,D_D[CAT],TA_33,D_D[EP],-1, D_D[LOC],$A80),0)</f>
        <v>2</v>
      </c>
      <c r="M80" s="46">
        <f t="shared" si="26"/>
        <v>2.9411764705882353E-2</v>
      </c>
      <c r="N80" s="49">
        <f>IFERROR(SUMIFS(D_D[INV],D_D[MT],2,D_D[CAT],TA_34,D_D[EP],-1, D_D[LOC],$A80),0)</f>
        <v>39</v>
      </c>
      <c r="O80" s="49">
        <f>IFERROR(SUMIFS(D_D[BL],D_D[MT],2,D_D[CAT],TA_34,D_D[EP],-1, D_D[LOC],$A80),0)</f>
        <v>22</v>
      </c>
      <c r="P80" s="46">
        <f t="shared" si="27"/>
        <v>0.5641025641025641</v>
      </c>
      <c r="Q80" s="49">
        <f>IFERROR(SUMIFS(D_D[INV],D_D[MT],2,D_D[CAT],TA_35,D_D[EP],-1, D_D[LOC],$A80),0)</f>
        <v>2</v>
      </c>
      <c r="R80" s="70">
        <f>IFERROR(SUMIFS(D_D[INV],D_D[MT],2,D_D[CAT],TA_36,D_D[EP],-1, D_D[LOC],$A80),0)</f>
        <v>0</v>
      </c>
      <c r="S80" s="70">
        <f>IFERROR(SUMIFS(D_D[INV],D_D[MT],7,D_D[CAT],2,D_D[EP],TA_30, D_D[LOC],$A80),0)</f>
        <v>139</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702957D3-0785-447F-B2B9-DE4BF4DA9AC1}">
  <ds:schemaRefs>
    <ds:schemaRef ds:uri="fef9c9dc-374b-4157-9e06-089f148416e5"/>
    <ds:schemaRef ds:uri="http://purl.org/dc/elements/1.1/"/>
    <ds:schemaRef ds:uri="http://schemas.microsoft.com/office/2006/documentManagement/types"/>
    <ds:schemaRef ds:uri="http://purl.org/dc/terms/"/>
    <ds:schemaRef ds:uri="c9744be7-b815-40bc-84fa-afc9c406d9bc"/>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2019-02-25T15:59:32Z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