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<sst xmlns="http://schemas.openxmlformats.org/spreadsheetml/2006/main" count="4090" uniqueCount="1065">
  <si>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</si>
  <si>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</si>
  <si>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</si>
  <si>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</si>
  <si>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</si>
  <si>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</si>
  <si>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</si>
  <si>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</si>
  <si>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</si>
  <si>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</si>
  <si>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</si>
  <si>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</si>
  <si>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</si>
  <si>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</si>
  <si>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</si>
  <si>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</si>
  <si>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</si>
  <si>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</si>
  <si>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</si>
  <si>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</si>
  <si>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</si>
  <si>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</si>
  <si>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</si>
  <si>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</si>
  <si>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</si>
  <si>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</si>
  <si>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</si>
  <si>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</si>
  <si>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</si>
  <si>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</si>
  <si>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</si>
  <si>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</si>
  <si>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</si>
  <si>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</si>
  <si>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</si>
  <si>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</si>
  <si>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</si>
  <si>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</si>
  <si>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</si>
  <si>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</si>
  <si>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</si>
  <si>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</si>
  <si>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</si>
  <si>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</si>
  <si>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</si>
  <si>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</si>
  <si>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</si>
  <si>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</si>
  <si>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</si>
  <si>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</si>
  <si>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</si>
  <si>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</si>
  <si>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</si>
  <si>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</si>
  <si>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</si>
  <si>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</si>
  <si>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</si>
  <si>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</si>
  <si>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</si>
  <si>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</si>
  <si>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</si>
  <si>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</si>
  <si>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</si>
  <si>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</si>
  <si>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</si>
  <si>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</si>
  <si>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</si>
  <si>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</si>
  <si>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</si>
  <si>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</si>
  <si>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</si>
  <si>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</si>
  <si>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</si>
  <si>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</si>
  <si>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</si>
  <si>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</si>
  <si>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</si>
  <si>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</si>
  <si>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</si>
  <si>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</si>
  <si>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</si>
  <si>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</si>
  <si>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</si>
  <si>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</si>
  <si>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</si>
  <si>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</si>
  <si>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</si>
  <si>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</si>
  <si>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</si>
  <si>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</si>
  <si>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</si>
  <si>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</si>
  <si>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</si>
  <si>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</si>
  <si>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</si>
  <si>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</si>
  <si>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</si>
  <si>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</si>
  <si>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</si>
  <si>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</si>
  <si>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</si>
  <si>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</si>
  <si>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</si>
  <si>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</si>
  <si>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</si>
  <si>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</si>
  <si>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</si>
  <si>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</si>
  <si>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</si>
  <si>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</si>
  <si>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</si>
  <si>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</si>
  <si>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</si>
  <si>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</si>
  <si>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</si>
  <si>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</si>
  <si>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</si>
  <si>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</si>
  <si>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</si>
  <si>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</si>
  <si>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</si>
  <si>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</si>
  <si>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</si>
  <si>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</si>
  <si>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</si>
  <si>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</si>
  <si>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</si>
  <si>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</si>
  <si>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</si>
  <si>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</si>
  <si>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</si>
  <si>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</si>
  <si>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</si>
  <si>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</si>
  <si>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</si>
  <si>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</si>
  <si>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</si>
  <si>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</si>
  <si>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</si>
  <si>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</si>
  <si>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</si>
  <si>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</si>
  <si>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</si>
  <si>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</si>
  <si>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</si>
  <si>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</si>
  <si>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</si>
  <si>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</si>
  <si>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</si>
  <si>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</si>
  <si>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</si>
  <si>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</si>
  <si>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</si>
  <si>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</si>
  <si>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</si>
  <si>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</si>
  <si>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</si>
  <si>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</si>
  <si>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</si>
  <si>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</si>
  <si>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</si>
  <si>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</si>
  <si>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</si>
  <si>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</si>
  <si>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</si>
  <si>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</si>
  <si>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</si>
  <si>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</si>
  <si>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</si>
  <si>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</si>
  <si>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</si>
  <si>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</si>
  <si>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</si>
  <si>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</si>
  <si>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</si>
  <si>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</si>
  <si>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</si>
  <si>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</si>
  <si>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</si>
  <si>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</si>
  <si>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</si>
  <si>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</si>
  <si>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</si>
  <si>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</si>
  <si>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</si>
  <si>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</si>
  <si>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</si>
  <si>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</si>
  <si>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</si>
  <si>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</si>
  <si>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</si>
  <si>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</si>
  <si>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</si>
  <si>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</si>
  <si>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</si>
  <si>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</si>
  <si>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</si>
  <si>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</si>
  <si>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</si>
  <si>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</si>
  <si>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</si>
  <si>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</si>
  <si>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</si>
  <si>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</si>
  <si>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</si>
  <si>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</si>
  <si>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</si>
  <si>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</si>
  <si>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</si>
  <si>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</si>
  <si>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</si>
  <si>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</si>
  <si>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</si>
  <si>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</si>
  <si>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</si>
  <si>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</si>
  <si>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</si>
  <si>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</si>
  <si>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</si>
  <si>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</si>
  <si>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</si>
  <si>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</si>
  <si>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</si>
  <si>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</si>
  <si>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</si>
  <si>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</si>
  <si>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</si>
  <si>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</si>
  <si>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</si>
  <si>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</si>
  <si>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</si>
  <si>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</si>
  <si>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</si>
  <si>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</si>
  <si>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</si>
  <si>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</si>
  <si>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</si>
  <si>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</si>
  <si>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</si>
  <si>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</si>
  <si>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</si>
  <si>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</si>
  <si>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</si>
  <si>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</si>
  <si>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</si>
  <si>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</si>
  <si>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</si>
  <si>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</si>
  <si>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</si>
  <si>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</si>
  <si>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</si>
  <si>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</si>
  <si>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</si>
  <si>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</si>
  <si>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</si>
  <si>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</si>
  <si>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</si>
  <si>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</si>
  <si>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</si>
  <si>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</si>
  <si>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</si>
  <si>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</si>
  <si>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</si>
  <si>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</si>
  <si>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</si>
  <si>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</si>
  <si>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</si>
  <si>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</si>
  <si>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</si>
  <si>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</si>
  <si>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</si>
  <si>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</si>
  <si>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</si>
  <si>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</si>
  <si>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</si>
  <si>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</si>
  <si>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</si>
  <si>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</si>
  <si>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</si>
  <si>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</si>
  <si>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</si>
  <si>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</si>
  <si>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</si>
  <si>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</si>
  <si>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</si>
  <si>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</si>
  <si>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</si>
  <si>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</si>
  <si>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</si>
  <si>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</si>
  <si>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</si>
  <si>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</si>
  <si>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</si>
  <si>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</si>
  <si>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</si>
  <si>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</si>
  <si>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</si>
  <si>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</si>
  <si>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</si>
  <si>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</si>
  <si>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</si>
  <si>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</si>
  <si>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</si>
  <si>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</si>
  <si>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</si>
  <si>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</si>
  <si>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</si>
  <si>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</si>
  <si>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</si>
  <si>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</si>
  <si>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</si>
  <si>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</si>
  <si>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</si>
  <si>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</si>
  <si>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</si>
  <si>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</si>
  <si>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</si>
  <si>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</si>
  <si>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</si>
  <si>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</si>
  <si>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</si>
  <si>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</si>
  <si>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</si>
  <si>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</si>
  <si>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</si>
  <si>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</si>
  <si>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</si>
  <si>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</si>
  <si>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</si>
  <si>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</si>
  <si>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</si>
  <si>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</si>
  <si>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</si>
  <si>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</si>
  <si>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</si>
  <si>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</si>
  <si>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</si>
  <si>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</si>
  <si>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</si>
  <si>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</si>
  <si>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</si>
  <si>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</si>
  <si>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</si>
  <si>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</si>
  <si>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</si>
  <si>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</si>
  <si>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</si>
  <si>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</si>
  <si>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</si>
  <si>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</si>
  <si>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</si>
  <si>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</si>
  <si>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</si>
  <si>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</si>
  <si>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</si>
  <si>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</si>
  <si>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</si>
  <si>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</si>
  <si>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</si>
  <si>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</si>
  <si>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</si>
  <si>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</si>
  <si>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</si>
  <si>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</si>
  <si>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</si>
  <si>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</si>
  <si>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</si>
  <si>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</si>
  <si>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</si>
  <si>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</si>
  <si>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</si>
  <si>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</si>
  <si>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</si>
  <si>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</si>
  <si>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</si>
  <si>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</si>
  <si>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</si>
  <si>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</si>
  <si>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</si>
  <si>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</si>
  <si>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</si>
  <si>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</si>
  <si>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</si>
  <si>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</si>
  <si>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</si>
  <si>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</si>
  <si>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</si>
  <si>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</si>
  <si>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</si>
  <si>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</si>
  <si>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</si>
  <si>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</si>
  <si>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</si>
  <si>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</si>
  <si>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</si>
  <si>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</si>
  <si>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</si>
  <si>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</si>
  <si>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</si>
  <si>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</si>
  <si>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</si>
  <si>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</si>
  <si>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</si>
  <si>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</si>
  <si>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</si>
  <si>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</si>
  <si>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</si>
  <si>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</si>
  <si>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</si>
  <si>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</si>
  <si>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</si>
  <si>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</si>
  <si>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</si>
  <si>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</si>
  <si>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</si>
  <si>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</si>
  <si>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</si>
  <si>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</si>
  <si>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</si>
  <si>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</si>
  <si>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</si>
  <si>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</si>
  <si>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</si>
  <si>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</si>
  <si>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</si>
  <si>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</si>
  <si>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</si>
  <si>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</si>
  <si>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</si>
  <si>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</si>
  <si>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</si>
  <si>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</si>
  <si>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</si>
  <si>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</si>
  <si>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</si>
  <si>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</si>
  <si>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</si>
  <si>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</si>
  <si>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</si>
  <si>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</si>
  <si>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</si>
  <si>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</si>
  <si>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</si>
  <si>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</si>
  <si>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</si>
  <si>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</si>
  <si>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</si>
  <si>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</si>
  <si>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</si>
  <si>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</si>
  <si>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</si>
  <si>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</si>
  <si>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</si>
  <si>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</si>
  <si>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</si>
  <si>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</si>
  <si>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</si>
  <si>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</si>
  <si>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</si>
  <si>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</si>
  <si>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</si>
  <si>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</si>
  <si>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</si>
  <si>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</si>
  <si>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</si>
  <si>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</si>
  <si>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</si>
  <si>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</si>
  <si>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</si>
  <si>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</si>
  <si>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</si>
  <si>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</si>
  <si>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</si>
  <si>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</si>
  <si>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</si>
  <si>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</si>
  <si>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</si>
  <si>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</si>
  <si>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</si>
  <si>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</si>
  <si>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</si>
  <si>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</si>
  <si>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</si>
  <si>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</si>
  <si>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</si>
  <si>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</si>
  <si>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</si>
  <si>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</si>
  <si>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</si>
  <si>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</si>
  <si>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</si>
  <si>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</si>
  <si>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</si>
  <si>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</si>
  <si>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</si>
  <si>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</si>
  <si>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</si>
  <si>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</si>
  <si>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</si>
  <si>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</si>
  <si>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</si>
  <si>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</si>
  <si>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</si>
  <si>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</si>
  <si>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</si>
  <si>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</si>
  <si>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</si>
  <si>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</si>
  <si>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</si>
  <si>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</si>
  <si>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</si>
  <si>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</si>
  <si>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</si>
  <si>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</si>
  <si>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</si>
  <si>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</si>
  <si>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</si>
  <si>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</si>
  <si>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</si>
  <si>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</si>
  <si>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</si>
  <si>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</si>
  <si>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</si>
  <si>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</si>
  <si>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</si>
  <si>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</si>
  <si>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</si>
  <si>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</si>
  <si>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</si>
  <si>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</si>
  <si>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</si>
  <si>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</si>
  <si>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</si>
  <si>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</si>
  <si>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</si>
  <si>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</si>
  <si>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</si>
  <si>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</si>
  <si>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</si>
  <si>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</si>
  <si>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</si>
  <si>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</si>
  <si>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</si>
  <si>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</si>
  <si>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</si>
  <si>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</si>
  <si>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</si>
  <si>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</si>
  <si>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</si>
  <si>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</si>
  <si>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</si>
  <si>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</si>
  <si>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</si>
  <si>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</si>
  <si>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</si>
  <si>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</si>
  <si>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</si>
  <si>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</si>
  <si>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</si>
  <si>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</si>
  <si>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</si>
  <si>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</si>
  <si>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</si>
  <si>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</si>
  <si>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</si>
  <si>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</si>
  <si>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</si>
  <si>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</si>
  <si>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</si>
  <si>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</si>
  <si>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</si>
  <si>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</si>
  <si>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</si>
  <si>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</si>
  <si>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</si>
  <si>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</si>
  <si>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</si>
  <si>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</si>
  <si>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</si>
  <si>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</si>
  <si>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</si>
  <si>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</si>
  <si>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</si>
  <si>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</si>
  <si>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</si>
  <si>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</si>
  <si>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</si>
  <si>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</si>
  <si>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</si>
  <si>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</si>
  <si>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</si>
  <si>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</si>
  <si>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</si>
  <si>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</si>
  <si>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</si>
  <si>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</si>
  <si>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</si>
  <si>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</si>
  <si>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</si>
  <si>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</si>
  <si>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</si>
  <si>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</si>
  <si>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</si>
  <si>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</si>
  <si>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</si>
  <si>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</si>
  <si>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</si>
  <si>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</si>
  <si>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</si>
  <si>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</si>
  <si>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</si>
  <si>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</si>
  <si>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</si>
  <si>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</si>
  <si>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</si>
  <si>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</si>
  <si>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</si>
  <si>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</si>
  <si>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</si>
  <si>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</si>
  <si>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</si>
  <si>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</si>
  <si>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</si>
  <si>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</si>
  <si>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</si>
  <si>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</si>
  <si>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</si>
  <si>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</si>
  <si>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</si>
  <si>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</si>
  <si>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</si>
  <si>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</si>
  <si>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</si>
  <si>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</si>
  <si>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</si>
  <si>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</si>
  <si>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</si>
  <si>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</si>
  <si>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</si>
  <si>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</si>
  <si>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</si>
  <si>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</si>
  <si>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</si>
  <si>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</si>
  <si>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</si>
  <si>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</si>
  <si>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</si>
  <si>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</si>
  <si>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</si>
  <si>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</si>
  <si>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</si>
  <si>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</si>
  <si>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</si>
  <si>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</si>
  <si>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</si>
  <si>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</si>
  <si>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</si>
  <si>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</si>
  <si>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</si>
  <si>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</si>
  <si>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</si>
  <si>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</si>
  <si>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</si>
  <si>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</si>
  <si>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</si>
  <si>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</si>
  <si>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</si>
  <si>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</si>
  <si>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</si>
  <si>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</si>
  <si>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</si>
  <si>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</si>
  <si>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</si>
  <si>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</si>
  <si>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</si>
  <si>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</si>
  <si>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</si>
  <si>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</si>
  <si>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</si>
  <si>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</si>
  <si>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</si>
  <si>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</si>
  <si>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</si>
  <si>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</si>
  <si>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</si>
  <si>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</si>
  <si>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</si>
  <si>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</si>
  <si>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</si>
  <si>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</si>
  <si>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</si>
  <si>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</si>
  <si>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</si>
  <si>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</si>
  <si>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</si>
  <si>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</si>
  <si>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</si>
  <si>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</si>
  <si>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</si>
  <si>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</si>
  <si>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</si>
  <si>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</si>
  <si>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</si>
  <si>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</si>
  <si>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</si>
  <si>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</si>
  <si>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</si>
  <si>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</si>
  <si>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</si>
  <si>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</si>
  <si>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</si>
  <si>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</si>
  <si>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</si>
  <si>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</si>
  <si>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</si>
  <si>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</si>
  <si>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</si>
  <si>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</si>
  <si>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</si>
  <si>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</si>
  <si>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</si>
  <si>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</si>
  <si>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</si>
  <si>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</si>
  <si>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</si>
  <si>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</si>
  <si>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</si>
  <si>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</si>
  <si>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</si>
  <si>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</si>
  <si>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</si>
  <si>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</si>
  <si>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</si>
  <si>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</si>
  <si>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</si>
  <si>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</si>
  <si>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</si>
  <si>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</si>
  <si>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</si>
  <si>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</si>
  <si>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</si>
  <si>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</si>
  <si>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</si>
  <si>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</si>
  <si>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</si>
  <si>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</si>
  <si>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</si>
  <si>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</si>
  <si>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</si>
  <si>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</si>
  <si>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</si>
  <si>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</si>
  <si>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</si>
  <si>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</si>
  <si>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</si>
  <si>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</si>
  <si>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</si>
  <si>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</si>
  <si>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</si>
  <si>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</si>
  <si>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</si>
  <si>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</si>
  <si>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</si>
  <si>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</si>
  <si>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</si>
  <si>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</si>
  <si>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</si>
  <si>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</si>
  <si>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</si>
  <si>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</si>
  <si>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</si>
  <si>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</si>
  <si>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</si>
  <si>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</si>
  <si>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</si>
  <si>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</si>
  <si>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</si>
  <si>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</si>
  <si>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</si>
  <si>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</si>
  <si>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</si>
  <si>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</si>
  <si>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</si>
  <si>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</si>
  <si>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</si>
  <si>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</si>
  <si>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</si>
  <si>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</si>
  <si>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</si>
  <si>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</si>
  <si>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</si>
  <si>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</si>
  <si>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</si>
  <si>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</si>
  <si>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</si>
  <si>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</si>
  <si>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</si>
  <si>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</si>
  <si>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</si>
  <si>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</si>
  <si>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</si>
  <si>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</si>
  <si>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</si>
  <si>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</si>
  <si>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</si>
  <si>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</si>
  <si>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</si>
  <si>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</si>
  <si>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</si>
  <si>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</si>
  <si>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</si>
  <si>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</si>
  <si>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</si>
  <si>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</si>
  <si>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</si>
  <si>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</si>
  <si>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</si>
  <si>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</si>
  <si>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</si>
  <si>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</si>
  <si>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</si>
  <si>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</si>
  <si>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</si>
  <si>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</si>
  <si>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</si>
  <si>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</si>
  <si>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</si>
  <si>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</si>
  <si>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</si>
  <si>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</si>
  <si>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</si>
  <si>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</si>
  <si>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</si>
  <si>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</si>
  <si>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</si>
  <si>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</si>
  <si>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</si>
  <si>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</si>
  <si>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</si>
  <si>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</si>
  <si>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</si>
  <si>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</si>
  <si>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</si>
  <si>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</si>
  <si>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</si>
  <si>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</si>
  <si>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</si>
  <si>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</si>
  <si>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</si>
  <si>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</si>
  <si>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</si>
  <si>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</si>
  <si>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</si>
  <si>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</si>
  <si>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</si>
  <si>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</si>
  <si>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</si>
  <si>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</si>
  <si>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</si>
  <si>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</si>
  <si>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</si>
  <si>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</si>
  <si>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</si>
  <si>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</si>
  <si>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</si>
  <si>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</si>
  <si>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</si>
  <si>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</si>
  <si>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</si>
  <si>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</si>
  <si>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</si>
  <si>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</si>
  <si>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</si>
  <si>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</si>
  <si>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</si>
  <si>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</si>
  <si>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</si>
  <si>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</si>
  <si>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</si>
  <si>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</si>
  <si>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</si>
  <si>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</si>
  <si>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</si>
  <si>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</si>
  <si>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</si>
  <si>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</si>
  <si>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</si>
  <si>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</si>
  <si>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</si>
  <si>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</si>
  <si>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</si>
  <si>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</si>
  <si>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</si>
  <si>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</si>
  <si>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</si>
  <si>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</si>
  <si>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</si>
  <si>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</si>
  <si>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</si>
  <si>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</si>
  <si>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</si>
  <si>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</si>
  <si>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</si>
  <si>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</si>
  <si>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</si>
  <si>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</si>
  <si>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</si>
  <si>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</si>
  <si>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</si>
  <si>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</si>
  <si>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</si>
  <si>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</si>
  <si>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</si>
  <si>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</si>
  <si>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</si>
  <si>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</si>
  <si>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</si>
  <si>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</si>
  <si>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</si>
  <si>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</si>
  <si>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</si>
  <si>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</si>
  <si>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</si>
  <si>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</si>
  <si>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</si>
  <si>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</si>
  <si>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</si>
  <si>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</si>
  <si>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</si>
  <si>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</si>
  <si>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</si>
  <si>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</si>
  <si>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</si>
  <si>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</si>
  <si>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</si>
  <si>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</si>
  <si>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</si>
  <si>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</si>
  <si>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</si>
  <si>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</si>
  <si>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</si>
  <si>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</si>
  <si>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</si>
  <si>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</si>
  <si>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</si>
  <si>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</si>
  <si>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</si>
  <si>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</si>
  <si>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</si>
  <si>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</si>
  <si>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</si>
  <si>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</si>
  <si>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</si>
  <si>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</si>
  <si>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</si>
  <si>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</si>
  <si>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</si>
  <si>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</si>
  <si>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</si>
  <si>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</si>
  <si>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</si>
  <si>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</si>
  <si>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</si>
  <si>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</si>
  <si>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</si>
  <si>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</si>
  <si>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</si>
  <si>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</si>
  <si>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</si>
  <si>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</si>
  <si>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</si>
  <si>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</si>
  <si>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</si>
  <si>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</si>
  <si>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</si>
  <si>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</si>
  <si>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</si>
  <si>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</si>
  <si>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</si>
  <si>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</si>
  <si>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</si>
  <si>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</si>
  <si>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</si>
  <si>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</si>
  <si>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</si>
  <si>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</si>
  <si>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</si>
  <si>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</si>
  <si>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</si>
  <si>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</si>
  <si>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</si>
  <si>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</si>
  <si>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</si>
  <si>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</si>
  <si>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</si>
  <si>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</si>
  <si>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</si>
  <si>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</si>
  <si>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</si>
  <si>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</si>
  <si>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</si>
  <si>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</si>
  <si>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</si>
  <si>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</si>
  <si>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</si>
  <si>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</si>
  <si>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</si>
  <si>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</si>
  <si>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</si>
  <si>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</si>
  <si>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</si>
  <si>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</si>
  <si>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</si>
  <si>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</si>
  <si>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</si>
  <si>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</si>
  <si>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</si>
  <si>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</si>
  <si>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</si>
  <si>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</si>
  <si>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</si>
  <si>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</si>
  <si>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</si>
  <si>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</si>
  <si>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</si>
  <si>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</si>
  <si>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</si>
  <si>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</si>
  <si>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</si>
  <si>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</si>
  <si>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</si>
  <si>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</si>
  <si>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</si>
  <si>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</si>
  <si>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</si>
  <si>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</si>
  <si>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</si>
  <si>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</si>
  <si>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</si>
  <si>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</si>
  <si>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</si>
  <si>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</si>
  <si>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</si>
  <si>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</si>
  <si>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</si>
  <si>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</si>
  <si>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</si>
  <si>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</si>
  <si>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</si>
  <si>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</si>
  <si>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</si>
  <si>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</si>
  <si>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</si>
  <si>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</si>
  <si>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</si>
  <si>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</si>
  <si>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</si>
  <si>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</si>
  <si>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</si>
  <si>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</si>
  <si>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</si>
  <si>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</si>
  <si>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</si>
  <si>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03/25/2016</t>
  </si>
  <si>
    <t>Prior Pending on 03/19/2016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</si>
</sst>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503</v>
      </c>
      <c r="D2" t="s">
        <v>919</v>
      </c>
      <c r="E2" t="s">
        <v>920</v>
      </c>
      <c r="F2" t="s">
        <v>921</v>
      </c>
      <c r="G2" t="s">
        <v>922</v>
      </c>
      <c r="H2" t="s">
        <v>924</v>
      </c>
      <c r="I2" t="s">
        <v>1043</v>
      </c>
      <c r="J2" t="s">
        <v>925</v>
      </c>
      <c r="K2" t="s">
        <v>926</v>
      </c>
      <c r="L2" t="s">
        <v>923</v>
      </c>
      <c r="M2" t="s">
        <v>928</v>
      </c>
      <c r="N2" t="s">
        <v>929</v>
      </c>
      <c r="O2" t="s">
        <v>930</v>
      </c>
      <c r="P2" t="s">
        <v>931</v>
      </c>
    </row>
    <row r="3" spans="2:16" x14ac:dyDescent="0.2">
      <c r="B3" t="s">
        <v>587</v>
      </c>
      <c r="C3" t="s">
        <v>405</v>
      </c>
      <c r="D3" s="18">
        <v>42432.520127314812</v>
      </c>
      <c r="E3" t="s">
        <v>163</v>
      </c>
      <c r="F3" s="19">
        <v>0.98152296827327201</v>
      </c>
      <c r="G3" s="19">
        <v>0.93864234537213032</v>
      </c>
      <c r="H3" s="19">
        <v>0.9274861489101075</v>
      </c>
      <c r="I3" s="19">
        <v>4.3011622371369782E-2</v>
      </c>
      <c r="J3" s="19">
        <v>0.90065990368883686</v>
      </c>
      <c r="K3" s="19">
        <v>5.1457019590306033E-2</v>
      </c>
      <c r="L3" s="19"/>
      <c r="M3" s="19"/>
      <c r="N3" s="19"/>
      <c r="O3" s="19"/>
      <c r="P3" s="19"/>
    </row>
    <row r="4" spans="2:16" x14ac:dyDescent="0.2">
      <c r="B4" t="s">
        <v>646</v>
      </c>
      <c r="C4" t="s">
        <v>405</v>
      </c>
      <c r="D4" s="18">
        <v>42432.520127314812</v>
      </c>
      <c r="E4" t="s">
        <v>188</v>
      </c>
      <c r="F4" s="19">
        <v>0.98379024673796445</v>
      </c>
      <c r="G4" s="19">
        <v>0.96342383107088991</v>
      </c>
      <c r="H4" s="19">
        <v>0.89741381585893776</v>
      </c>
      <c r="I4" s="19">
        <v>4.4005792738900734E-2</v>
      </c>
      <c r="J4" s="19">
        <v>0.93758938558644933</v>
      </c>
      <c r="K4" s="19">
        <v>4.4945441302217122E-2</v>
      </c>
      <c r="L4" s="19"/>
      <c r="M4" s="19"/>
      <c r="N4" s="19"/>
      <c r="O4" s="19"/>
      <c r="P4" s="19"/>
    </row>
    <row r="5" spans="2:16" x14ac:dyDescent="0.2">
      <c r="B5" t="s">
        <v>540</v>
      </c>
      <c r="C5" t="s">
        <v>381</v>
      </c>
      <c r="D5" s="18">
        <v>42432.520127314812</v>
      </c>
      <c r="E5" t="s">
        <v>145</v>
      </c>
      <c r="F5" s="19">
        <v>0.9045365367987831</v>
      </c>
      <c r="G5" s="19">
        <v>0.78992502110333196</v>
      </c>
      <c r="H5" s="19">
        <v>0.87395739401998074</v>
      </c>
      <c r="I5" s="19">
        <v>4.9602388493165679E-2</v>
      </c>
      <c r="J5" s="19">
        <v>0.86567098967574874</v>
      </c>
      <c r="K5" s="19">
        <v>5.0072863985853998E-2</v>
      </c>
      <c r="L5" s="19"/>
      <c r="M5" s="19"/>
      <c r="N5" s="19"/>
      <c r="O5" s="19"/>
      <c r="P5" s="19"/>
    </row>
    <row r="6" spans="2:16" x14ac:dyDescent="0.2">
      <c r="B6" t="s">
        <v>534</v>
      </c>
      <c r="C6" t="s">
        <v>370</v>
      </c>
      <c r="D6" s="18">
        <v>42432.520127314812</v>
      </c>
      <c r="E6" t="s">
        <v>143</v>
      </c>
      <c r="F6" s="19">
        <v>0.95664475242074976</v>
      </c>
      <c r="G6" s="19">
        <v>0.86998606431804815</v>
      </c>
      <c r="H6" s="19">
        <v>0.85108545456160656</v>
      </c>
      <c r="I6" s="19">
        <v>4.3496417076770939E-2</v>
      </c>
      <c r="J6" s="19">
        <v>0.89294980607428187</v>
      </c>
      <c r="K6" s="19">
        <v>4.6118555211209722E-2</v>
      </c>
      <c r="L6" s="19"/>
      <c r="M6" s="19"/>
      <c r="N6" s="19"/>
      <c r="O6" s="19"/>
      <c r="P6" s="19"/>
    </row>
    <row r="7" spans="2:16" x14ac:dyDescent="0.2">
      <c r="B7" t="s">
        <v>602</v>
      </c>
      <c r="C7" t="s">
        <v>405</v>
      </c>
      <c r="D7" s="18">
        <v>42432.520127314812</v>
      </c>
      <c r="E7" t="s">
        <v>169</v>
      </c>
      <c r="F7" s="19">
        <v>0.94692742491695814</v>
      </c>
      <c r="G7" s="19">
        <v>0.89536699010471699</v>
      </c>
      <c r="H7" s="19">
        <v>0.93004833512352325</v>
      </c>
      <c r="I7" s="19">
        <v>4.814139549931859E-2</v>
      </c>
      <c r="J7" s="19">
        <v>0.96947133508248129</v>
      </c>
      <c r="K7" s="19">
        <v>2.7484461672568017E-2</v>
      </c>
      <c r="L7" s="19"/>
      <c r="M7" s="19"/>
      <c r="N7" s="19"/>
      <c r="O7" s="19"/>
      <c r="P7" s="19"/>
    </row>
    <row r="8" spans="2:16" x14ac:dyDescent="0.2">
      <c r="B8" t="s">
        <v>513</v>
      </c>
      <c r="C8" t="s">
        <v>370</v>
      </c>
      <c r="D8" s="18">
        <v>42432.520127314812</v>
      </c>
      <c r="E8" t="s">
        <v>136</v>
      </c>
      <c r="F8" s="19">
        <v>0.91190420553369655</v>
      </c>
      <c r="G8" s="19">
        <v>0.84011142566782804</v>
      </c>
      <c r="H8" s="19">
        <v>0.81741423842264183</v>
      </c>
      <c r="I8" s="19">
        <v>5.9520752012706242E-2</v>
      </c>
      <c r="J8" s="19">
        <v>0.90628525230118873</v>
      </c>
      <c r="K8" s="19">
        <v>5.7878499162111796E-2</v>
      </c>
      <c r="L8" s="19"/>
      <c r="M8" s="19"/>
      <c r="N8" s="19"/>
      <c r="O8" s="19"/>
      <c r="P8" s="19"/>
    </row>
    <row r="9" spans="2:16" x14ac:dyDescent="0.2">
      <c r="B9" t="s">
        <v>521</v>
      </c>
      <c r="C9" t="s">
        <v>370</v>
      </c>
      <c r="D9" s="18">
        <v>42432.520127314812</v>
      </c>
      <c r="E9" t="s">
        <v>139</v>
      </c>
      <c r="F9" s="19">
        <v>0.94683501844841622</v>
      </c>
      <c r="G9" s="19">
        <v>0.91499803690616399</v>
      </c>
      <c r="H9" s="19">
        <v>0.88032567070749035</v>
      </c>
      <c r="I9" s="19">
        <v>5.1481816406506696E-2</v>
      </c>
      <c r="J9" s="19">
        <v>0.87020944250579457</v>
      </c>
      <c r="K9" s="19">
        <v>4.9002853568726794E-2</v>
      </c>
      <c r="L9" s="19"/>
      <c r="M9" s="19"/>
      <c r="N9" s="19"/>
      <c r="O9" s="19"/>
      <c r="P9" s="19"/>
    </row>
    <row r="10" spans="2:16" x14ac:dyDescent="0.2">
      <c r="B10" t="s">
        <v>638</v>
      </c>
      <c r="C10" t="s">
        <v>386</v>
      </c>
      <c r="D10" s="18">
        <v>42432.520127314812</v>
      </c>
      <c r="E10" t="s">
        <v>674</v>
      </c>
      <c r="F10" s="19">
        <v>0.94491955413531148</v>
      </c>
      <c r="G10" s="19">
        <v>0.89421603300913655</v>
      </c>
      <c r="H10" s="19">
        <v>0.8659771949027002</v>
      </c>
      <c r="I10" s="19">
        <v>5.5171569626139887E-2</v>
      </c>
      <c r="J10" s="19">
        <v>0.86259074789893075</v>
      </c>
      <c r="K10" s="19">
        <v>5.9432173518089042E-2</v>
      </c>
      <c r="L10" s="19"/>
      <c r="M10" s="19"/>
      <c r="N10" s="19"/>
      <c r="O10" s="19"/>
      <c r="P10" s="19"/>
    </row>
    <row r="11" spans="2:16" x14ac:dyDescent="0.2">
      <c r="B11" t="s">
        <v>568</v>
      </c>
      <c r="C11" t="s">
        <v>391</v>
      </c>
      <c r="D11" s="18">
        <v>42432.520127314812</v>
      </c>
      <c r="E11" t="s">
        <v>155</v>
      </c>
      <c r="F11" s="19">
        <v>0.97693469124062693</v>
      </c>
      <c r="G11" s="19">
        <v>0.9148853530483233</v>
      </c>
      <c r="H11" s="19">
        <v>0.89335585690397079</v>
      </c>
      <c r="I11" s="19">
        <v>4.6480729020327731E-2</v>
      </c>
      <c r="J11" s="19">
        <v>0.8617115142557199</v>
      </c>
      <c r="K11" s="19">
        <v>5.0500034780389315E-2</v>
      </c>
      <c r="L11" s="252"/>
      <c r="M11" s="252"/>
      <c r="N11" s="252"/>
      <c r="O11" s="252"/>
      <c r="P11" s="252"/>
    </row>
    <row r="12" spans="2:16" x14ac:dyDescent="0.2">
      <c r="B12" t="s">
        <v>560</v>
      </c>
      <c r="C12" t="s">
        <v>391</v>
      </c>
      <c r="D12" s="18">
        <v>42432.520127314812</v>
      </c>
      <c r="E12" t="s">
        <v>152</v>
      </c>
      <c r="F12" s="19">
        <v>0.9823086311485022</v>
      </c>
      <c r="G12" s="19">
        <v>0.90810198689132138</v>
      </c>
      <c r="H12" s="19">
        <v>0.91666145598852788</v>
      </c>
      <c r="I12" s="19">
        <v>4.2805220178629713E-2</v>
      </c>
      <c r="J12" s="19">
        <v>0.85177395949867873</v>
      </c>
      <c r="K12" s="19">
        <v>5.9358120505019089E-2</v>
      </c>
      <c r="L12" s="19"/>
      <c r="M12" s="19"/>
      <c r="N12" s="19"/>
      <c r="O12" s="19"/>
      <c r="P12" s="19"/>
    </row>
    <row r="13" spans="2:16" x14ac:dyDescent="0.2">
      <c r="B13" t="s">
        <v>548</v>
      </c>
      <c r="C13" t="s">
        <v>381</v>
      </c>
      <c r="D13" s="18">
        <v>42432.520127314812</v>
      </c>
      <c r="E13" t="s">
        <v>148</v>
      </c>
      <c r="F13" s="19">
        <v>0.96658611977271414</v>
      </c>
      <c r="G13" s="19">
        <v>0.89062883310164354</v>
      </c>
      <c r="H13" s="19">
        <v>0.92558695990187101</v>
      </c>
      <c r="I13" s="19">
        <v>4.9791104860763651E-2</v>
      </c>
      <c r="J13" s="19">
        <v>0.90835349184809333</v>
      </c>
      <c r="K13" s="19">
        <v>5.5294789056758657E-2</v>
      </c>
      <c r="L13" s="19"/>
      <c r="M13" s="19"/>
      <c r="N13" s="19"/>
      <c r="O13" s="19"/>
      <c r="P13" s="19"/>
    </row>
    <row r="14" spans="2:16" x14ac:dyDescent="0.2">
      <c r="B14" t="s">
        <v>386</v>
      </c>
      <c r="C14" t="s">
        <v>386</v>
      </c>
      <c r="D14" s="18">
        <v>42432.520127314812</v>
      </c>
      <c r="E14" t="s">
        <v>665</v>
      </c>
      <c r="F14" s="19">
        <v>0.96094478436313158</v>
      </c>
      <c r="G14" s="19">
        <v>0.89043776381808759</v>
      </c>
      <c r="H14" s="19">
        <v>0.90717514674994282</v>
      </c>
      <c r="I14" s="19">
        <v>1.6758071899728649E-2</v>
      </c>
      <c r="J14" s="19">
        <v>0.92484259781270761</v>
      </c>
      <c r="K14" s="19">
        <v>1.6904742839576416E-2</v>
      </c>
      <c r="L14" s="19"/>
      <c r="M14" s="19"/>
      <c r="N14" s="19"/>
      <c r="O14" s="19"/>
      <c r="P14" s="19"/>
    </row>
    <row r="15" spans="2:16" x14ac:dyDescent="0.2">
      <c r="B15" t="s">
        <v>585</v>
      </c>
      <c r="C15" t="s">
        <v>386</v>
      </c>
      <c r="D15" s="18">
        <v>42432.520127314812</v>
      </c>
      <c r="E15" t="s">
        <v>162</v>
      </c>
      <c r="F15" s="19">
        <v>0.98854472732315035</v>
      </c>
      <c r="G15" s="19">
        <v>0.94132420091324187</v>
      </c>
      <c r="H15" s="19">
        <v>0.9313960550607574</v>
      </c>
      <c r="I15" s="19">
        <v>4.0605707939483864E-2</v>
      </c>
      <c r="J15" s="19">
        <v>0.89792055679258298</v>
      </c>
      <c r="K15" s="19">
        <v>4.7749909021467543E-2</v>
      </c>
      <c r="L15" s="19"/>
      <c r="M15" s="19"/>
      <c r="N15" s="19"/>
      <c r="O15" s="19"/>
      <c r="P15" s="19"/>
    </row>
    <row r="16" spans="2:16" x14ac:dyDescent="0.2">
      <c r="B16" t="s">
        <v>577</v>
      </c>
      <c r="C16" t="s">
        <v>391</v>
      </c>
      <c r="D16" s="18">
        <v>42432.520127314812</v>
      </c>
      <c r="E16" t="s">
        <v>159</v>
      </c>
      <c r="F16" s="19">
        <v>0.94159344918223031</v>
      </c>
      <c r="G16" s="19">
        <v>0.94205839251493639</v>
      </c>
      <c r="H16" s="19">
        <v>0.97437043444828897</v>
      </c>
      <c r="I16" s="19">
        <v>2.8186502447786168E-2</v>
      </c>
      <c r="J16" s="19">
        <v>0.98223689159708116</v>
      </c>
      <c r="K16" s="19">
        <v>1.8955489404097178E-2</v>
      </c>
      <c r="L16" s="252"/>
      <c r="M16" s="252"/>
      <c r="N16" s="252"/>
      <c r="O16" s="252"/>
      <c r="P16" s="252"/>
    </row>
    <row r="17" spans="2:16" x14ac:dyDescent="0.2">
      <c r="B17" t="s">
        <v>570</v>
      </c>
      <c r="C17" t="s">
        <v>391</v>
      </c>
      <c r="D17" s="18">
        <v>42432.520127314812</v>
      </c>
      <c r="E17" t="s">
        <v>156</v>
      </c>
      <c r="F17" s="19">
        <v>0.96879420928038762</v>
      </c>
      <c r="G17" s="19">
        <v>0.96240734453686416</v>
      </c>
      <c r="H17" s="19">
        <v>0.89471414510042446</v>
      </c>
      <c r="I17" s="19">
        <v>4.6704661054438074E-2</v>
      </c>
      <c r="J17" s="19">
        <v>0.90546770241805485</v>
      </c>
      <c r="K17" s="19">
        <v>4.75099778611024E-2</v>
      </c>
      <c r="L17" s="19"/>
      <c r="M17" s="19"/>
      <c r="N17" s="19"/>
      <c r="O17" s="19"/>
      <c r="P17" s="19"/>
    </row>
    <row r="18" spans="2:16" x14ac:dyDescent="0.2">
      <c r="B18" t="s">
        <v>634</v>
      </c>
      <c r="C18" t="s">
        <v>391</v>
      </c>
      <c r="D18" s="18">
        <v>42432.520127314812</v>
      </c>
      <c r="E18" t="s">
        <v>183</v>
      </c>
      <c r="F18" s="19">
        <v>0.95970923826111676</v>
      </c>
      <c r="G18" s="19">
        <v>0.92874911158493267</v>
      </c>
      <c r="H18" s="19">
        <v>0.92311311876529278</v>
      </c>
      <c r="I18" s="19">
        <v>4.3249975424955241E-2</v>
      </c>
      <c r="J18" s="19">
        <v>0.97026422862289119</v>
      </c>
      <c r="K18" s="19">
        <v>3.0068371393810123E-2</v>
      </c>
      <c r="L18" s="19"/>
      <c r="M18" s="19"/>
      <c r="N18" s="19"/>
      <c r="O18" s="19"/>
      <c r="P18" s="19"/>
    </row>
    <row r="19" spans="2:16" x14ac:dyDescent="0.2">
      <c r="B19" t="s">
        <v>632</v>
      </c>
      <c r="C19" t="s">
        <v>386</v>
      </c>
      <c r="D19" s="18">
        <v>42432.520127314812</v>
      </c>
      <c r="E19" t="s">
        <v>182</v>
      </c>
      <c r="F19" s="19">
        <v>1</v>
      </c>
      <c r="G19" s="19">
        <v>1</v>
      </c>
      <c r="H19" s="19">
        <v>0.9574038195405481</v>
      </c>
      <c r="I19" s="19">
        <v>3.6504728883069999E-2</v>
      </c>
      <c r="J19" s="19">
        <v>0.96216613071377177</v>
      </c>
      <c r="K19" s="19">
        <v>3.138725382444342E-2</v>
      </c>
      <c r="L19" s="19"/>
      <c r="M19" s="19"/>
      <c r="N19" s="19"/>
      <c r="O19" s="19"/>
      <c r="P19" s="19"/>
    </row>
    <row r="20" spans="2:16" x14ac:dyDescent="0.2">
      <c r="B20" t="s">
        <v>523</v>
      </c>
      <c r="C20" t="s">
        <v>370</v>
      </c>
      <c r="D20" s="18">
        <v>42432.520127314812</v>
      </c>
      <c r="E20" t="s">
        <v>140</v>
      </c>
      <c r="F20" s="19">
        <v>0.977359311763775</v>
      </c>
      <c r="G20" s="19">
        <v>0.93942667156952875</v>
      </c>
      <c r="H20" s="19">
        <v>0.92156946053007049</v>
      </c>
      <c r="I20" s="19">
        <v>4.3180953110503066E-2</v>
      </c>
      <c r="J20" s="19">
        <v>0.96537208039109179</v>
      </c>
      <c r="K20" s="19">
        <v>3.1791942793363503E-2</v>
      </c>
      <c r="L20" s="19"/>
      <c r="M20" s="19"/>
      <c r="N20" s="19"/>
      <c r="O20" s="19"/>
      <c r="P20" s="19"/>
    </row>
    <row r="21" spans="2:16" x14ac:dyDescent="0.2">
      <c r="B21" t="s">
        <v>642</v>
      </c>
      <c r="C21" t="s">
        <v>405</v>
      </c>
      <c r="D21" s="18">
        <v>42432.520127314812</v>
      </c>
      <c r="E21" t="s">
        <v>186</v>
      </c>
      <c r="F21" s="19">
        <v>0.98268068098193662</v>
      </c>
      <c r="G21" s="19">
        <v>0.91372299351022757</v>
      </c>
      <c r="H21" s="19">
        <v>0.8898439657553161</v>
      </c>
      <c r="I21" s="19">
        <v>4.5913145802491971E-2</v>
      </c>
      <c r="J21" s="19">
        <v>0.96466050505785605</v>
      </c>
      <c r="K21" s="19">
        <v>2.8927610609039717E-2</v>
      </c>
      <c r="L21" s="19"/>
      <c r="M21" s="19"/>
      <c r="N21" s="19"/>
      <c r="O21" s="19"/>
      <c r="P21" s="19"/>
    </row>
    <row r="22" spans="2:16" x14ac:dyDescent="0.2">
      <c r="B22" t="s">
        <v>620</v>
      </c>
      <c r="C22" t="s">
        <v>386</v>
      </c>
      <c r="D22" s="18">
        <v>42432.520127314812</v>
      </c>
      <c r="E22" t="s">
        <v>177</v>
      </c>
      <c r="F22" s="19">
        <v>0.9171244832991009</v>
      </c>
      <c r="G22" s="19">
        <v>0.73470518552485775</v>
      </c>
      <c r="H22" s="19">
        <v>0.85683149317638285</v>
      </c>
      <c r="I22" s="19">
        <v>4.7064771548325411E-2</v>
      </c>
      <c r="J22" s="19">
        <v>0.90269903729862444</v>
      </c>
      <c r="K22" s="19">
        <v>4.4879451013187154E-2</v>
      </c>
      <c r="L22" s="19"/>
      <c r="M22" s="19"/>
      <c r="N22" s="19"/>
      <c r="O22" s="19"/>
      <c r="P22" s="19"/>
    </row>
    <row r="23" spans="2:16" x14ac:dyDescent="0.2">
      <c r="B23" t="s">
        <v>538</v>
      </c>
      <c r="C23" t="s">
        <v>370</v>
      </c>
      <c r="D23" s="18">
        <v>42432.520127314812</v>
      </c>
      <c r="E23" t="s">
        <v>144</v>
      </c>
      <c r="F23" s="19">
        <v>0.96304442126429202</v>
      </c>
      <c r="G23" s="19">
        <v>0.91944325021496132</v>
      </c>
      <c r="H23" s="19">
        <v>0.89204618107666112</v>
      </c>
      <c r="I23" s="19">
        <v>4.6369593936788009E-2</v>
      </c>
      <c r="J23" s="19">
        <v>0.88674323156682033</v>
      </c>
      <c r="K23" s="19">
        <v>5.4365069197528156E-2</v>
      </c>
      <c r="L23" s="19"/>
      <c r="M23" s="19"/>
      <c r="N23" s="19"/>
      <c r="O23" s="19"/>
      <c r="P23" s="19"/>
    </row>
    <row r="24" spans="2:16" x14ac:dyDescent="0.2">
      <c r="B24" t="s">
        <v>562</v>
      </c>
      <c r="C24" t="s">
        <v>391</v>
      </c>
      <c r="D24" s="18">
        <v>42432.520127314812</v>
      </c>
      <c r="E24" t="s">
        <v>153</v>
      </c>
      <c r="F24" s="19">
        <v>0.93407163123260062</v>
      </c>
      <c r="G24" s="19">
        <v>0.91298708288482233</v>
      </c>
      <c r="H24" s="19">
        <v>0.91330169481299961</v>
      </c>
      <c r="I24" s="19">
        <v>4.6682138975066324E-2</v>
      </c>
      <c r="J24" s="19">
        <v>0.9522415792582245</v>
      </c>
      <c r="K24" s="19">
        <v>3.0355908153093338E-2</v>
      </c>
      <c r="L24" s="19"/>
      <c r="M24" s="19"/>
      <c r="N24" s="19"/>
      <c r="O24" s="19"/>
      <c r="P24" s="19"/>
    </row>
    <row r="25" spans="2:16" x14ac:dyDescent="0.2">
      <c r="B25" t="s">
        <v>556</v>
      </c>
      <c r="C25" t="s">
        <v>386</v>
      </c>
      <c r="D25" s="18">
        <v>42432.520127314812</v>
      </c>
      <c r="E25" t="s">
        <v>151</v>
      </c>
      <c r="F25" s="19">
        <v>0.92788263760265488</v>
      </c>
      <c r="G25" s="19">
        <v>0.84558840587779482</v>
      </c>
      <c r="H25" s="19">
        <v>0.88605571139694705</v>
      </c>
      <c r="I25" s="19">
        <v>4.5078307785768316E-2</v>
      </c>
      <c r="J25" s="19">
        <v>0.89925609094045267</v>
      </c>
      <c r="K25" s="19">
        <v>5.0860225114589423E-2</v>
      </c>
      <c r="L25" s="19"/>
      <c r="M25" s="19"/>
      <c r="N25" s="19"/>
      <c r="O25" s="19"/>
      <c r="P25" s="19"/>
    </row>
    <row r="26" spans="2:16" x14ac:dyDescent="0.2">
      <c r="B26" t="s">
        <v>579</v>
      </c>
      <c r="C26" t="s">
        <v>391</v>
      </c>
      <c r="D26" s="18">
        <v>42432.520127314812</v>
      </c>
      <c r="E26" t="s">
        <v>160</v>
      </c>
      <c r="F26" s="19">
        <v>0.95173768637885325</v>
      </c>
      <c r="G26" s="19">
        <v>0.90277314428690569</v>
      </c>
      <c r="H26" s="19">
        <v>0.94156647729774956</v>
      </c>
      <c r="I26" s="19">
        <v>4.1738894869437715E-2</v>
      </c>
      <c r="J26" s="19">
        <v>0.98298273155416016</v>
      </c>
      <c r="K26" s="19">
        <v>2.0823192159682122E-2</v>
      </c>
      <c r="L26" s="19"/>
      <c r="M26" s="19"/>
      <c r="N26" s="19"/>
      <c r="O26" s="19"/>
      <c r="P26" s="19"/>
    </row>
    <row r="27" spans="2:16" x14ac:dyDescent="0.2">
      <c r="B27" t="s">
        <v>608</v>
      </c>
      <c r="C27" t="s">
        <v>386</v>
      </c>
      <c r="D27" s="18">
        <v>42432.520127314812</v>
      </c>
      <c r="E27" t="s">
        <v>172</v>
      </c>
      <c r="F27" s="19">
        <v>0.94467312004996151</v>
      </c>
      <c r="G27" s="19">
        <v>0.85355447388979033</v>
      </c>
      <c r="H27" s="19">
        <v>0.8916521892388648</v>
      </c>
      <c r="I27" s="19">
        <v>5.1683167174944984E-2</v>
      </c>
      <c r="J27" s="19">
        <v>0.93599117562265766</v>
      </c>
      <c r="K27" s="19">
        <v>4.3828472167093083E-2</v>
      </c>
      <c r="L27" s="19"/>
      <c r="M27" s="19"/>
      <c r="N27" s="19"/>
      <c r="O27" s="19"/>
      <c r="P27" s="19"/>
    </row>
    <row r="28" spans="2:16" x14ac:dyDescent="0.2">
      <c r="B28" t="s">
        <v>594</v>
      </c>
      <c r="C28" t="s">
        <v>405</v>
      </c>
      <c r="D28" s="18">
        <v>42432.520127314812</v>
      </c>
      <c r="E28" t="s">
        <v>166</v>
      </c>
      <c r="F28" s="19">
        <v>0.86186304540873859</v>
      </c>
      <c r="G28" s="19">
        <v>0.73284653204707628</v>
      </c>
      <c r="H28" s="19">
        <v>0.85813748152130087</v>
      </c>
      <c r="I28" s="19">
        <v>4.79411838605057E-2</v>
      </c>
      <c r="J28" s="19">
        <v>0.85168372184230889</v>
      </c>
      <c r="K28" s="19">
        <v>5.3998032561480898E-2</v>
      </c>
      <c r="L28" s="19"/>
      <c r="M28" s="19"/>
      <c r="N28" s="19"/>
      <c r="O28" s="19"/>
      <c r="P28" s="19"/>
    </row>
    <row r="29" spans="2:16" x14ac:dyDescent="0.2">
      <c r="B29" t="s">
        <v>564</v>
      </c>
      <c r="C29" t="s">
        <v>381</v>
      </c>
      <c r="D29" s="18">
        <v>42432.520127314812</v>
      </c>
      <c r="E29" t="s">
        <v>154</v>
      </c>
      <c r="F29" s="19">
        <v>0.97548141319867865</v>
      </c>
      <c r="G29" s="19">
        <v>0.88811823236757381</v>
      </c>
      <c r="H29" s="19">
        <v>0.91089763930382517</v>
      </c>
      <c r="I29" s="19">
        <v>4.5533468421649702E-2</v>
      </c>
      <c r="J29" s="19">
        <v>0.90770183602524224</v>
      </c>
      <c r="K29" s="19">
        <v>4.490924236943563E-2</v>
      </c>
      <c r="L29" s="19"/>
      <c r="M29" s="19"/>
      <c r="N29" s="19"/>
      <c r="O29" s="19"/>
      <c r="P29" s="19"/>
    </row>
    <row r="30" spans="2:16" x14ac:dyDescent="0.2">
      <c r="B30" t="s">
        <v>623</v>
      </c>
      <c r="C30" t="s">
        <v>370</v>
      </c>
      <c r="D30" s="18">
        <v>42432.520127314812</v>
      </c>
      <c r="E30" t="s">
        <v>178</v>
      </c>
      <c r="F30" s="19">
        <v>0.89238739469000705</v>
      </c>
      <c r="G30" s="19">
        <v>0.81924244483711661</v>
      </c>
      <c r="H30" s="19">
        <v>0.90718586469957752</v>
      </c>
      <c r="I30" s="19">
        <v>4.3201662546459477E-2</v>
      </c>
      <c r="J30" s="19">
        <v>0.90951602545390842</v>
      </c>
      <c r="K30" s="19">
        <v>4.8228557645968451E-2</v>
      </c>
      <c r="L30" s="19"/>
      <c r="M30" s="19"/>
      <c r="N30" s="19"/>
      <c r="O30" s="19"/>
      <c r="P30" s="19"/>
    </row>
    <row r="31" spans="2:16" x14ac:dyDescent="0.2">
      <c r="B31" t="s">
        <v>616</v>
      </c>
      <c r="C31" t="s">
        <v>405</v>
      </c>
      <c r="D31" s="18">
        <v>42432.520127314812</v>
      </c>
      <c r="E31" t="s">
        <v>176</v>
      </c>
      <c r="F31" s="19">
        <v>0.92795015259409952</v>
      </c>
      <c r="G31" s="19">
        <v>0.91900382226469179</v>
      </c>
      <c r="H31" s="19">
        <v>0.91979233905214886</v>
      </c>
      <c r="I31" s="19">
        <v>4.81348634813763E-2</v>
      </c>
      <c r="J31" s="19">
        <v>0.97392224788298687</v>
      </c>
      <c r="K31" s="19">
        <v>2.7932273387966264E-2</v>
      </c>
      <c r="L31" s="19"/>
      <c r="M31" s="19"/>
      <c r="N31" s="19"/>
      <c r="O31" s="19"/>
      <c r="P31" s="19"/>
    </row>
    <row r="32" spans="2:16" x14ac:dyDescent="0.2">
      <c r="B32" t="s">
        <v>391</v>
      </c>
      <c r="C32" t="s">
        <v>391</v>
      </c>
      <c r="D32" s="18">
        <v>42432.520127314812</v>
      </c>
      <c r="E32" t="s">
        <v>664</v>
      </c>
      <c r="F32" s="19">
        <v>0.96654375648985769</v>
      </c>
      <c r="G32" s="19">
        <v>0.93882634376737817</v>
      </c>
      <c r="H32" s="19">
        <v>0.93057560131290107</v>
      </c>
      <c r="I32" s="19">
        <v>1.3161462427086476E-2</v>
      </c>
      <c r="J32" s="19">
        <v>0.90490140611323477</v>
      </c>
      <c r="K32" s="19">
        <v>1.9758285084876731E-2</v>
      </c>
      <c r="L32" s="19"/>
      <c r="M32" s="19"/>
      <c r="N32" s="19"/>
      <c r="O32" s="19"/>
      <c r="P32" s="19"/>
    </row>
    <row r="33" spans="2:16" x14ac:dyDescent="0.2">
      <c r="B33" t="s">
        <v>209</v>
      </c>
      <c r="C33" t="s">
        <v>391</v>
      </c>
      <c r="D33" s="18">
        <v>42432.520127314812</v>
      </c>
      <c r="E33" t="s">
        <v>157</v>
      </c>
      <c r="F33" s="19">
        <v>0.99374761227712927</v>
      </c>
      <c r="G33" s="19">
        <v>0.97490911964596183</v>
      </c>
      <c r="H33" s="19">
        <v>0.97107923305764543</v>
      </c>
      <c r="I33" s="19">
        <v>3.2062390510806366E-2</v>
      </c>
      <c r="J33" s="19">
        <v>0.90400463072850157</v>
      </c>
      <c r="K33" s="19">
        <v>5.1279790245871197E-2</v>
      </c>
      <c r="L33" s="19">
        <v>0.92422260144103152</v>
      </c>
      <c r="M33" s="19">
        <v>0.93853459984072274</v>
      </c>
      <c r="N33" s="19">
        <v>4.2579632236083145E-2</v>
      </c>
      <c r="O33" s="19">
        <v>0.98716762796096769</v>
      </c>
      <c r="P33" s="19">
        <v>1.4458487764192113E-2</v>
      </c>
    </row>
    <row r="34" spans="2:16" x14ac:dyDescent="0.2">
      <c r="B34" t="s">
        <v>572</v>
      </c>
      <c r="C34" t="s">
        <v>391</v>
      </c>
      <c r="D34" s="18">
        <v>42432.520127314812</v>
      </c>
      <c r="E34" t="s">
        <v>157</v>
      </c>
      <c r="F34" s="19">
        <v>0.99374761227712927</v>
      </c>
      <c r="G34" s="19">
        <v>0.97490911964596183</v>
      </c>
      <c r="H34" s="19">
        <v>0.97107923305764543</v>
      </c>
      <c r="I34" s="19">
        <v>3.2062390510806366E-2</v>
      </c>
      <c r="J34" s="19">
        <v>0.90400463072850157</v>
      </c>
      <c r="K34" s="19">
        <v>5.1279790245871197E-2</v>
      </c>
      <c r="L34" s="19">
        <v>0.92422260144103152</v>
      </c>
      <c r="M34" s="19">
        <v>0.93853459984072274</v>
      </c>
      <c r="N34" s="19">
        <v>4.2579632236083145E-2</v>
      </c>
      <c r="O34" s="19">
        <v>0.98716762796096769</v>
      </c>
      <c r="P34" s="19">
        <v>1.4458487764192113E-2</v>
      </c>
    </row>
    <row r="35" spans="2:16" x14ac:dyDescent="0.2">
      <c r="B35" t="s">
        <v>554</v>
      </c>
      <c r="C35" t="s">
        <v>381</v>
      </c>
      <c r="D35" s="18">
        <v>42432.520127314812</v>
      </c>
      <c r="E35" t="s">
        <v>150</v>
      </c>
      <c r="F35" s="19">
        <v>0.93181630325776965</v>
      </c>
      <c r="G35" s="19">
        <v>0.81388238355451481</v>
      </c>
      <c r="H35" s="19">
        <v>0.8923907853546883</v>
      </c>
      <c r="I35" s="19">
        <v>4.5284891449034956E-2</v>
      </c>
      <c r="J35" s="19">
        <v>0.92311367389328647</v>
      </c>
      <c r="K35" s="19">
        <v>4.5793504549610307E-2</v>
      </c>
      <c r="L35" s="19"/>
      <c r="M35" s="19"/>
      <c r="N35" s="19"/>
      <c r="O35" s="19"/>
      <c r="P35" s="19"/>
    </row>
    <row r="36" spans="2:16" x14ac:dyDescent="0.2">
      <c r="B36" t="s">
        <v>610</v>
      </c>
      <c r="C36" t="s">
        <v>386</v>
      </c>
      <c r="D36" s="18">
        <v>42432.520127314812</v>
      </c>
      <c r="E36" t="s">
        <v>173</v>
      </c>
      <c r="F36" s="19">
        <v>0.95622955285380684</v>
      </c>
      <c r="G36" s="19">
        <v>0.93123100753195454</v>
      </c>
      <c r="H36" s="19">
        <v>0.91546783136339105</v>
      </c>
      <c r="I36" s="19">
        <v>4.680403411782251E-2</v>
      </c>
      <c r="J36" s="19">
        <v>0.93740784048432924</v>
      </c>
      <c r="K36" s="19">
        <v>4.9018211947158011E-2</v>
      </c>
      <c r="L36" s="19"/>
      <c r="M36" s="19"/>
      <c r="N36" s="19"/>
      <c r="O36" s="19"/>
      <c r="P36" s="19"/>
    </row>
    <row r="37" spans="2:16" x14ac:dyDescent="0.2">
      <c r="B37" t="s">
        <v>550</v>
      </c>
      <c r="C37" t="s">
        <v>381</v>
      </c>
      <c r="D37" s="18">
        <v>42432.520127314812</v>
      </c>
      <c r="E37" t="s">
        <v>91</v>
      </c>
      <c r="F37" s="19">
        <v>0.95455890198763771</v>
      </c>
      <c r="G37" s="19">
        <v>0.91044980119284291</v>
      </c>
      <c r="H37" s="19">
        <v>0.94213989037551504</v>
      </c>
      <c r="I37" s="19">
        <v>3.5779999774809286E-2</v>
      </c>
      <c r="J37" s="19">
        <v>0.92455789557569557</v>
      </c>
      <c r="K37" s="19">
        <v>4.4476915489875778E-2</v>
      </c>
      <c r="L37" s="19"/>
      <c r="M37" s="19"/>
      <c r="N37" s="19"/>
      <c r="O37" s="19"/>
      <c r="P37" s="19"/>
    </row>
    <row r="38" spans="2:16" x14ac:dyDescent="0.2">
      <c r="B38" t="s">
        <v>552</v>
      </c>
      <c r="C38" t="s">
        <v>386</v>
      </c>
      <c r="D38" s="18">
        <v>42432.520127314812</v>
      </c>
      <c r="E38" t="s">
        <v>149</v>
      </c>
      <c r="F38" s="19">
        <v>0.93241355209662047</v>
      </c>
      <c r="G38" s="19">
        <v>0.91132390312605238</v>
      </c>
      <c r="H38" s="19">
        <v>0.92132615837130982</v>
      </c>
      <c r="I38" s="19">
        <v>4.3069037507337808E-2</v>
      </c>
      <c r="J38" s="19">
        <v>0.94882740155660894</v>
      </c>
      <c r="K38" s="19">
        <v>3.5634659801475052E-2</v>
      </c>
      <c r="L38" s="19"/>
      <c r="M38" s="19"/>
      <c r="N38" s="19"/>
      <c r="O38" s="19"/>
      <c r="P38" s="19"/>
    </row>
    <row r="39" spans="2:16" x14ac:dyDescent="0.2">
      <c r="B39" t="s">
        <v>519</v>
      </c>
      <c r="C39" t="s">
        <v>370</v>
      </c>
      <c r="D39" s="18">
        <v>42432.520127314812</v>
      </c>
      <c r="E39" t="s">
        <v>138</v>
      </c>
      <c r="F39" s="19">
        <v>0.87175914839889401</v>
      </c>
      <c r="G39" s="19">
        <v>0.80800611026904123</v>
      </c>
      <c r="H39" s="19">
        <v>0.88516471778237038</v>
      </c>
      <c r="I39" s="19">
        <v>5.06192468171556E-2</v>
      </c>
      <c r="J39" s="19">
        <v>0.9259891474205949</v>
      </c>
      <c r="K39" s="19">
        <v>4.1509331338272164E-2</v>
      </c>
      <c r="L39" s="19"/>
      <c r="M39" s="19"/>
      <c r="N39" s="19"/>
      <c r="O39" s="19"/>
      <c r="P39" s="19"/>
    </row>
    <row r="40" spans="2:16" x14ac:dyDescent="0.2">
      <c r="B40" t="s">
        <v>525</v>
      </c>
      <c r="C40" t="s">
        <v>370</v>
      </c>
      <c r="D40" s="18">
        <v>42432.520127314812</v>
      </c>
      <c r="E40" t="s">
        <v>141</v>
      </c>
      <c r="F40" s="19">
        <v>0.93398216035828141</v>
      </c>
      <c r="G40" s="19">
        <v>0.86562082777036053</v>
      </c>
      <c r="H40" s="19">
        <v>0.88854634714594771</v>
      </c>
      <c r="I40" s="19">
        <v>4.3260926008857364E-2</v>
      </c>
      <c r="J40" s="19">
        <v>0.86908732126622024</v>
      </c>
      <c r="K40" s="19">
        <v>4.7505234261764999E-2</v>
      </c>
      <c r="L40" s="19"/>
      <c r="M40" s="19"/>
      <c r="N40" s="19"/>
      <c r="O40" s="19"/>
      <c r="P40" s="19"/>
    </row>
    <row r="41" spans="2:16" x14ac:dyDescent="0.2">
      <c r="B41" t="s">
        <v>370</v>
      </c>
      <c r="C41" t="s">
        <v>370</v>
      </c>
      <c r="D41" s="18">
        <v>42432.520127314812</v>
      </c>
      <c r="E41" t="s">
        <v>663</v>
      </c>
      <c r="F41" s="19">
        <v>0.95557790426099298</v>
      </c>
      <c r="G41" s="19">
        <v>0.88645764313115494</v>
      </c>
      <c r="H41" s="19">
        <v>0.87092179976127115</v>
      </c>
      <c r="I41" s="19">
        <v>1.6816553628524675E-2</v>
      </c>
      <c r="J41" s="19">
        <v>0.88925276889927019</v>
      </c>
      <c r="K41" s="19">
        <v>1.662764650893564E-2</v>
      </c>
      <c r="L41" s="19"/>
      <c r="M41" s="19"/>
      <c r="N41" s="19"/>
      <c r="O41" s="19"/>
      <c r="P41" s="19"/>
    </row>
    <row r="42" spans="2:16" x14ac:dyDescent="0.2">
      <c r="B42" t="s">
        <v>592</v>
      </c>
      <c r="C42" t="s">
        <v>405</v>
      </c>
      <c r="D42" s="18">
        <v>42432.520127314812</v>
      </c>
      <c r="E42" t="s">
        <v>165</v>
      </c>
      <c r="F42" s="19">
        <v>0.96876376806814513</v>
      </c>
      <c r="G42" s="19">
        <v>0.90196561127101949</v>
      </c>
      <c r="H42" s="19">
        <v>0.93112480274760978</v>
      </c>
      <c r="I42" s="19">
        <v>3.8399654089009159E-2</v>
      </c>
      <c r="J42" s="19">
        <v>0.90312454877246173</v>
      </c>
      <c r="K42" s="19">
        <v>4.8906544120157706E-2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42432.520127314812</v>
      </c>
      <c r="E44" t="s">
        <v>666</v>
      </c>
      <c r="F44" s="19">
        <v>0.95916420513250789</v>
      </c>
      <c r="G44" s="19">
        <v>0.86477332638326387</v>
      </c>
      <c r="H44" s="19">
        <v>0.89758404674255499</v>
      </c>
      <c r="I44" s="19">
        <v>1.7002159742744851E-2</v>
      </c>
      <c r="J44" s="19">
        <v>0.92862199401031464</v>
      </c>
      <c r="K44" s="19">
        <v>1.5749008519610898E-2</v>
      </c>
      <c r="L44" s="19"/>
      <c r="M44" s="19"/>
      <c r="N44" s="19"/>
      <c r="O44" s="19"/>
      <c r="P44" s="19"/>
    </row>
    <row r="45" spans="2:16" x14ac:dyDescent="0.2">
      <c r="B45" t="s">
        <v>210</v>
      </c>
      <c r="C45" t="s">
        <v>370</v>
      </c>
      <c r="D45" s="18">
        <v>42432.520127314812</v>
      </c>
      <c r="E45" t="s">
        <v>99</v>
      </c>
      <c r="F45" s="19">
        <v>0.99121389420870898</v>
      </c>
      <c r="G45" s="19">
        <v>0.96566773348850743</v>
      </c>
      <c r="H45" s="19">
        <v>0.8793692893290479</v>
      </c>
      <c r="I45" s="19">
        <v>4.8103667096399363E-2</v>
      </c>
      <c r="J45" s="19">
        <v>0.8849994555440801</v>
      </c>
      <c r="K45" s="19">
        <v>5.325367906225132E-2</v>
      </c>
      <c r="L45" s="19">
        <v>0.87550630160799647</v>
      </c>
      <c r="M45" s="19">
        <v>0.92704294329542236</v>
      </c>
      <c r="N45" s="19">
        <v>4.3471140061487432E-2</v>
      </c>
      <c r="O45" s="19">
        <v>0.92988522134158136</v>
      </c>
      <c r="P45" s="19">
        <v>4.854351026991871E-2</v>
      </c>
    </row>
    <row r="46" spans="2:16" x14ac:dyDescent="0.2">
      <c r="B46" t="s">
        <v>527</v>
      </c>
      <c r="C46" t="s">
        <v>370</v>
      </c>
      <c r="D46" s="18">
        <v>42432.520127314812</v>
      </c>
      <c r="E46" t="s">
        <v>99</v>
      </c>
      <c r="F46" s="19">
        <v>0.99121389420870898</v>
      </c>
      <c r="G46" s="19">
        <v>0.96566773348850743</v>
      </c>
      <c r="H46" s="19">
        <v>0.8793692893290479</v>
      </c>
      <c r="I46" s="19">
        <v>4.8103667096399363E-2</v>
      </c>
      <c r="J46" s="19">
        <v>0.8849994555440801</v>
      </c>
      <c r="K46" s="19">
        <v>5.325367906225132E-2</v>
      </c>
      <c r="L46" s="19">
        <v>0.87550630160799647</v>
      </c>
      <c r="M46" s="19">
        <v>0.92704294329542236</v>
      </c>
      <c r="N46" s="19">
        <v>4.3471140061487432E-2</v>
      </c>
      <c r="O46" s="19">
        <v>0.92988522134158136</v>
      </c>
      <c r="P46" s="19">
        <v>4.854351026991871E-2</v>
      </c>
    </row>
    <row r="47" spans="2:16" x14ac:dyDescent="0.2">
      <c r="B47" t="s">
        <v>596</v>
      </c>
      <c r="C47" t="s">
        <v>405</v>
      </c>
      <c r="D47" s="18">
        <v>42432.520127314812</v>
      </c>
      <c r="E47" t="s">
        <v>167</v>
      </c>
      <c r="F47" s="19">
        <v>0.98663103338674008</v>
      </c>
      <c r="G47" s="19">
        <v>0.94119157678479715</v>
      </c>
      <c r="H47" s="19">
        <v>0.88629979354926036</v>
      </c>
      <c r="I47" s="19">
        <v>5.3236240287481564E-2</v>
      </c>
      <c r="J47" s="19">
        <v>0.92685631792272682</v>
      </c>
      <c r="K47" s="19">
        <v>4.599342356771878E-2</v>
      </c>
      <c r="L47" s="19"/>
      <c r="M47" s="19"/>
      <c r="N47" s="19"/>
      <c r="O47" s="19"/>
      <c r="P47" s="19"/>
    </row>
    <row r="48" spans="2:16" x14ac:dyDescent="0.2">
      <c r="B48" t="s">
        <v>530</v>
      </c>
      <c r="C48" t="s">
        <v>370</v>
      </c>
      <c r="D48" s="18">
        <v>42432.520127314812</v>
      </c>
      <c r="E48" t="s">
        <v>142</v>
      </c>
      <c r="F48" s="19">
        <v>0.90680195341278813</v>
      </c>
      <c r="G48" s="19">
        <v>0.84817855843683421</v>
      </c>
      <c r="H48" s="19">
        <v>0.89047310559173898</v>
      </c>
      <c r="I48" s="19">
        <v>4.7394938646536461E-2</v>
      </c>
      <c r="J48" s="19">
        <v>0.88265955570030807</v>
      </c>
      <c r="K48" s="19">
        <v>6.0579988722067386E-2</v>
      </c>
      <c r="L48" s="19"/>
      <c r="M48" s="19"/>
      <c r="N48" s="19"/>
      <c r="O48" s="19"/>
      <c r="P48" s="19"/>
    </row>
    <row r="49" spans="2:16" x14ac:dyDescent="0.2">
      <c r="B49" t="s">
        <v>604</v>
      </c>
      <c r="C49" t="s">
        <v>405</v>
      </c>
      <c r="D49" s="18">
        <v>42432.520127314812</v>
      </c>
      <c r="E49" t="s">
        <v>170</v>
      </c>
      <c r="F49" s="19">
        <v>0.96593158301548843</v>
      </c>
      <c r="G49" s="19">
        <v>0.91513119533527698</v>
      </c>
      <c r="H49" s="19">
        <v>0.90105212256202083</v>
      </c>
      <c r="I49" s="19">
        <v>5.0741203936989693E-2</v>
      </c>
      <c r="J49" s="19">
        <v>0.95067937878515318</v>
      </c>
      <c r="K49" s="19">
        <v>3.5751202494647957E-2</v>
      </c>
      <c r="L49" s="19"/>
      <c r="M49" s="19"/>
      <c r="N49" s="19"/>
      <c r="O49" s="19"/>
      <c r="P49" s="19"/>
    </row>
    <row r="50" spans="2:16" x14ac:dyDescent="0.2">
      <c r="B50" t="s">
        <v>515</v>
      </c>
      <c r="C50" t="s">
        <v>370</v>
      </c>
      <c r="D50" s="18">
        <v>42432.520127314812</v>
      </c>
      <c r="E50" t="s">
        <v>137</v>
      </c>
      <c r="F50" s="19">
        <v>0.95798786001290515</v>
      </c>
      <c r="G50" s="19">
        <v>0.92001515553034507</v>
      </c>
      <c r="H50" s="19">
        <v>0.85715713301682139</v>
      </c>
      <c r="I50" s="19">
        <v>6.334556323353048E-2</v>
      </c>
      <c r="J50" s="19">
        <v>0.92896146581998584</v>
      </c>
      <c r="K50" s="19">
        <v>4.3014360322444531E-2</v>
      </c>
      <c r="L50" s="19"/>
      <c r="M50" s="19"/>
      <c r="N50" s="19"/>
      <c r="O50" s="19"/>
      <c r="P50" s="19"/>
    </row>
    <row r="51" spans="2:16" x14ac:dyDescent="0.2">
      <c r="B51" t="s">
        <v>612</v>
      </c>
      <c r="C51" t="s">
        <v>405</v>
      </c>
      <c r="D51" s="18">
        <v>42432.520127314812</v>
      </c>
      <c r="E51" t="s">
        <v>174</v>
      </c>
      <c r="F51" s="19">
        <v>0.96016023256924887</v>
      </c>
      <c r="G51" s="19">
        <v>0.93723183902944218</v>
      </c>
      <c r="H51" s="19">
        <v>0.89680159200609699</v>
      </c>
      <c r="I51" s="19">
        <v>4.9644846425214058E-2</v>
      </c>
      <c r="J51" s="19">
        <v>0.93258331458878407</v>
      </c>
      <c r="K51" s="19">
        <v>4.7660624804852107E-2</v>
      </c>
      <c r="L51" s="19"/>
      <c r="M51" s="19"/>
      <c r="N51" s="19"/>
      <c r="O51" s="19"/>
      <c r="P51" s="19"/>
    </row>
    <row r="52" spans="2:16" x14ac:dyDescent="0.2">
      <c r="B52" t="s">
        <v>536</v>
      </c>
      <c r="C52" t="s">
        <v>370</v>
      </c>
      <c r="D52" s="18">
        <v>42432.520127314812</v>
      </c>
      <c r="E52" t="s">
        <v>103</v>
      </c>
      <c r="F52" s="19">
        <v>0.94965168039917702</v>
      </c>
      <c r="G52" s="19">
        <v>0.90889856494541887</v>
      </c>
      <c r="H52" s="19">
        <v>0.90058813212864519</v>
      </c>
      <c r="I52" s="19">
        <v>5.007267739440948E-2</v>
      </c>
      <c r="J52" s="19">
        <v>0.91471194036455505</v>
      </c>
      <c r="K52" s="19">
        <v>4.3935413472033676E-2</v>
      </c>
      <c r="L52" s="19"/>
      <c r="M52" s="19"/>
      <c r="N52" s="19"/>
      <c r="O52" s="19"/>
      <c r="P52" s="19"/>
    </row>
    <row r="53" spans="2:16" x14ac:dyDescent="0.2">
      <c r="B53" t="s">
        <v>589</v>
      </c>
      <c r="C53" t="s">
        <v>386</v>
      </c>
      <c r="D53" s="18">
        <v>42432.520127314812</v>
      </c>
      <c r="E53" t="s">
        <v>164</v>
      </c>
      <c r="F53" s="19">
        <v>0.99386266478604735</v>
      </c>
      <c r="G53" s="19">
        <v>0.96143367955048531</v>
      </c>
      <c r="H53" s="19">
        <v>0.92945347570921011</v>
      </c>
      <c r="I53" s="19">
        <v>3.9703887637157396E-2</v>
      </c>
      <c r="J53" s="19">
        <v>0.95390004562382402</v>
      </c>
      <c r="K53" s="19">
        <v>3.5714699502600811E-2</v>
      </c>
      <c r="L53" s="252"/>
      <c r="M53" s="252"/>
      <c r="N53" s="252"/>
      <c r="O53" s="252"/>
      <c r="P53" s="252"/>
    </row>
    <row r="54" spans="2:16" x14ac:dyDescent="0.2">
      <c r="B54" t="s">
        <v>625</v>
      </c>
      <c r="C54" t="s">
        <v>405</v>
      </c>
      <c r="D54" s="18">
        <v>42432.520127314812</v>
      </c>
      <c r="E54" t="s">
        <v>179</v>
      </c>
      <c r="F54" s="19">
        <v>0.96830034280112354</v>
      </c>
      <c r="G54" s="19">
        <v>0.81870169627622202</v>
      </c>
      <c r="H54" s="19">
        <v>0.8839176898309411</v>
      </c>
      <c r="I54" s="19">
        <v>4.3575290337360288E-2</v>
      </c>
      <c r="J54" s="19">
        <v>0.93299260191001565</v>
      </c>
      <c r="K54" s="19">
        <v>4.1627322536157862E-2</v>
      </c>
      <c r="L54" s="19"/>
      <c r="M54" s="19"/>
      <c r="N54" s="19"/>
      <c r="O54" s="19"/>
      <c r="P54" s="19"/>
    </row>
    <row r="55" spans="2:16" x14ac:dyDescent="0.2">
      <c r="B55" t="s">
        <v>614</v>
      </c>
      <c r="C55" t="s">
        <v>381</v>
      </c>
      <c r="D55" s="18">
        <v>42432.520127314812</v>
      </c>
      <c r="E55" t="s">
        <v>175</v>
      </c>
      <c r="F55" s="19">
        <v>0.93428517600623673</v>
      </c>
      <c r="G55" s="19">
        <v>0.85551628699169679</v>
      </c>
      <c r="H55" s="19">
        <v>0.85150386792054111</v>
      </c>
      <c r="I55" s="19">
        <v>5.2809514863270762E-2</v>
      </c>
      <c r="J55" s="19">
        <v>0.83042336068227907</v>
      </c>
      <c r="K55" s="19">
        <v>5.9586244413741912E-2</v>
      </c>
      <c r="L55" s="19"/>
      <c r="M55" s="19"/>
      <c r="N55" s="19"/>
      <c r="O55" s="19"/>
      <c r="P55" s="19"/>
    </row>
    <row r="56" spans="2:16" x14ac:dyDescent="0.2">
      <c r="B56" t="s">
        <v>598</v>
      </c>
      <c r="C56" t="s">
        <v>405</v>
      </c>
      <c r="D56" s="18">
        <v>42432.520127314812</v>
      </c>
      <c r="E56" t="s">
        <v>168</v>
      </c>
      <c r="F56" s="19">
        <v>0.96569436438145306</v>
      </c>
      <c r="G56" s="19">
        <v>0.85683683822910306</v>
      </c>
      <c r="H56" s="19">
        <v>0.90701802421417488</v>
      </c>
      <c r="I56" s="19">
        <v>4.3449378255961124E-2</v>
      </c>
      <c r="J56" s="19">
        <v>0.9526829111831554</v>
      </c>
      <c r="K56" s="19">
        <v>3.5221274738979957E-2</v>
      </c>
      <c r="L56" s="19"/>
      <c r="M56" s="19"/>
      <c r="N56" s="19"/>
      <c r="O56" s="19"/>
      <c r="P56" s="19"/>
    </row>
    <row r="57" spans="2:16" x14ac:dyDescent="0.2">
      <c r="B57" t="s">
        <v>636</v>
      </c>
      <c r="C57" t="s">
        <v>391</v>
      </c>
      <c r="D57" s="18">
        <v>42432.520127314812</v>
      </c>
      <c r="E57" t="s">
        <v>184</v>
      </c>
      <c r="F57" s="19">
        <v>1</v>
      </c>
      <c r="G57" s="19">
        <v>1</v>
      </c>
      <c r="H57" s="19">
        <v>0.94317302377003864</v>
      </c>
      <c r="I57" s="19">
        <v>3.8310555053824871E-2</v>
      </c>
      <c r="J57" s="19">
        <v>0.94301130524152099</v>
      </c>
      <c r="K57" s="19">
        <v>3.7114093788170377E-2</v>
      </c>
      <c r="L57" s="19"/>
      <c r="M57" s="19"/>
      <c r="N57" s="19"/>
      <c r="O57" s="19"/>
      <c r="P57" s="19"/>
    </row>
    <row r="58" spans="2:16" x14ac:dyDescent="0.2">
      <c r="B58" t="s">
        <v>381</v>
      </c>
      <c r="C58" t="s">
        <v>381</v>
      </c>
      <c r="D58" s="18">
        <v>42432.520127314812</v>
      </c>
      <c r="E58" t="s">
        <v>662</v>
      </c>
      <c r="F58" s="19">
        <v>0.94027790290080937</v>
      </c>
      <c r="G58" s="19">
        <v>0.86635192895393853</v>
      </c>
      <c r="H58" s="19">
        <v>0.89186623714669921</v>
      </c>
      <c r="I58" s="19">
        <v>2.1372312262949153E-2</v>
      </c>
      <c r="J58" s="19">
        <v>0.88760900912379381</v>
      </c>
      <c r="K58" s="19">
        <v>2.6600375327668929E-2</v>
      </c>
      <c r="L58" s="19"/>
      <c r="M58" s="19"/>
      <c r="N58" s="19"/>
      <c r="O58" s="19"/>
      <c r="P58" s="19"/>
    </row>
    <row r="59" spans="2:16" x14ac:dyDescent="0.2">
      <c r="B59" t="s">
        <v>575</v>
      </c>
      <c r="C59" t="s">
        <v>391</v>
      </c>
      <c r="D59" s="18">
        <v>42432.520127314812</v>
      </c>
      <c r="E59" t="s">
        <v>158</v>
      </c>
      <c r="F59" s="19">
        <v>0.91261142814001317</v>
      </c>
      <c r="G59" s="19">
        <v>0.91571619727284326</v>
      </c>
      <c r="H59" s="19">
        <v>0.91634329717346308</v>
      </c>
      <c r="I59" s="19">
        <v>4.2619988561815134E-2</v>
      </c>
      <c r="J59" s="19">
        <v>0.86279298922386682</v>
      </c>
      <c r="K59" s="19">
        <v>5.3623007563230157E-2</v>
      </c>
      <c r="L59" s="19"/>
      <c r="M59" s="19"/>
      <c r="N59" s="19"/>
      <c r="O59" s="19"/>
      <c r="P59" s="19"/>
    </row>
    <row r="60" spans="2:16" x14ac:dyDescent="0.2">
      <c r="B60" t="s">
        <v>212</v>
      </c>
      <c r="C60" t="s">
        <v>391</v>
      </c>
      <c r="D60" s="18">
        <v>42432.520127314812</v>
      </c>
      <c r="E60" t="s">
        <v>161</v>
      </c>
      <c r="F60" s="19">
        <v>1</v>
      </c>
      <c r="G60" s="19">
        <v>1</v>
      </c>
      <c r="H60" s="19">
        <v>0.96325314537684936</v>
      </c>
      <c r="I60" s="19">
        <v>3.2664027871080276E-2</v>
      </c>
      <c r="J60" s="19">
        <v>0.88316225830721928</v>
      </c>
      <c r="K60" s="19">
        <v>5.2493988761096448E-2</v>
      </c>
      <c r="L60" s="19">
        <v>0.90907012593405445</v>
      </c>
      <c r="M60" s="19">
        <v>0.97911641164116403</v>
      </c>
      <c r="N60" s="19">
        <v>2.5382772230777704E-2</v>
      </c>
      <c r="O60" s="19">
        <v>0.99046064280963619</v>
      </c>
      <c r="P60" s="19">
        <v>1.4221748131100186E-2</v>
      </c>
    </row>
    <row r="61" spans="2:16" x14ac:dyDescent="0.2">
      <c r="B61" t="s">
        <v>581</v>
      </c>
      <c r="C61" t="s">
        <v>391</v>
      </c>
      <c r="D61" s="18">
        <v>42432.520127314812</v>
      </c>
      <c r="E61" t="s">
        <v>161</v>
      </c>
      <c r="F61" s="19">
        <v>1</v>
      </c>
      <c r="G61" s="19">
        <v>1</v>
      </c>
      <c r="H61" s="19">
        <v>0.96325314537684936</v>
      </c>
      <c r="I61" s="19">
        <v>3.2664027871080276E-2</v>
      </c>
      <c r="J61" s="19">
        <v>0.88316225830721928</v>
      </c>
      <c r="K61" s="19">
        <v>5.2493988761096448E-2</v>
      </c>
      <c r="L61" s="19">
        <v>0.90907012593405445</v>
      </c>
      <c r="M61" s="19">
        <v>0.97911641164116403</v>
      </c>
      <c r="N61" s="19">
        <v>2.5382772230777704E-2</v>
      </c>
      <c r="O61" s="19">
        <v>0.99046064280963619</v>
      </c>
      <c r="P61" s="19">
        <v>1.4221748131100186E-2</v>
      </c>
    </row>
    <row r="62" spans="2:16" x14ac:dyDescent="0.2">
      <c r="B62" t="s">
        <v>542</v>
      </c>
      <c r="C62" t="s">
        <v>381</v>
      </c>
      <c r="D62" s="18">
        <v>42432.520127314812</v>
      </c>
      <c r="E62" t="s">
        <v>146</v>
      </c>
      <c r="F62" s="19">
        <v>0.93597588130974108</v>
      </c>
      <c r="G62" s="19">
        <v>0.88935845176249917</v>
      </c>
      <c r="H62" s="19">
        <v>0.86308554830531292</v>
      </c>
      <c r="I62" s="19">
        <v>5.539118313573866E-2</v>
      </c>
      <c r="J62" s="19">
        <v>0.86860141925663081</v>
      </c>
      <c r="K62" s="19">
        <v>5.865139267780705E-2</v>
      </c>
      <c r="L62" s="19"/>
      <c r="M62" s="19"/>
      <c r="N62" s="19"/>
      <c r="O62" s="19"/>
      <c r="P62" s="19"/>
    </row>
    <row r="63" spans="2:16" x14ac:dyDescent="0.2">
      <c r="B63" t="s">
        <v>628</v>
      </c>
      <c r="C63" t="s">
        <v>370</v>
      </c>
      <c r="D63" s="18">
        <v>42432.520127314812</v>
      </c>
      <c r="E63" t="s">
        <v>180</v>
      </c>
      <c r="F63" s="19">
        <v>0.98428433183777608</v>
      </c>
      <c r="G63" s="19">
        <v>0.90675241157556274</v>
      </c>
      <c r="H63" s="19">
        <v>0.87796734813943222</v>
      </c>
      <c r="I63" s="19">
        <v>5.6847485559842426E-2</v>
      </c>
      <c r="J63" s="19">
        <v>0.95482820570401983</v>
      </c>
      <c r="K63" s="19">
        <v>3.9342749550427103E-2</v>
      </c>
      <c r="L63" s="19"/>
      <c r="M63" s="19"/>
      <c r="N63" s="19"/>
      <c r="O63" s="19"/>
      <c r="P63" s="19"/>
    </row>
    <row r="64" spans="2:16" x14ac:dyDescent="0.2">
      <c r="B64" t="s">
        <v>697</v>
      </c>
      <c r="C64" t="s">
        <v>6</v>
      </c>
      <c r="D64" s="18">
        <v>42432.520127314812</v>
      </c>
      <c r="E64" t="s">
        <v>438</v>
      </c>
      <c r="F64" s="19"/>
      <c r="G64" s="19"/>
      <c r="H64" s="19"/>
      <c r="I64" s="19"/>
      <c r="J64" s="19"/>
      <c r="K64" s="19"/>
      <c r="L64" s="19">
        <v>0.90256863252037189</v>
      </c>
      <c r="M64" s="19">
        <v>0.94991467966112864</v>
      </c>
      <c r="N64" s="19">
        <v>2.1965192651069002E-2</v>
      </c>
      <c r="O64" s="19">
        <v>0.96860189371887662</v>
      </c>
      <c r="P64" s="19">
        <v>1.8412519106738544E-2</v>
      </c>
    </row>
    <row r="65" spans="2:16" x14ac:dyDescent="0.2">
      <c r="B65" t="s">
        <v>699</v>
      </c>
      <c r="C65" t="s">
        <v>6</v>
      </c>
      <c r="D65" s="18">
        <v>42432.520127314812</v>
      </c>
      <c r="E65" t="s">
        <v>438</v>
      </c>
      <c r="F65" s="19">
        <v>0.95680143989940214</v>
      </c>
      <c r="G65" s="19">
        <v>0.88865938028937774</v>
      </c>
      <c r="H65" s="19">
        <v>0.89849409779437717</v>
      </c>
      <c r="I65" s="19">
        <v>7.721999991102564E-3</v>
      </c>
      <c r="J65" s="19">
        <v>0.9049602630756779</v>
      </c>
      <c r="K65" s="19">
        <v>8.8512179735798207E-3</v>
      </c>
      <c r="L65" s="19">
        <v>0.90256863252037189</v>
      </c>
      <c r="M65" s="19">
        <v>0.94991467966112864</v>
      </c>
      <c r="N65" s="19">
        <v>2.1965192651069002E-2</v>
      </c>
      <c r="O65" s="19">
        <v>0.96860189371887662</v>
      </c>
      <c r="P65" s="19">
        <v>1.8412519106738544E-2</v>
      </c>
    </row>
    <row r="66" spans="2:16" x14ac:dyDescent="0.2">
      <c r="B66" t="s">
        <v>606</v>
      </c>
      <c r="C66" t="s">
        <v>386</v>
      </c>
      <c r="D66" s="18">
        <v>42432.520127314812</v>
      </c>
      <c r="E66" t="s">
        <v>171</v>
      </c>
      <c r="F66" s="19">
        <v>0.96394430454415614</v>
      </c>
      <c r="G66" s="19">
        <v>0.91768157251795368</v>
      </c>
      <c r="H66" s="19">
        <v>0.91671351575184512</v>
      </c>
      <c r="I66" s="19">
        <v>4.2452020283560897E-2</v>
      </c>
      <c r="J66" s="19">
        <v>0.89461209327944691</v>
      </c>
      <c r="K66" s="19">
        <v>4.9437166575368036E-2</v>
      </c>
      <c r="L66" s="19"/>
      <c r="M66" s="19"/>
      <c r="N66" s="19"/>
      <c r="O66" s="19"/>
      <c r="P66" s="19"/>
    </row>
    <row r="67" spans="2:16" x14ac:dyDescent="0.2">
      <c r="B67" t="s">
        <v>671</v>
      </c>
      <c r="C67" t="s">
        <v>370</v>
      </c>
      <c r="D67" s="18">
        <v>42432.520127314812</v>
      </c>
      <c r="E67" t="s">
        <v>670</v>
      </c>
      <c r="F67" s="152">
        <v>0.92441152662073178</v>
      </c>
      <c r="G67" s="152">
        <v>0.89812138728323698</v>
      </c>
      <c r="H67" s="152">
        <v>0.90146484051538556</v>
      </c>
      <c r="I67" s="152">
        <v>0.10254957345666249</v>
      </c>
      <c r="J67" s="152">
        <v>0.81914499539213093</v>
      </c>
      <c r="K67" s="152">
        <v>4.1101219723981404E-2</v>
      </c>
      <c r="L67" s="152"/>
      <c r="M67" s="152"/>
      <c r="N67" s="152"/>
      <c r="O67" s="152"/>
      <c r="P67" s="152"/>
    </row>
    <row r="68" spans="2:16" x14ac:dyDescent="0.2">
      <c r="B68" t="s">
        <v>630</v>
      </c>
      <c r="C68" t="s">
        <v>370</v>
      </c>
      <c r="D68" s="18">
        <v>42432.520127314812</v>
      </c>
      <c r="E68" t="s">
        <v>89</v>
      </c>
      <c r="F68" s="152">
        <v>0.91065920267866485</v>
      </c>
      <c r="G68" s="152">
        <v>0.75269611341039921</v>
      </c>
      <c r="H68" s="152">
        <v>0.83407208913926767</v>
      </c>
      <c r="I68" s="152">
        <v>5.2283654255967489E-2</v>
      </c>
      <c r="J68" s="152">
        <v>0.90382260101010092</v>
      </c>
      <c r="K68" s="152">
        <v>4.0650383914480843E-2</v>
      </c>
      <c r="L68" s="152"/>
      <c r="M68" s="152"/>
      <c r="N68" s="152"/>
      <c r="O68" s="152"/>
      <c r="P68" s="152"/>
    </row>
    <row r="69" spans="2:16" x14ac:dyDescent="0.2">
      <c r="B69" t="s">
        <v>640</v>
      </c>
      <c r="C69" t="s">
        <v>391</v>
      </c>
      <c r="D69" s="18">
        <v>42432.520127314812</v>
      </c>
      <c r="E69" t="s">
        <v>185</v>
      </c>
      <c r="F69" s="152">
        <v>0.9537028314230388</v>
      </c>
      <c r="G69" s="152">
        <v>0.87215088282504016</v>
      </c>
      <c r="H69" s="152">
        <v>0.91660432977273443</v>
      </c>
      <c r="I69" s="152">
        <v>4.3615573179598355E-2</v>
      </c>
      <c r="J69" s="152">
        <v>0.90152308886301891</v>
      </c>
      <c r="K69" s="152">
        <v>6.1635096031135601E-2</v>
      </c>
      <c r="L69" s="152"/>
      <c r="M69" s="152"/>
      <c r="N69" s="152"/>
      <c r="O69" s="152"/>
      <c r="P69" s="152"/>
    </row>
    <row r="70" spans="2:16" x14ac:dyDescent="0.2">
      <c r="B70" t="s">
        <v>644</v>
      </c>
      <c r="C70" t="s">
        <v>370</v>
      </c>
      <c r="D70" s="18">
        <v>42432.520127314812</v>
      </c>
      <c r="E70" t="s">
        <v>187</v>
      </c>
      <c r="F70" s="152">
        <v>0.93981307560078786</v>
      </c>
      <c r="G70" s="152">
        <v>0.89596337910944657</v>
      </c>
      <c r="H70" s="152">
        <v>0.86461939288212908</v>
      </c>
      <c r="I70" s="152">
        <v>4.9839851386708107E-2</v>
      </c>
      <c r="J70" s="152">
        <v>0.87411245155810391</v>
      </c>
      <c r="K70" s="152">
        <v>5.4843963057410294E-2</v>
      </c>
      <c r="L70" s="152"/>
      <c r="M70" s="152"/>
      <c r="N70" s="152"/>
      <c r="O70" s="152"/>
      <c r="P70" s="152"/>
    </row>
    <row r="71" spans="2:16" x14ac:dyDescent="0.2">
      <c r="B71" t="s">
        <v>544</v>
      </c>
      <c r="C71" t="s">
        <v>370</v>
      </c>
      <c r="D71" s="18">
        <v>42432.520127314812</v>
      </c>
      <c r="E71" t="s">
        <v>147</v>
      </c>
      <c r="F71" s="152">
        <v>0.96463071464182426</v>
      </c>
      <c r="G71" s="152">
        <v>0.83396470067788231</v>
      </c>
      <c r="H71" s="152">
        <v>0.83450003385804394</v>
      </c>
      <c r="I71" s="152">
        <v>5.3520418773903559E-2</v>
      </c>
      <c r="J71" s="152">
        <v>0.93483940936385457</v>
      </c>
      <c r="K71" s="152">
        <v>4.0211457684258815E-2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402406</v>
      </c>
      <c r="D3">
        <v>418.58733716210003</v>
      </c>
      <c r="F3" t="s">
        <v>8</v>
      </c>
      <c r="G3">
        <v>10510</v>
      </c>
      <c r="P3">
        <v>10510</v>
      </c>
      <c r="Q3">
        <v>178.51893795199999</v>
      </c>
      <c r="V3" t="s">
        <v>309</v>
      </c>
      <c r="W3">
        <v>428</v>
      </c>
      <c r="X3">
        <v>301</v>
      </c>
      <c r="Y3">
        <v>337.31229235879999</v>
      </c>
      <c r="Z3">
        <v>38</v>
      </c>
      <c r="AA3">
        <v>625.84210526319998</v>
      </c>
      <c r="AB3">
        <v>78</v>
      </c>
      <c r="AC3">
        <v>543.62820512819997</v>
      </c>
      <c r="AD3">
        <v>31</v>
      </c>
      <c r="AE3">
        <v>710.38709677420002</v>
      </c>
      <c r="AF3">
        <v>16</v>
      </c>
      <c r="AG3">
        <v>235.8125</v>
      </c>
      <c r="AH3">
        <v>2</v>
      </c>
      <c r="AI3">
        <v>162</v>
      </c>
      <c r="AL3" t="s">
        <v>309</v>
      </c>
      <c r="AM3">
        <v>2</v>
      </c>
      <c r="AN3">
        <v>2</v>
      </c>
      <c r="AO3">
        <v>239.5</v>
      </c>
      <c r="AP3">
        <v>3</v>
      </c>
      <c r="AQ3">
        <v>734</v>
      </c>
    </row>
    <row r="4" spans="2:51" x14ac:dyDescent="0.2">
      <c r="B4" t="s">
        <v>953</v>
      </c>
      <c r="C4">
        <v>35703</v>
      </c>
      <c r="D4">
        <v>418.58733716210003</v>
      </c>
      <c r="F4" t="s">
        <v>8</v>
      </c>
      <c r="G4">
        <v>10510</v>
      </c>
      <c r="P4">
        <v>10510</v>
      </c>
      <c r="Q4">
        <v>178.51893795199999</v>
      </c>
      <c r="V4" t="s">
        <v>8</v>
      </c>
      <c r="W4">
        <v>4560</v>
      </c>
      <c r="X4">
        <v>3386</v>
      </c>
      <c r="Y4">
        <v>471.41093057609999</v>
      </c>
      <c r="Z4">
        <v>505</v>
      </c>
      <c r="AA4">
        <v>454.08910891089999</v>
      </c>
      <c r="AB4">
        <v>452</v>
      </c>
      <c r="AC4">
        <v>485.95796460179997</v>
      </c>
      <c r="AD4">
        <v>684</v>
      </c>
      <c r="AE4">
        <v>858.76169590639995</v>
      </c>
      <c r="AF4">
        <v>35</v>
      </c>
      <c r="AG4">
        <v>404.94285714289998</v>
      </c>
      <c r="AH4">
        <v>3</v>
      </c>
      <c r="AI4">
        <v>689.66666666670005</v>
      </c>
      <c r="AL4" t="s">
        <v>8</v>
      </c>
      <c r="AM4">
        <v>48</v>
      </c>
      <c r="AN4">
        <v>41</v>
      </c>
      <c r="AO4">
        <v>234.26829268290001</v>
      </c>
      <c r="AP4">
        <v>5</v>
      </c>
      <c r="AQ4">
        <v>259.2</v>
      </c>
      <c r="AR4">
        <v>7</v>
      </c>
      <c r="AS4">
        <v>234.42857142860001</v>
      </c>
    </row>
    <row r="5" spans="2:51" x14ac:dyDescent="0.2">
      <c r="B5" t="s">
        <v>965</v>
      </c>
      <c r="C5">
        <v>27127</v>
      </c>
      <c r="D5">
        <v>571.77892874259999</v>
      </c>
      <c r="F5" t="s">
        <v>43</v>
      </c>
      <c r="G5">
        <v>623</v>
      </c>
      <c r="H5">
        <v>522</v>
      </c>
      <c r="I5">
        <v>258.59961685820002</v>
      </c>
      <c r="J5">
        <v>35</v>
      </c>
      <c r="K5">
        <v>577.9714285714</v>
      </c>
      <c r="L5">
        <v>75</v>
      </c>
      <c r="M5">
        <v>246.30666666670001</v>
      </c>
      <c r="N5">
        <v>25</v>
      </c>
      <c r="O5">
        <v>264.16000000000003</v>
      </c>
      <c r="R5">
        <v>1</v>
      </c>
      <c r="S5">
        <v>253</v>
      </c>
      <c r="V5" t="s">
        <v>8</v>
      </c>
      <c r="W5">
        <v>4988</v>
      </c>
      <c r="X5">
        <v>3687</v>
      </c>
      <c r="Y5">
        <v>460.46039066740002</v>
      </c>
      <c r="Z5">
        <v>543</v>
      </c>
      <c r="AA5">
        <v>466.10865561690002</v>
      </c>
      <c r="AB5">
        <v>530</v>
      </c>
      <c r="AC5">
        <v>494.4452830189</v>
      </c>
      <c r="AD5">
        <v>715</v>
      </c>
      <c r="AE5">
        <v>852.32867132870001</v>
      </c>
      <c r="AF5">
        <v>51</v>
      </c>
      <c r="AG5">
        <v>351.8823529412</v>
      </c>
      <c r="AH5">
        <v>5</v>
      </c>
      <c r="AI5">
        <v>478.6</v>
      </c>
      <c r="AL5" t="s">
        <v>8</v>
      </c>
      <c r="AM5">
        <v>50</v>
      </c>
      <c r="AN5">
        <v>43</v>
      </c>
      <c r="AO5">
        <v>234.51162790699999</v>
      </c>
      <c r="AP5">
        <v>8</v>
      </c>
      <c r="AQ5">
        <v>437.25</v>
      </c>
      <c r="AR5">
        <v>7</v>
      </c>
      <c r="AS5">
        <v>234.42857142860001</v>
      </c>
    </row>
    <row r="6" spans="2:51" x14ac:dyDescent="0.2">
      <c r="B6" t="s">
        <v>241</v>
      </c>
      <c r="C6">
        <v>53163</v>
      </c>
      <c r="D6">
        <v>586.36769933979997</v>
      </c>
      <c r="F6" t="s">
        <v>37</v>
      </c>
      <c r="G6">
        <v>8305</v>
      </c>
      <c r="H6">
        <v>6595</v>
      </c>
      <c r="I6">
        <v>444.84700530710001</v>
      </c>
      <c r="J6">
        <v>360</v>
      </c>
      <c r="K6">
        <v>878.66111111110001</v>
      </c>
      <c r="L6">
        <v>1155</v>
      </c>
      <c r="M6">
        <v>626.76190476190004</v>
      </c>
      <c r="N6">
        <v>537</v>
      </c>
      <c r="O6">
        <v>608.1843575419</v>
      </c>
      <c r="R6">
        <v>18</v>
      </c>
      <c r="S6">
        <v>518.16666666670005</v>
      </c>
      <c r="V6" t="s">
        <v>400</v>
      </c>
      <c r="W6">
        <v>1355</v>
      </c>
      <c r="X6">
        <v>708</v>
      </c>
      <c r="Y6">
        <v>191.1906779661</v>
      </c>
      <c r="Z6">
        <v>197</v>
      </c>
      <c r="AA6">
        <v>283.98984771570002</v>
      </c>
      <c r="AB6">
        <v>445</v>
      </c>
      <c r="AC6">
        <v>295.51685393259999</v>
      </c>
      <c r="AD6">
        <v>126</v>
      </c>
      <c r="AE6">
        <v>287.40476190480001</v>
      </c>
      <c r="AF6">
        <v>75</v>
      </c>
      <c r="AG6">
        <v>182.85333333329999</v>
      </c>
      <c r="AH6">
        <v>1</v>
      </c>
      <c r="AI6">
        <v>65</v>
      </c>
      <c r="AL6" t="s">
        <v>400</v>
      </c>
      <c r="AM6">
        <v>25</v>
      </c>
      <c r="AN6">
        <v>19</v>
      </c>
      <c r="AO6">
        <v>88</v>
      </c>
      <c r="AP6">
        <v>19</v>
      </c>
      <c r="AQ6">
        <v>262.42105263159999</v>
      </c>
      <c r="AR6">
        <v>6</v>
      </c>
      <c r="AS6">
        <v>162.5</v>
      </c>
    </row>
    <row r="7" spans="2:51" x14ac:dyDescent="0.2">
      <c r="B7" t="s">
        <v>240</v>
      </c>
      <c r="C7">
        <v>237655</v>
      </c>
      <c r="D7">
        <v>406.53917364829999</v>
      </c>
      <c r="F7" t="s">
        <v>42</v>
      </c>
      <c r="G7">
        <v>5362</v>
      </c>
      <c r="H7">
        <v>3702</v>
      </c>
      <c r="I7">
        <v>382.69556996220001</v>
      </c>
      <c r="J7">
        <v>904</v>
      </c>
      <c r="K7">
        <v>501.04977876110001</v>
      </c>
      <c r="L7">
        <v>1076</v>
      </c>
      <c r="M7">
        <v>537.42565055759997</v>
      </c>
      <c r="N7">
        <v>543</v>
      </c>
      <c r="O7">
        <v>422.9355432781</v>
      </c>
      <c r="R7">
        <v>41</v>
      </c>
      <c r="S7">
        <v>308.82926829270002</v>
      </c>
      <c r="V7" t="s">
        <v>392</v>
      </c>
      <c r="W7">
        <v>13435</v>
      </c>
      <c r="X7">
        <v>9927</v>
      </c>
      <c r="Y7">
        <v>641.65689533600005</v>
      </c>
      <c r="Z7">
        <v>534</v>
      </c>
      <c r="AA7">
        <v>1175.9831460674</v>
      </c>
      <c r="AB7">
        <v>2461</v>
      </c>
      <c r="AC7">
        <v>1264.5193010971</v>
      </c>
      <c r="AD7">
        <v>862</v>
      </c>
      <c r="AE7">
        <v>907.98027842229999</v>
      </c>
      <c r="AF7">
        <v>166</v>
      </c>
      <c r="AG7">
        <v>229.67469879519999</v>
      </c>
      <c r="AH7">
        <v>19</v>
      </c>
      <c r="AI7">
        <v>775.52631578950002</v>
      </c>
      <c r="AL7" t="s">
        <v>392</v>
      </c>
      <c r="AM7">
        <v>345</v>
      </c>
      <c r="AN7">
        <v>262</v>
      </c>
      <c r="AO7">
        <v>487</v>
      </c>
      <c r="AP7">
        <v>45</v>
      </c>
      <c r="AQ7">
        <v>891.31111111109999</v>
      </c>
      <c r="AR7">
        <v>81</v>
      </c>
      <c r="AS7">
        <v>456.39506172839998</v>
      </c>
      <c r="AT7">
        <v>2</v>
      </c>
      <c r="AU7">
        <v>80.5</v>
      </c>
    </row>
    <row r="8" spans="2:51" x14ac:dyDescent="0.2">
      <c r="B8" t="s">
        <v>242</v>
      </c>
      <c r="C8">
        <v>24647</v>
      </c>
      <c r="D8">
        <v>520.3593198328</v>
      </c>
      <c r="F8" t="s">
        <v>50</v>
      </c>
      <c r="G8">
        <v>940</v>
      </c>
      <c r="H8">
        <v>260</v>
      </c>
      <c r="I8">
        <v>91.338461538499999</v>
      </c>
      <c r="J8">
        <v>389</v>
      </c>
      <c r="K8">
        <v>193.7712082262</v>
      </c>
      <c r="L8">
        <v>484</v>
      </c>
      <c r="M8">
        <v>197.72107438020001</v>
      </c>
      <c r="N8">
        <v>194</v>
      </c>
      <c r="O8">
        <v>200.80927835049999</v>
      </c>
      <c r="R8">
        <v>2</v>
      </c>
      <c r="S8">
        <v>371</v>
      </c>
      <c r="V8" t="s">
        <v>423</v>
      </c>
      <c r="W8">
        <v>1330</v>
      </c>
      <c r="X8">
        <v>863</v>
      </c>
      <c r="Y8">
        <v>200.60254924680001</v>
      </c>
      <c r="Z8">
        <v>241</v>
      </c>
      <c r="AA8">
        <v>344.00414937760002</v>
      </c>
      <c r="AB8">
        <v>174</v>
      </c>
      <c r="AC8">
        <v>138.72988505750001</v>
      </c>
      <c r="AD8">
        <v>205</v>
      </c>
      <c r="AE8">
        <v>387.6</v>
      </c>
      <c r="AF8">
        <v>84</v>
      </c>
      <c r="AG8">
        <v>161.9166666667</v>
      </c>
      <c r="AH8">
        <v>4</v>
      </c>
      <c r="AI8">
        <v>377.25</v>
      </c>
      <c r="AL8" t="s">
        <v>423</v>
      </c>
      <c r="AM8">
        <v>31</v>
      </c>
      <c r="AN8">
        <v>25</v>
      </c>
      <c r="AO8">
        <v>152.36000000000001</v>
      </c>
      <c r="AP8">
        <v>7</v>
      </c>
      <c r="AQ8">
        <v>240.57142857139999</v>
      </c>
      <c r="AR8">
        <v>6</v>
      </c>
      <c r="AS8">
        <v>270.5</v>
      </c>
    </row>
    <row r="9" spans="2:51" x14ac:dyDescent="0.2">
      <c r="B9" t="s">
        <v>243</v>
      </c>
      <c r="C9">
        <v>10510</v>
      </c>
      <c r="D9">
        <v>178.51893795199999</v>
      </c>
      <c r="F9" t="s">
        <v>81</v>
      </c>
      <c r="G9">
        <v>1197</v>
      </c>
      <c r="H9">
        <v>813</v>
      </c>
      <c r="I9">
        <v>190.26937269370001</v>
      </c>
      <c r="J9">
        <v>242</v>
      </c>
      <c r="K9">
        <v>339.87190082640001</v>
      </c>
      <c r="L9">
        <v>164</v>
      </c>
      <c r="M9">
        <v>115.6158536585</v>
      </c>
      <c r="N9">
        <v>216</v>
      </c>
      <c r="O9">
        <v>390.69444444440001</v>
      </c>
      <c r="R9">
        <v>4</v>
      </c>
      <c r="S9">
        <v>377.25</v>
      </c>
      <c r="V9" t="s">
        <v>393</v>
      </c>
      <c r="W9">
        <v>8173</v>
      </c>
      <c r="X9">
        <v>6340</v>
      </c>
      <c r="Y9">
        <v>506.12618296530002</v>
      </c>
      <c r="Z9">
        <v>372</v>
      </c>
      <c r="AA9">
        <v>880.60752688169998</v>
      </c>
      <c r="AB9">
        <v>1295</v>
      </c>
      <c r="AC9">
        <v>973.20617760619996</v>
      </c>
      <c r="AD9">
        <v>424</v>
      </c>
      <c r="AE9">
        <v>708.51179245280002</v>
      </c>
      <c r="AF9">
        <v>112</v>
      </c>
      <c r="AG9">
        <v>175.75892857139999</v>
      </c>
      <c r="AH9">
        <v>2</v>
      </c>
      <c r="AI9">
        <v>187.5</v>
      </c>
      <c r="AL9" t="s">
        <v>393</v>
      </c>
      <c r="AM9">
        <v>159</v>
      </c>
      <c r="AN9">
        <v>137</v>
      </c>
      <c r="AO9">
        <v>453.09489051089997</v>
      </c>
      <c r="AP9">
        <v>24</v>
      </c>
      <c r="AQ9">
        <v>868.375</v>
      </c>
      <c r="AR9">
        <v>20</v>
      </c>
      <c r="AS9">
        <v>210.7</v>
      </c>
      <c r="AT9">
        <v>2</v>
      </c>
      <c r="AU9">
        <v>243</v>
      </c>
    </row>
    <row r="10" spans="2:51" x14ac:dyDescent="0.2">
      <c r="B10" t="s">
        <v>949</v>
      </c>
      <c r="C10">
        <v>546</v>
      </c>
      <c r="D10">
        <v>445.83150183150002</v>
      </c>
      <c r="F10" t="s">
        <v>76</v>
      </c>
      <c r="G10">
        <v>1826</v>
      </c>
      <c r="H10">
        <v>795</v>
      </c>
      <c r="I10">
        <v>120.3924528302</v>
      </c>
      <c r="J10">
        <v>602</v>
      </c>
      <c r="K10">
        <v>213.4900332226</v>
      </c>
      <c r="L10">
        <v>950</v>
      </c>
      <c r="M10">
        <v>271.12421052629998</v>
      </c>
      <c r="N10">
        <v>81</v>
      </c>
      <c r="O10">
        <v>181.6419753086</v>
      </c>
      <c r="V10" t="s">
        <v>395</v>
      </c>
      <c r="W10">
        <v>8454</v>
      </c>
      <c r="X10">
        <v>6511</v>
      </c>
      <c r="Y10">
        <v>441.36737828290001</v>
      </c>
      <c r="Z10">
        <v>362</v>
      </c>
      <c r="AA10">
        <v>865.68232044199999</v>
      </c>
      <c r="AB10">
        <v>1149</v>
      </c>
      <c r="AC10">
        <v>626.15056570930005</v>
      </c>
      <c r="AD10">
        <v>534</v>
      </c>
      <c r="AE10">
        <v>602.14606741570003</v>
      </c>
      <c r="AF10">
        <v>242</v>
      </c>
      <c r="AG10">
        <v>173.7768595041</v>
      </c>
      <c r="AH10">
        <v>18</v>
      </c>
      <c r="AI10">
        <v>518.16666666670005</v>
      </c>
      <c r="AL10" t="s">
        <v>395</v>
      </c>
      <c r="AM10">
        <v>348</v>
      </c>
      <c r="AN10">
        <v>247</v>
      </c>
      <c r="AO10">
        <v>375.30364372470001</v>
      </c>
      <c r="AP10">
        <v>20</v>
      </c>
      <c r="AQ10">
        <v>654.65</v>
      </c>
      <c r="AR10">
        <v>91</v>
      </c>
      <c r="AS10">
        <v>400.98901098900001</v>
      </c>
      <c r="AT10">
        <v>10</v>
      </c>
      <c r="AU10">
        <v>217.1</v>
      </c>
    </row>
    <row r="11" spans="2:51" x14ac:dyDescent="0.2">
      <c r="F11" t="s">
        <v>38</v>
      </c>
      <c r="G11">
        <v>13472</v>
      </c>
      <c r="H11">
        <v>10091</v>
      </c>
      <c r="I11">
        <v>648.89782974929994</v>
      </c>
      <c r="J11">
        <v>519</v>
      </c>
      <c r="K11">
        <v>1227.2581888247</v>
      </c>
      <c r="L11">
        <v>2515</v>
      </c>
      <c r="M11">
        <v>1281.7367793241001</v>
      </c>
      <c r="N11">
        <v>847</v>
      </c>
      <c r="O11">
        <v>922.86658795749997</v>
      </c>
      <c r="R11">
        <v>19</v>
      </c>
      <c r="S11">
        <v>775.52631578950002</v>
      </c>
      <c r="V11" t="s">
        <v>396</v>
      </c>
      <c r="W11">
        <v>5662</v>
      </c>
      <c r="X11">
        <v>3720</v>
      </c>
      <c r="Y11">
        <v>387.27526881720001</v>
      </c>
      <c r="Z11">
        <v>893</v>
      </c>
      <c r="AA11">
        <v>500.77827547589999</v>
      </c>
      <c r="AB11">
        <v>1081</v>
      </c>
      <c r="AC11">
        <v>552.45883441260003</v>
      </c>
      <c r="AD11">
        <v>560</v>
      </c>
      <c r="AE11">
        <v>433.55892857139997</v>
      </c>
      <c r="AF11">
        <v>260</v>
      </c>
      <c r="AG11">
        <v>181.4</v>
      </c>
      <c r="AH11">
        <v>41</v>
      </c>
      <c r="AI11">
        <v>308.82926829270002</v>
      </c>
      <c r="AL11" t="s">
        <v>396</v>
      </c>
      <c r="AM11">
        <v>251</v>
      </c>
      <c r="AN11">
        <v>202</v>
      </c>
      <c r="AO11">
        <v>361.38613861390002</v>
      </c>
      <c r="AP11">
        <v>17</v>
      </c>
      <c r="AQ11">
        <v>599.8235294118</v>
      </c>
      <c r="AR11">
        <v>44</v>
      </c>
      <c r="AS11">
        <v>380.9318181818</v>
      </c>
      <c r="AT11">
        <v>4</v>
      </c>
      <c r="AU11">
        <v>334.75</v>
      </c>
      <c r="AV11">
        <v>1</v>
      </c>
      <c r="AW11">
        <v>10</v>
      </c>
    </row>
    <row r="12" spans="2:51" x14ac:dyDescent="0.2">
      <c r="F12" t="s">
        <v>56</v>
      </c>
      <c r="G12">
        <v>3238</v>
      </c>
      <c r="H12">
        <v>2745</v>
      </c>
      <c r="I12">
        <v>295.91621129330002</v>
      </c>
      <c r="J12">
        <v>406</v>
      </c>
      <c r="K12">
        <v>434.11330049259999</v>
      </c>
      <c r="L12">
        <v>449</v>
      </c>
      <c r="M12">
        <v>303.33630289529998</v>
      </c>
      <c r="N12">
        <v>44</v>
      </c>
      <c r="O12">
        <v>128.95454545449999</v>
      </c>
      <c r="V12" t="s">
        <v>398</v>
      </c>
      <c r="W12">
        <v>6618</v>
      </c>
      <c r="X12">
        <v>5587</v>
      </c>
      <c r="Y12">
        <v>299.30105602290001</v>
      </c>
      <c r="Z12">
        <v>578</v>
      </c>
      <c r="AA12">
        <v>576.21972318339999</v>
      </c>
      <c r="AB12">
        <v>310</v>
      </c>
      <c r="AC12">
        <v>207.85161290319999</v>
      </c>
      <c r="AD12">
        <v>458</v>
      </c>
      <c r="AE12">
        <v>367</v>
      </c>
      <c r="AF12">
        <v>246</v>
      </c>
      <c r="AG12">
        <v>173.91056910570001</v>
      </c>
      <c r="AH12">
        <v>17</v>
      </c>
      <c r="AI12">
        <v>322.70588235290001</v>
      </c>
      <c r="AL12" t="s">
        <v>398</v>
      </c>
      <c r="AM12">
        <v>224</v>
      </c>
      <c r="AN12">
        <v>180</v>
      </c>
      <c r="AO12">
        <v>377.65555555560002</v>
      </c>
      <c r="AP12">
        <v>9</v>
      </c>
      <c r="AQ12">
        <v>480.8888888889</v>
      </c>
      <c r="AR12">
        <v>38</v>
      </c>
      <c r="AS12">
        <v>237.15789473679999</v>
      </c>
      <c r="AT12">
        <v>6</v>
      </c>
      <c r="AU12">
        <v>319.6666666667</v>
      </c>
    </row>
    <row r="13" spans="2:51" x14ac:dyDescent="0.2">
      <c r="F13" t="s">
        <v>75</v>
      </c>
      <c r="G13">
        <v>6299</v>
      </c>
      <c r="H13">
        <v>5556</v>
      </c>
      <c r="I13">
        <v>293.08009359250002</v>
      </c>
      <c r="J13">
        <v>583</v>
      </c>
      <c r="K13">
        <v>573.63464837050003</v>
      </c>
      <c r="L13">
        <v>272</v>
      </c>
      <c r="M13">
        <v>156.70220588239999</v>
      </c>
      <c r="N13">
        <v>454</v>
      </c>
      <c r="O13">
        <v>360.24669603519999</v>
      </c>
      <c r="R13">
        <v>17</v>
      </c>
      <c r="S13">
        <v>322.70588235290001</v>
      </c>
      <c r="V13" t="s">
        <v>401</v>
      </c>
      <c r="W13">
        <v>1069</v>
      </c>
      <c r="X13">
        <v>283</v>
      </c>
      <c r="Y13">
        <v>136.0247349823</v>
      </c>
      <c r="Z13">
        <v>388</v>
      </c>
      <c r="AA13">
        <v>197.6082474227</v>
      </c>
      <c r="AB13">
        <v>485</v>
      </c>
      <c r="AC13">
        <v>207.92164948449999</v>
      </c>
      <c r="AD13">
        <v>192</v>
      </c>
      <c r="AE13">
        <v>205.125</v>
      </c>
      <c r="AF13">
        <v>107</v>
      </c>
      <c r="AG13">
        <v>211.8971962617</v>
      </c>
      <c r="AH13">
        <v>2</v>
      </c>
      <c r="AI13">
        <v>371</v>
      </c>
      <c r="AL13" t="s">
        <v>401</v>
      </c>
      <c r="AM13">
        <v>24</v>
      </c>
      <c r="AN13">
        <v>14</v>
      </c>
      <c r="AO13">
        <v>152.8571428571</v>
      </c>
      <c r="AP13">
        <v>9</v>
      </c>
      <c r="AQ13">
        <v>276.3333333333</v>
      </c>
      <c r="AR13">
        <v>7</v>
      </c>
      <c r="AS13">
        <v>197.28571428570001</v>
      </c>
      <c r="AT13">
        <v>3</v>
      </c>
      <c r="AU13">
        <v>152.3333333333</v>
      </c>
    </row>
    <row r="14" spans="2:51" x14ac:dyDescent="0.2">
      <c r="F14" t="s">
        <v>41</v>
      </c>
      <c r="G14">
        <v>1258</v>
      </c>
      <c r="H14">
        <v>675</v>
      </c>
      <c r="I14">
        <v>160.85777777780001</v>
      </c>
      <c r="J14">
        <v>200</v>
      </c>
      <c r="K14">
        <v>287.03500000000003</v>
      </c>
      <c r="L14">
        <v>453</v>
      </c>
      <c r="M14">
        <v>292.28697571740003</v>
      </c>
      <c r="N14">
        <v>129</v>
      </c>
      <c r="O14">
        <v>287.44186046509998</v>
      </c>
      <c r="R14">
        <v>1</v>
      </c>
      <c r="S14">
        <v>65</v>
      </c>
      <c r="V14" t="s">
        <v>402</v>
      </c>
      <c r="W14">
        <v>2175</v>
      </c>
      <c r="X14">
        <v>990</v>
      </c>
      <c r="Y14">
        <v>165.83737373739999</v>
      </c>
      <c r="Z14">
        <v>594</v>
      </c>
      <c r="AA14">
        <v>217.15319865320001</v>
      </c>
      <c r="AB14">
        <v>959</v>
      </c>
      <c r="AC14">
        <v>276.40667361840002</v>
      </c>
      <c r="AD14">
        <v>94</v>
      </c>
      <c r="AE14">
        <v>255.7659574468</v>
      </c>
      <c r="AF14">
        <v>132</v>
      </c>
      <c r="AG14">
        <v>184.96969696970001</v>
      </c>
      <c r="AL14" t="s">
        <v>402</v>
      </c>
      <c r="AM14">
        <v>33</v>
      </c>
      <c r="AN14">
        <v>22</v>
      </c>
      <c r="AO14">
        <v>97.545454545499993</v>
      </c>
      <c r="AP14">
        <v>16</v>
      </c>
      <c r="AQ14">
        <v>333.25</v>
      </c>
      <c r="AR14">
        <v>4</v>
      </c>
      <c r="AS14">
        <v>90</v>
      </c>
      <c r="AT14">
        <v>7</v>
      </c>
      <c r="AU14">
        <v>89.857142857100001</v>
      </c>
    </row>
    <row r="15" spans="2:51" x14ac:dyDescent="0.2">
      <c r="F15" t="s">
        <v>74</v>
      </c>
      <c r="G15">
        <v>206</v>
      </c>
      <c r="H15">
        <v>74</v>
      </c>
      <c r="I15">
        <v>119.0810810811</v>
      </c>
      <c r="J15">
        <v>123</v>
      </c>
      <c r="K15">
        <v>192.00813008130001</v>
      </c>
      <c r="L15">
        <v>80</v>
      </c>
      <c r="M15">
        <v>227.45</v>
      </c>
      <c r="N15">
        <v>42</v>
      </c>
      <c r="O15">
        <v>254.30952380950001</v>
      </c>
      <c r="R15">
        <v>10</v>
      </c>
      <c r="S15">
        <v>264.8</v>
      </c>
      <c r="V15" t="s">
        <v>397</v>
      </c>
      <c r="W15">
        <v>3354</v>
      </c>
      <c r="X15">
        <v>2727</v>
      </c>
      <c r="Y15">
        <v>303.03080308030002</v>
      </c>
      <c r="Z15">
        <v>402</v>
      </c>
      <c r="AA15">
        <v>441.53233830850002</v>
      </c>
      <c r="AB15">
        <v>453</v>
      </c>
      <c r="AC15">
        <v>310.60264900660002</v>
      </c>
      <c r="AD15">
        <v>62</v>
      </c>
      <c r="AE15">
        <v>257.61290322579998</v>
      </c>
      <c r="AF15">
        <v>111</v>
      </c>
      <c r="AG15">
        <v>139.5585585586</v>
      </c>
      <c r="AH15">
        <v>1</v>
      </c>
      <c r="AI15">
        <v>137</v>
      </c>
      <c r="AL15" t="s">
        <v>397</v>
      </c>
      <c r="AM15">
        <v>103</v>
      </c>
      <c r="AN15">
        <v>77</v>
      </c>
      <c r="AO15">
        <v>307.15584415580003</v>
      </c>
      <c r="AR15">
        <v>22</v>
      </c>
      <c r="AS15">
        <v>413.86363636359999</v>
      </c>
      <c r="AT15">
        <v>4</v>
      </c>
      <c r="AU15">
        <v>402.25</v>
      </c>
    </row>
    <row r="16" spans="2:51" x14ac:dyDescent="0.2">
      <c r="F16" t="s">
        <v>48</v>
      </c>
      <c r="G16">
        <v>8320</v>
      </c>
      <c r="H16">
        <v>6569</v>
      </c>
      <c r="I16">
        <v>509.55442228650003</v>
      </c>
      <c r="J16">
        <v>379</v>
      </c>
      <c r="K16">
        <v>896.4459102902</v>
      </c>
      <c r="L16">
        <v>1327</v>
      </c>
      <c r="M16">
        <v>973.67897513189996</v>
      </c>
      <c r="N16">
        <v>422</v>
      </c>
      <c r="O16">
        <v>705.40758293839997</v>
      </c>
      <c r="R16">
        <v>2</v>
      </c>
      <c r="S16">
        <v>187.5</v>
      </c>
      <c r="V16" t="s">
        <v>420</v>
      </c>
      <c r="W16">
        <v>487</v>
      </c>
      <c r="X16">
        <v>389</v>
      </c>
      <c r="Y16">
        <v>261.86118251929997</v>
      </c>
      <c r="Z16">
        <v>28</v>
      </c>
      <c r="AA16">
        <v>647.42857142859998</v>
      </c>
      <c r="AB16">
        <v>62</v>
      </c>
      <c r="AC16">
        <v>343.53225806450001</v>
      </c>
      <c r="AD16">
        <v>15</v>
      </c>
      <c r="AE16">
        <v>248.6666666667</v>
      </c>
      <c r="AF16">
        <v>20</v>
      </c>
      <c r="AG16">
        <v>148.30000000000001</v>
      </c>
      <c r="AH16">
        <v>1</v>
      </c>
      <c r="AI16">
        <v>253</v>
      </c>
      <c r="AL16" t="s">
        <v>420</v>
      </c>
      <c r="AM16">
        <v>5</v>
      </c>
      <c r="AN16">
        <v>4</v>
      </c>
      <c r="AO16">
        <v>94.25</v>
      </c>
      <c r="AP16">
        <v>4</v>
      </c>
      <c r="AQ16">
        <v>402.75</v>
      </c>
      <c r="AR16">
        <v>1</v>
      </c>
      <c r="AS16">
        <v>178</v>
      </c>
    </row>
    <row r="17" spans="6:49" x14ac:dyDescent="0.2">
      <c r="F17" t="s">
        <v>391</v>
      </c>
      <c r="G17">
        <v>51046</v>
      </c>
      <c r="H17">
        <v>38397</v>
      </c>
      <c r="I17">
        <v>448.28939760920002</v>
      </c>
      <c r="J17">
        <v>4742</v>
      </c>
      <c r="K17">
        <v>557.58034584560005</v>
      </c>
      <c r="L17">
        <v>9000</v>
      </c>
      <c r="M17">
        <v>726.43799999999999</v>
      </c>
      <c r="N17">
        <v>3534</v>
      </c>
      <c r="O17">
        <v>565.15280135820001</v>
      </c>
      <c r="R17">
        <v>115</v>
      </c>
      <c r="S17">
        <v>415.66956521740002</v>
      </c>
      <c r="V17" t="s">
        <v>421</v>
      </c>
      <c r="W17">
        <v>189</v>
      </c>
      <c r="X17">
        <v>57</v>
      </c>
      <c r="Y17">
        <v>218.01754385960001</v>
      </c>
      <c r="Z17">
        <v>34</v>
      </c>
      <c r="AA17">
        <v>301.1470588235</v>
      </c>
      <c r="AB17">
        <v>41</v>
      </c>
      <c r="AC17">
        <v>310.63414634150001</v>
      </c>
      <c r="AD17">
        <v>41</v>
      </c>
      <c r="AE17">
        <v>277.26829268289998</v>
      </c>
      <c r="AF17">
        <v>40</v>
      </c>
      <c r="AG17">
        <v>252.95</v>
      </c>
      <c r="AH17">
        <v>10</v>
      </c>
      <c r="AI17">
        <v>264.8</v>
      </c>
      <c r="AL17" t="s">
        <v>421</v>
      </c>
      <c r="AM17">
        <v>6</v>
      </c>
      <c r="AN17">
        <v>4</v>
      </c>
      <c r="AO17">
        <v>223.25</v>
      </c>
      <c r="AP17">
        <v>6</v>
      </c>
      <c r="AQ17">
        <v>214.5</v>
      </c>
      <c r="AR17">
        <v>2</v>
      </c>
      <c r="AS17">
        <v>198</v>
      </c>
    </row>
    <row r="18" spans="6:49" x14ac:dyDescent="0.2">
      <c r="F18" t="s">
        <v>68</v>
      </c>
      <c r="G18">
        <v>3105</v>
      </c>
      <c r="H18">
        <v>2490</v>
      </c>
      <c r="I18">
        <v>288.178313253</v>
      </c>
      <c r="J18">
        <v>255</v>
      </c>
      <c r="K18">
        <v>459.21176470590001</v>
      </c>
      <c r="L18">
        <v>401</v>
      </c>
      <c r="M18">
        <v>305.22194513720001</v>
      </c>
      <c r="N18">
        <v>207</v>
      </c>
      <c r="O18">
        <v>516.19323671500001</v>
      </c>
      <c r="R18">
        <v>7</v>
      </c>
      <c r="S18">
        <v>595.71428571429999</v>
      </c>
      <c r="V18" t="s">
        <v>391</v>
      </c>
      <c r="W18">
        <v>52301</v>
      </c>
      <c r="X18">
        <v>38102</v>
      </c>
      <c r="Y18">
        <v>446.61652931600003</v>
      </c>
      <c r="Z18">
        <v>4623</v>
      </c>
      <c r="AA18">
        <v>562.31083711880001</v>
      </c>
      <c r="AB18">
        <v>8915</v>
      </c>
      <c r="AC18">
        <v>723.46281547950002</v>
      </c>
      <c r="AD18">
        <v>3573</v>
      </c>
      <c r="AE18">
        <v>566.94094598380002</v>
      </c>
      <c r="AF18">
        <v>1595</v>
      </c>
      <c r="AG18">
        <v>183.56739811910001</v>
      </c>
      <c r="AH18">
        <v>116</v>
      </c>
      <c r="AI18">
        <v>413.2672413793</v>
      </c>
      <c r="AL18" t="s">
        <v>391</v>
      </c>
      <c r="AM18">
        <v>1554</v>
      </c>
      <c r="AN18">
        <v>1193</v>
      </c>
      <c r="AO18">
        <v>383.93461860849999</v>
      </c>
      <c r="AP18">
        <v>176</v>
      </c>
      <c r="AQ18">
        <v>602.01704545450002</v>
      </c>
      <c r="AR18">
        <v>322</v>
      </c>
      <c r="AS18">
        <v>364.79192546579998</v>
      </c>
      <c r="AT18">
        <v>38</v>
      </c>
      <c r="AU18">
        <v>230.7894736842</v>
      </c>
      <c r="AV18">
        <v>1</v>
      </c>
      <c r="AW18">
        <v>10</v>
      </c>
    </row>
    <row r="19" spans="6:49" x14ac:dyDescent="0.2">
      <c r="F19" t="s">
        <v>34</v>
      </c>
      <c r="G19">
        <v>936</v>
      </c>
      <c r="H19">
        <v>601</v>
      </c>
      <c r="I19">
        <v>239.72878535769999</v>
      </c>
      <c r="J19">
        <v>98</v>
      </c>
      <c r="K19">
        <v>533.25510204080001</v>
      </c>
      <c r="L19">
        <v>166</v>
      </c>
      <c r="M19">
        <v>228.17469879519999</v>
      </c>
      <c r="N19">
        <v>162</v>
      </c>
      <c r="O19">
        <v>580.75308641979996</v>
      </c>
      <c r="R19">
        <v>7</v>
      </c>
      <c r="S19">
        <v>270.28571428570001</v>
      </c>
      <c r="V19" t="s">
        <v>409</v>
      </c>
      <c r="W19">
        <v>1023</v>
      </c>
      <c r="X19">
        <v>617</v>
      </c>
      <c r="Y19">
        <v>255.5607779579</v>
      </c>
      <c r="Z19">
        <v>104</v>
      </c>
      <c r="AA19">
        <v>541.98076923079998</v>
      </c>
      <c r="AB19">
        <v>171</v>
      </c>
      <c r="AC19">
        <v>245.1052631579</v>
      </c>
      <c r="AD19">
        <v>158</v>
      </c>
      <c r="AE19">
        <v>577.72784810129997</v>
      </c>
      <c r="AF19">
        <v>71</v>
      </c>
      <c r="AG19">
        <v>146.54929577460001</v>
      </c>
      <c r="AH19">
        <v>6</v>
      </c>
      <c r="AI19">
        <v>308.1666666667</v>
      </c>
      <c r="AL19" t="s">
        <v>409</v>
      </c>
      <c r="AM19">
        <v>8</v>
      </c>
      <c r="AN19">
        <v>7</v>
      </c>
      <c r="AO19">
        <v>140.8571428571</v>
      </c>
      <c r="AP19">
        <v>8</v>
      </c>
      <c r="AQ19">
        <v>340.875</v>
      </c>
      <c r="AR19">
        <v>1</v>
      </c>
      <c r="AS19">
        <v>26</v>
      </c>
    </row>
    <row r="20" spans="6:49" x14ac:dyDescent="0.2">
      <c r="F20" t="s">
        <v>55</v>
      </c>
      <c r="G20">
        <v>927</v>
      </c>
      <c r="H20">
        <v>429</v>
      </c>
      <c r="I20">
        <v>199.01398601400001</v>
      </c>
      <c r="J20">
        <v>227</v>
      </c>
      <c r="K20">
        <v>340.34361233480001</v>
      </c>
      <c r="L20">
        <v>162</v>
      </c>
      <c r="M20">
        <v>271.89506172839998</v>
      </c>
      <c r="N20">
        <v>333</v>
      </c>
      <c r="O20">
        <v>607.01501501500002</v>
      </c>
      <c r="R20">
        <v>3</v>
      </c>
      <c r="S20">
        <v>689.66666666670005</v>
      </c>
      <c r="V20" t="s">
        <v>425</v>
      </c>
      <c r="W20">
        <v>304</v>
      </c>
      <c r="X20">
        <v>134</v>
      </c>
      <c r="Y20">
        <v>188.17164179100001</v>
      </c>
      <c r="Z20">
        <v>94</v>
      </c>
      <c r="AA20">
        <v>270.19148936170001</v>
      </c>
      <c r="AB20">
        <v>78</v>
      </c>
      <c r="AC20">
        <v>196.24358974360001</v>
      </c>
      <c r="AD20">
        <v>56</v>
      </c>
      <c r="AE20">
        <v>460.07142857140002</v>
      </c>
      <c r="AF20">
        <v>35</v>
      </c>
      <c r="AG20">
        <v>135.65714285710001</v>
      </c>
      <c r="AH20">
        <v>1</v>
      </c>
      <c r="AI20">
        <v>582</v>
      </c>
      <c r="AL20" t="s">
        <v>425</v>
      </c>
      <c r="AM20">
        <v>4</v>
      </c>
      <c r="AN20">
        <v>3</v>
      </c>
      <c r="AO20">
        <v>79.333333333300004</v>
      </c>
      <c r="AP20">
        <v>2</v>
      </c>
      <c r="AQ20">
        <v>205.5</v>
      </c>
      <c r="AR20">
        <v>1</v>
      </c>
      <c r="AS20">
        <v>80</v>
      </c>
    </row>
    <row r="21" spans="6:49" x14ac:dyDescent="0.2">
      <c r="F21" t="s">
        <v>62</v>
      </c>
      <c r="G21">
        <v>8415</v>
      </c>
      <c r="H21">
        <v>6953</v>
      </c>
      <c r="I21">
        <v>400.69897885799998</v>
      </c>
      <c r="J21">
        <v>828</v>
      </c>
      <c r="K21">
        <v>619.68357487920002</v>
      </c>
      <c r="L21">
        <v>1066</v>
      </c>
      <c r="M21">
        <v>620.6294559099</v>
      </c>
      <c r="N21">
        <v>392</v>
      </c>
      <c r="O21">
        <v>578.70408163269997</v>
      </c>
      <c r="R21">
        <v>4</v>
      </c>
      <c r="S21">
        <v>899.75</v>
      </c>
      <c r="V21" t="s">
        <v>429</v>
      </c>
      <c r="W21">
        <v>1240</v>
      </c>
      <c r="X21">
        <v>944</v>
      </c>
      <c r="Y21">
        <v>299.51906779659998</v>
      </c>
      <c r="Z21">
        <v>84</v>
      </c>
      <c r="AA21">
        <v>505.94047619050002</v>
      </c>
      <c r="AB21">
        <v>190</v>
      </c>
      <c r="AC21">
        <v>385.52631578950002</v>
      </c>
      <c r="AD21">
        <v>56</v>
      </c>
      <c r="AE21">
        <v>437.58928571429999</v>
      </c>
      <c r="AF21">
        <v>49</v>
      </c>
      <c r="AG21">
        <v>163.71428571429999</v>
      </c>
      <c r="AH21">
        <v>1</v>
      </c>
      <c r="AI21">
        <v>396</v>
      </c>
      <c r="AL21" t="s">
        <v>429</v>
      </c>
      <c r="AM21">
        <v>10</v>
      </c>
      <c r="AN21">
        <v>9</v>
      </c>
      <c r="AO21">
        <v>148.7777777778</v>
      </c>
      <c r="AP21">
        <v>8</v>
      </c>
      <c r="AQ21">
        <v>286.375</v>
      </c>
      <c r="AR21">
        <v>1</v>
      </c>
      <c r="AS21">
        <v>172</v>
      </c>
    </row>
    <row r="22" spans="6:49" x14ac:dyDescent="0.2">
      <c r="F22" t="s">
        <v>64</v>
      </c>
      <c r="G22">
        <v>7187</v>
      </c>
      <c r="H22">
        <v>5446</v>
      </c>
      <c r="I22">
        <v>403.51211898640003</v>
      </c>
      <c r="J22">
        <v>401</v>
      </c>
      <c r="K22">
        <v>553.95012468829998</v>
      </c>
      <c r="L22">
        <v>1328</v>
      </c>
      <c r="M22">
        <v>722.39984939759995</v>
      </c>
      <c r="N22">
        <v>401</v>
      </c>
      <c r="O22">
        <v>564.27431421450001</v>
      </c>
      <c r="R22">
        <v>12</v>
      </c>
      <c r="S22">
        <v>518.16666666670005</v>
      </c>
      <c r="V22" t="s">
        <v>414</v>
      </c>
      <c r="W22">
        <v>3188</v>
      </c>
      <c r="X22">
        <v>2472</v>
      </c>
      <c r="Y22">
        <v>296.6201456311</v>
      </c>
      <c r="Z22">
        <v>254</v>
      </c>
      <c r="AA22">
        <v>459.11811023619998</v>
      </c>
      <c r="AB22">
        <v>408</v>
      </c>
      <c r="AC22">
        <v>350.1225490196</v>
      </c>
      <c r="AD22">
        <v>215</v>
      </c>
      <c r="AE22">
        <v>507.83720930229998</v>
      </c>
      <c r="AF22">
        <v>86</v>
      </c>
      <c r="AG22">
        <v>244.62790697669999</v>
      </c>
      <c r="AH22">
        <v>7</v>
      </c>
      <c r="AI22">
        <v>595.71428571429999</v>
      </c>
      <c r="AL22" t="s">
        <v>414</v>
      </c>
      <c r="AM22">
        <v>31</v>
      </c>
      <c r="AN22">
        <v>18</v>
      </c>
      <c r="AO22">
        <v>122.6111111111</v>
      </c>
      <c r="AP22">
        <v>26</v>
      </c>
      <c r="AQ22">
        <v>276.42307692309998</v>
      </c>
      <c r="AR22">
        <v>8</v>
      </c>
      <c r="AS22">
        <v>133.875</v>
      </c>
      <c r="AT22">
        <v>5</v>
      </c>
      <c r="AU22">
        <v>374</v>
      </c>
    </row>
    <row r="23" spans="6:49" x14ac:dyDescent="0.2">
      <c r="F23" t="s">
        <v>73</v>
      </c>
      <c r="G23">
        <v>5062</v>
      </c>
      <c r="H23">
        <v>4020</v>
      </c>
      <c r="I23">
        <v>272.97537313430001</v>
      </c>
      <c r="J23">
        <v>692</v>
      </c>
      <c r="K23">
        <v>416.4638728324</v>
      </c>
      <c r="L23">
        <v>742</v>
      </c>
      <c r="M23">
        <v>371.60646900270001</v>
      </c>
      <c r="N23">
        <v>287</v>
      </c>
      <c r="O23">
        <v>440.59930313590002</v>
      </c>
      <c r="R23">
        <v>13</v>
      </c>
      <c r="S23">
        <v>308.46153846150003</v>
      </c>
      <c r="V23" t="s">
        <v>410</v>
      </c>
      <c r="W23">
        <v>5355</v>
      </c>
      <c r="X23">
        <v>3621</v>
      </c>
      <c r="Y23">
        <v>382.34299917150003</v>
      </c>
      <c r="Z23">
        <v>427</v>
      </c>
      <c r="AA23">
        <v>538.31850117099998</v>
      </c>
      <c r="AB23">
        <v>1346</v>
      </c>
      <c r="AC23">
        <v>559.5809806835</v>
      </c>
      <c r="AD23">
        <v>244</v>
      </c>
      <c r="AE23">
        <v>498.26229508199998</v>
      </c>
      <c r="AF23">
        <v>133</v>
      </c>
      <c r="AG23">
        <v>139.4586466165</v>
      </c>
      <c r="AH23">
        <v>11</v>
      </c>
      <c r="AI23">
        <v>244.36363636359999</v>
      </c>
      <c r="AL23" t="s">
        <v>410</v>
      </c>
      <c r="AM23">
        <v>39</v>
      </c>
      <c r="AN23">
        <v>32</v>
      </c>
      <c r="AO23">
        <v>272.40625</v>
      </c>
      <c r="AP23">
        <v>17</v>
      </c>
      <c r="AQ23">
        <v>359.0588235294</v>
      </c>
      <c r="AR23">
        <v>7</v>
      </c>
      <c r="AS23">
        <v>154.8571428571</v>
      </c>
    </row>
    <row r="24" spans="6:49" x14ac:dyDescent="0.2">
      <c r="F24" t="s">
        <v>45</v>
      </c>
      <c r="G24">
        <v>1518</v>
      </c>
      <c r="H24">
        <v>1189</v>
      </c>
      <c r="I24">
        <v>295.1042893188</v>
      </c>
      <c r="J24">
        <v>111</v>
      </c>
      <c r="K24">
        <v>518.62162162159996</v>
      </c>
      <c r="L24">
        <v>261</v>
      </c>
      <c r="M24">
        <v>438.72413793099997</v>
      </c>
      <c r="N24">
        <v>66</v>
      </c>
      <c r="O24">
        <v>498.12121212120002</v>
      </c>
      <c r="R24">
        <v>2</v>
      </c>
      <c r="S24">
        <v>326.5</v>
      </c>
      <c r="V24" t="s">
        <v>427</v>
      </c>
      <c r="W24">
        <v>7325</v>
      </c>
      <c r="X24">
        <v>5440</v>
      </c>
      <c r="Y24">
        <v>403.74558823529998</v>
      </c>
      <c r="Z24">
        <v>414</v>
      </c>
      <c r="AA24">
        <v>552.92028985510001</v>
      </c>
      <c r="AB24">
        <v>1306</v>
      </c>
      <c r="AC24">
        <v>707.2174578867</v>
      </c>
      <c r="AD24">
        <v>414</v>
      </c>
      <c r="AE24">
        <v>574.06038647339994</v>
      </c>
      <c r="AF24">
        <v>152</v>
      </c>
      <c r="AG24">
        <v>193.13157894739999</v>
      </c>
      <c r="AH24">
        <v>13</v>
      </c>
      <c r="AI24">
        <v>542</v>
      </c>
      <c r="AL24" t="s">
        <v>427</v>
      </c>
      <c r="AM24">
        <v>94</v>
      </c>
      <c r="AN24">
        <v>68</v>
      </c>
      <c r="AO24">
        <v>253.2205882353</v>
      </c>
      <c r="AP24">
        <v>49</v>
      </c>
      <c r="AQ24">
        <v>351.5918367347</v>
      </c>
      <c r="AR24">
        <v>23</v>
      </c>
      <c r="AS24">
        <v>277.04347826089997</v>
      </c>
      <c r="AT24">
        <v>3</v>
      </c>
      <c r="AU24">
        <v>200</v>
      </c>
    </row>
    <row r="25" spans="6:49" x14ac:dyDescent="0.2">
      <c r="F25" t="s">
        <v>66</v>
      </c>
      <c r="G25">
        <v>5309</v>
      </c>
      <c r="H25">
        <v>3665</v>
      </c>
      <c r="I25">
        <v>384.78199181449997</v>
      </c>
      <c r="J25">
        <v>423</v>
      </c>
      <c r="K25">
        <v>541.63829787229997</v>
      </c>
      <c r="L25">
        <v>1390</v>
      </c>
      <c r="M25">
        <v>565.09568345319997</v>
      </c>
      <c r="N25">
        <v>243</v>
      </c>
      <c r="O25">
        <v>505.14403292179998</v>
      </c>
      <c r="R25">
        <v>11</v>
      </c>
      <c r="S25">
        <v>291.8181818182</v>
      </c>
      <c r="V25" t="s">
        <v>408</v>
      </c>
      <c r="W25">
        <v>18350</v>
      </c>
      <c r="X25">
        <v>14637</v>
      </c>
      <c r="Y25">
        <v>334.01919792310002</v>
      </c>
      <c r="Z25">
        <v>2249</v>
      </c>
      <c r="AA25">
        <v>497.62383281460001</v>
      </c>
      <c r="AB25">
        <v>2101</v>
      </c>
      <c r="AC25">
        <v>434.27986673010003</v>
      </c>
      <c r="AD25">
        <v>909</v>
      </c>
      <c r="AE25">
        <v>440.8888888889</v>
      </c>
      <c r="AF25">
        <v>685</v>
      </c>
      <c r="AG25">
        <v>164.9124087591</v>
      </c>
      <c r="AH25">
        <v>18</v>
      </c>
      <c r="AI25">
        <v>440.5</v>
      </c>
      <c r="AL25" t="s">
        <v>408</v>
      </c>
      <c r="AM25">
        <v>373</v>
      </c>
      <c r="AN25">
        <v>270</v>
      </c>
      <c r="AO25">
        <v>254.18888888890001</v>
      </c>
      <c r="AP25">
        <v>165</v>
      </c>
      <c r="AQ25">
        <v>378.0242424242</v>
      </c>
      <c r="AR25">
        <v>89</v>
      </c>
      <c r="AS25">
        <v>218.66292134829999</v>
      </c>
      <c r="AT25">
        <v>14</v>
      </c>
      <c r="AU25">
        <v>174.3571428571</v>
      </c>
    </row>
    <row r="26" spans="6:49" x14ac:dyDescent="0.2">
      <c r="F26" t="s">
        <v>32</v>
      </c>
      <c r="G26">
        <v>218</v>
      </c>
      <c r="H26">
        <v>96</v>
      </c>
      <c r="I26">
        <v>111.1145833333</v>
      </c>
      <c r="J26">
        <v>93</v>
      </c>
      <c r="K26">
        <v>249.03225806450001</v>
      </c>
      <c r="L26">
        <v>65</v>
      </c>
      <c r="M26">
        <v>138.80000000000001</v>
      </c>
      <c r="N26">
        <v>56</v>
      </c>
      <c r="O26">
        <v>441.85714285709997</v>
      </c>
      <c r="R26">
        <v>1</v>
      </c>
      <c r="S26">
        <v>582</v>
      </c>
      <c r="V26" t="s">
        <v>406</v>
      </c>
      <c r="W26">
        <v>1894</v>
      </c>
      <c r="X26">
        <v>1392</v>
      </c>
      <c r="Y26">
        <v>295.58836206900003</v>
      </c>
      <c r="Z26">
        <v>252</v>
      </c>
      <c r="AA26">
        <v>459.82142857140002</v>
      </c>
      <c r="AB26">
        <v>334</v>
      </c>
      <c r="AC26">
        <v>284.05089820360001</v>
      </c>
      <c r="AD26">
        <v>98</v>
      </c>
      <c r="AE26">
        <v>354.22448979590001</v>
      </c>
      <c r="AF26">
        <v>69</v>
      </c>
      <c r="AG26">
        <v>193.0579710145</v>
      </c>
      <c r="AH26">
        <v>1</v>
      </c>
      <c r="AI26">
        <v>225</v>
      </c>
      <c r="AL26" t="s">
        <v>406</v>
      </c>
      <c r="AM26">
        <v>31</v>
      </c>
      <c r="AN26">
        <v>22</v>
      </c>
      <c r="AO26">
        <v>392.77272727270002</v>
      </c>
      <c r="AP26">
        <v>12</v>
      </c>
      <c r="AQ26">
        <v>252.1666666667</v>
      </c>
      <c r="AR26">
        <v>9</v>
      </c>
      <c r="AS26">
        <v>119.44444444440001</v>
      </c>
    </row>
    <row r="27" spans="6:49" x14ac:dyDescent="0.2">
      <c r="F27" t="s">
        <v>71</v>
      </c>
      <c r="G27">
        <v>4254</v>
      </c>
      <c r="H27">
        <v>3886</v>
      </c>
      <c r="I27">
        <v>232.0414307771</v>
      </c>
      <c r="J27">
        <v>706</v>
      </c>
      <c r="K27">
        <v>373.31728045329999</v>
      </c>
      <c r="L27">
        <v>173</v>
      </c>
      <c r="M27">
        <v>113.098265896</v>
      </c>
      <c r="N27">
        <v>185</v>
      </c>
      <c r="O27">
        <v>242.96756756760001</v>
      </c>
      <c r="R27">
        <v>10</v>
      </c>
      <c r="S27">
        <v>145.9</v>
      </c>
      <c r="V27" t="s">
        <v>80</v>
      </c>
      <c r="W27">
        <v>5249</v>
      </c>
      <c r="X27">
        <v>4038</v>
      </c>
      <c r="Y27">
        <v>281.13298662699998</v>
      </c>
      <c r="Z27">
        <v>702</v>
      </c>
      <c r="AA27">
        <v>427.6737891738</v>
      </c>
      <c r="AB27">
        <v>756</v>
      </c>
      <c r="AC27">
        <v>391.70767195769997</v>
      </c>
      <c r="AD27">
        <v>296</v>
      </c>
      <c r="AE27">
        <v>450.34459459459998</v>
      </c>
      <c r="AF27">
        <v>148</v>
      </c>
      <c r="AG27">
        <v>166.19594594590001</v>
      </c>
      <c r="AH27">
        <v>11</v>
      </c>
      <c r="AI27">
        <v>215.7272727273</v>
      </c>
      <c r="AL27" t="s">
        <v>80</v>
      </c>
      <c r="AM27">
        <v>86</v>
      </c>
      <c r="AN27">
        <v>64</v>
      </c>
      <c r="AO27">
        <v>173.28125</v>
      </c>
      <c r="AP27">
        <v>27</v>
      </c>
      <c r="AQ27">
        <v>331.8148148148</v>
      </c>
      <c r="AR27">
        <v>20</v>
      </c>
      <c r="AS27">
        <v>127.95</v>
      </c>
      <c r="AT27">
        <v>2</v>
      </c>
      <c r="AU27">
        <v>174.5</v>
      </c>
    </row>
    <row r="28" spans="6:49" x14ac:dyDescent="0.2">
      <c r="F28" t="s">
        <v>31</v>
      </c>
      <c r="G28">
        <v>1700</v>
      </c>
      <c r="H28">
        <v>1288</v>
      </c>
      <c r="I28">
        <v>286.22748447200001</v>
      </c>
      <c r="J28">
        <v>243</v>
      </c>
      <c r="K28">
        <v>460.2674897119</v>
      </c>
      <c r="L28">
        <v>324</v>
      </c>
      <c r="M28">
        <v>270.79938271600003</v>
      </c>
      <c r="N28">
        <v>87</v>
      </c>
      <c r="O28">
        <v>319.02298850570003</v>
      </c>
      <c r="R28">
        <v>1</v>
      </c>
      <c r="S28">
        <v>225</v>
      </c>
      <c r="V28" t="s">
        <v>405</v>
      </c>
      <c r="W28">
        <v>43928</v>
      </c>
      <c r="X28">
        <v>33295</v>
      </c>
      <c r="Y28">
        <v>336.85057816490001</v>
      </c>
      <c r="Z28">
        <v>4580</v>
      </c>
      <c r="AA28">
        <v>487.97117903930001</v>
      </c>
      <c r="AB28">
        <v>6690</v>
      </c>
      <c r="AC28">
        <v>486.3330343797</v>
      </c>
      <c r="AD28">
        <v>2446</v>
      </c>
      <c r="AE28">
        <v>481.91169255929998</v>
      </c>
      <c r="AF28">
        <v>1428</v>
      </c>
      <c r="AG28">
        <v>170.16806722690001</v>
      </c>
      <c r="AH28">
        <v>69</v>
      </c>
      <c r="AI28">
        <v>395.04347826089997</v>
      </c>
      <c r="AL28" t="s">
        <v>405</v>
      </c>
      <c r="AM28">
        <v>676</v>
      </c>
      <c r="AN28">
        <v>493</v>
      </c>
      <c r="AO28">
        <v>241.5172413793</v>
      </c>
      <c r="AP28">
        <v>314</v>
      </c>
      <c r="AQ28">
        <v>351.29617834390001</v>
      </c>
      <c r="AR28">
        <v>159</v>
      </c>
      <c r="AS28">
        <v>200.62893081760001</v>
      </c>
      <c r="AT28">
        <v>24</v>
      </c>
      <c r="AU28">
        <v>219.1666666667</v>
      </c>
    </row>
    <row r="29" spans="6:49" x14ac:dyDescent="0.2">
      <c r="F29" t="s">
        <v>52</v>
      </c>
      <c r="G29">
        <v>4887</v>
      </c>
      <c r="H29">
        <v>3763</v>
      </c>
      <c r="I29">
        <v>312.44060589949999</v>
      </c>
      <c r="J29">
        <v>747</v>
      </c>
      <c r="K29">
        <v>469.98125836679998</v>
      </c>
      <c r="L29">
        <v>830</v>
      </c>
      <c r="M29">
        <v>258.44457831329998</v>
      </c>
      <c r="N29">
        <v>293</v>
      </c>
      <c r="O29">
        <v>356.34129692829998</v>
      </c>
      <c r="R29">
        <v>1</v>
      </c>
      <c r="S29">
        <v>43</v>
      </c>
      <c r="V29" t="s">
        <v>389</v>
      </c>
      <c r="W29">
        <v>10505</v>
      </c>
      <c r="X29">
        <v>5024</v>
      </c>
      <c r="Y29">
        <v>272.14115070669999</v>
      </c>
      <c r="Z29">
        <v>813</v>
      </c>
      <c r="AA29">
        <v>596.75030750309998</v>
      </c>
      <c r="AB29">
        <v>3681</v>
      </c>
      <c r="AC29">
        <v>717.311871774</v>
      </c>
      <c r="AD29">
        <v>1278</v>
      </c>
      <c r="AE29">
        <v>479.81675802659998</v>
      </c>
      <c r="AF29">
        <v>502</v>
      </c>
      <c r="AG29">
        <v>170.7171314741</v>
      </c>
      <c r="AH29">
        <v>20</v>
      </c>
      <c r="AI29">
        <v>572.25</v>
      </c>
      <c r="AL29" t="s">
        <v>389</v>
      </c>
      <c r="AM29">
        <v>281</v>
      </c>
      <c r="AN29">
        <v>200</v>
      </c>
      <c r="AO29">
        <v>373.4</v>
      </c>
      <c r="AP29">
        <v>22</v>
      </c>
      <c r="AQ29">
        <v>501.63636363640001</v>
      </c>
      <c r="AR29">
        <v>72</v>
      </c>
      <c r="AS29">
        <v>428.56944444440001</v>
      </c>
      <c r="AT29">
        <v>9</v>
      </c>
      <c r="AU29">
        <v>143.8888888889</v>
      </c>
    </row>
    <row r="30" spans="6:49" x14ac:dyDescent="0.2">
      <c r="F30" t="s">
        <v>405</v>
      </c>
      <c r="G30">
        <v>43518</v>
      </c>
      <c r="H30">
        <v>33826</v>
      </c>
      <c r="I30">
        <v>332.46100632650001</v>
      </c>
      <c r="J30">
        <v>4824</v>
      </c>
      <c r="K30">
        <v>478.10199004980001</v>
      </c>
      <c r="L30">
        <v>6908</v>
      </c>
      <c r="M30">
        <v>482.31239143020002</v>
      </c>
      <c r="N30">
        <v>2712</v>
      </c>
      <c r="O30">
        <v>494.14823008849999</v>
      </c>
      <c r="R30">
        <v>72</v>
      </c>
      <c r="S30">
        <v>390.69444444440001</v>
      </c>
      <c r="V30" t="s">
        <v>426</v>
      </c>
      <c r="W30">
        <v>31440</v>
      </c>
      <c r="X30">
        <v>27204</v>
      </c>
      <c r="Y30">
        <v>463.92930666860002</v>
      </c>
      <c r="Z30">
        <v>1868</v>
      </c>
      <c r="AA30">
        <v>747.02623126339995</v>
      </c>
      <c r="AB30">
        <v>966</v>
      </c>
      <c r="AC30">
        <v>384.4306418219</v>
      </c>
      <c r="AD30">
        <v>2266</v>
      </c>
      <c r="AE30">
        <v>330.81244483670002</v>
      </c>
      <c r="AF30">
        <v>988</v>
      </c>
      <c r="AG30">
        <v>171.06781376519999</v>
      </c>
      <c r="AH30">
        <v>16</v>
      </c>
      <c r="AI30">
        <v>328.5625</v>
      </c>
      <c r="AL30" t="s">
        <v>426</v>
      </c>
      <c r="AM30">
        <v>559</v>
      </c>
      <c r="AN30">
        <v>456</v>
      </c>
      <c r="AO30">
        <v>294.88157894739999</v>
      </c>
      <c r="AP30">
        <v>132</v>
      </c>
      <c r="AQ30">
        <v>437.3181818182</v>
      </c>
      <c r="AR30">
        <v>95</v>
      </c>
      <c r="AS30">
        <v>142.37894736839999</v>
      </c>
      <c r="AT30">
        <v>8</v>
      </c>
      <c r="AU30">
        <v>311</v>
      </c>
    </row>
    <row r="31" spans="6:49" x14ac:dyDescent="0.2">
      <c r="F31" t="s">
        <v>25</v>
      </c>
      <c r="G31">
        <v>18689</v>
      </c>
      <c r="H31">
        <v>16433</v>
      </c>
      <c r="I31">
        <v>542.45451226190005</v>
      </c>
      <c r="J31">
        <v>1253</v>
      </c>
      <c r="K31">
        <v>855.14126097370001</v>
      </c>
      <c r="L31">
        <v>1261</v>
      </c>
      <c r="M31">
        <v>459.21094369550002</v>
      </c>
      <c r="N31">
        <v>970</v>
      </c>
      <c r="O31">
        <v>361.22440537749998</v>
      </c>
      <c r="R31">
        <v>25</v>
      </c>
      <c r="S31">
        <v>263.68</v>
      </c>
      <c r="V31" t="s">
        <v>382</v>
      </c>
      <c r="W31">
        <v>19233</v>
      </c>
      <c r="X31">
        <v>16337</v>
      </c>
      <c r="Y31">
        <v>540.68733549609999</v>
      </c>
      <c r="Z31">
        <v>1277</v>
      </c>
      <c r="AA31">
        <v>842.26076742359999</v>
      </c>
      <c r="AB31">
        <v>1346</v>
      </c>
      <c r="AC31">
        <v>483.6641901932</v>
      </c>
      <c r="AD31">
        <v>1025</v>
      </c>
      <c r="AE31">
        <v>365.14481409000001</v>
      </c>
      <c r="AF31">
        <v>500</v>
      </c>
      <c r="AG31">
        <v>162.60320641280001</v>
      </c>
      <c r="AH31">
        <v>25</v>
      </c>
      <c r="AI31">
        <v>263.68</v>
      </c>
      <c r="AL31" t="s">
        <v>382</v>
      </c>
      <c r="AM31">
        <v>359</v>
      </c>
      <c r="AN31">
        <v>256</v>
      </c>
      <c r="AO31">
        <v>323.58984375</v>
      </c>
      <c r="AP31">
        <v>64</v>
      </c>
      <c r="AQ31">
        <v>478.171875</v>
      </c>
      <c r="AR31">
        <v>80</v>
      </c>
      <c r="AS31">
        <v>187.41249999999999</v>
      </c>
      <c r="AT31">
        <v>23</v>
      </c>
      <c r="AU31">
        <v>298.73913043480002</v>
      </c>
    </row>
    <row r="32" spans="6:49" x14ac:dyDescent="0.2">
      <c r="F32" t="s">
        <v>39</v>
      </c>
      <c r="G32">
        <v>13119</v>
      </c>
      <c r="H32">
        <v>10458</v>
      </c>
      <c r="I32">
        <v>382.37993688440002</v>
      </c>
      <c r="J32">
        <v>496</v>
      </c>
      <c r="K32">
        <v>696.55443548389997</v>
      </c>
      <c r="L32">
        <v>1720</v>
      </c>
      <c r="M32">
        <v>504.1563953488</v>
      </c>
      <c r="N32">
        <v>917</v>
      </c>
      <c r="O32">
        <v>581.30316248639997</v>
      </c>
      <c r="R32">
        <v>24</v>
      </c>
      <c r="S32">
        <v>530.75</v>
      </c>
      <c r="V32" t="s">
        <v>394</v>
      </c>
      <c r="W32">
        <v>3320</v>
      </c>
      <c r="X32">
        <v>2080</v>
      </c>
      <c r="Y32">
        <v>468.28605769230001</v>
      </c>
      <c r="Z32">
        <v>434</v>
      </c>
      <c r="AA32">
        <v>450.3387096774</v>
      </c>
      <c r="AB32">
        <v>601</v>
      </c>
      <c r="AC32">
        <v>536.36772046589999</v>
      </c>
      <c r="AD32">
        <v>504</v>
      </c>
      <c r="AE32">
        <v>605.74603174599997</v>
      </c>
      <c r="AF32">
        <v>128</v>
      </c>
      <c r="AG32">
        <v>158.1484375</v>
      </c>
      <c r="AH32">
        <v>7</v>
      </c>
      <c r="AI32">
        <v>691.28571428570001</v>
      </c>
      <c r="AL32" t="s">
        <v>394</v>
      </c>
      <c r="AM32">
        <v>117</v>
      </c>
      <c r="AN32">
        <v>90</v>
      </c>
      <c r="AO32">
        <v>466.45555555559997</v>
      </c>
      <c r="AP32">
        <v>9</v>
      </c>
      <c r="AQ32">
        <v>703</v>
      </c>
      <c r="AR32">
        <v>26</v>
      </c>
      <c r="AS32">
        <v>315.26923076920002</v>
      </c>
      <c r="AT32">
        <v>1</v>
      </c>
      <c r="AU32">
        <v>759</v>
      </c>
    </row>
    <row r="33" spans="6:49" x14ac:dyDescent="0.2">
      <c r="F33" t="s">
        <v>72</v>
      </c>
      <c r="G33">
        <v>5568</v>
      </c>
      <c r="H33">
        <v>2676</v>
      </c>
      <c r="I33">
        <v>362.25233644859998</v>
      </c>
      <c r="J33">
        <v>524</v>
      </c>
      <c r="K33">
        <v>629.2729007634</v>
      </c>
      <c r="L33">
        <v>1893</v>
      </c>
      <c r="M33">
        <v>689.70206022189996</v>
      </c>
      <c r="N33">
        <v>991</v>
      </c>
      <c r="O33">
        <v>932.85065590310001</v>
      </c>
      <c r="R33">
        <v>8</v>
      </c>
      <c r="S33">
        <v>573</v>
      </c>
      <c r="V33" t="s">
        <v>385</v>
      </c>
      <c r="W33">
        <v>7175</v>
      </c>
      <c r="X33">
        <v>4542</v>
      </c>
      <c r="Y33">
        <v>283.01431087629999</v>
      </c>
      <c r="Z33">
        <v>546</v>
      </c>
      <c r="AA33">
        <v>611.15018315019995</v>
      </c>
      <c r="AB33">
        <v>1493</v>
      </c>
      <c r="AC33">
        <v>357.32016075019999</v>
      </c>
      <c r="AD33">
        <v>770</v>
      </c>
      <c r="AE33">
        <v>452.83896103900003</v>
      </c>
      <c r="AF33">
        <v>358</v>
      </c>
      <c r="AG33">
        <v>180.9357541899</v>
      </c>
      <c r="AH33">
        <v>12</v>
      </c>
      <c r="AI33">
        <v>627.08333333329995</v>
      </c>
      <c r="AL33" t="s">
        <v>385</v>
      </c>
      <c r="AM33">
        <v>259</v>
      </c>
      <c r="AN33">
        <v>199</v>
      </c>
      <c r="AO33">
        <v>307.44723618090001</v>
      </c>
      <c r="AP33">
        <v>16</v>
      </c>
      <c r="AQ33">
        <v>467.1875</v>
      </c>
      <c r="AR33">
        <v>52</v>
      </c>
      <c r="AS33">
        <v>325.05769230769999</v>
      </c>
      <c r="AT33">
        <v>8</v>
      </c>
      <c r="AU33">
        <v>475.75</v>
      </c>
    </row>
    <row r="34" spans="6:49" x14ac:dyDescent="0.2">
      <c r="F34" t="s">
        <v>58</v>
      </c>
      <c r="G34">
        <v>6610</v>
      </c>
      <c r="H34">
        <v>4398</v>
      </c>
      <c r="I34">
        <v>265.2944520236</v>
      </c>
      <c r="J34">
        <v>538</v>
      </c>
      <c r="K34">
        <v>595.687732342</v>
      </c>
      <c r="L34">
        <v>1434</v>
      </c>
      <c r="M34">
        <v>321.08089260809999</v>
      </c>
      <c r="N34">
        <v>765</v>
      </c>
      <c r="O34">
        <v>444.28366013070001</v>
      </c>
      <c r="R34">
        <v>13</v>
      </c>
      <c r="S34">
        <v>586.23076923079998</v>
      </c>
      <c r="V34" t="s">
        <v>428</v>
      </c>
      <c r="W34">
        <v>5694</v>
      </c>
      <c r="X34">
        <v>2608</v>
      </c>
      <c r="Y34">
        <v>361.4990410433</v>
      </c>
      <c r="Z34">
        <v>504</v>
      </c>
      <c r="AA34">
        <v>620.27380952379997</v>
      </c>
      <c r="AB34">
        <v>1847</v>
      </c>
      <c r="AC34">
        <v>690.30860855440005</v>
      </c>
      <c r="AD34">
        <v>965</v>
      </c>
      <c r="AE34">
        <v>926.39792746110004</v>
      </c>
      <c r="AF34">
        <v>267</v>
      </c>
      <c r="AG34">
        <v>172.26591760299999</v>
      </c>
      <c r="AH34">
        <v>7</v>
      </c>
      <c r="AI34">
        <v>645.28571428570001</v>
      </c>
      <c r="AL34" t="s">
        <v>428</v>
      </c>
      <c r="AM34">
        <v>100</v>
      </c>
      <c r="AN34">
        <v>66</v>
      </c>
      <c r="AO34">
        <v>293.8333333333</v>
      </c>
      <c r="AP34">
        <v>19</v>
      </c>
      <c r="AQ34">
        <v>466.94736842110001</v>
      </c>
      <c r="AR34">
        <v>25</v>
      </c>
      <c r="AS34">
        <v>166.44</v>
      </c>
      <c r="AT34">
        <v>9</v>
      </c>
      <c r="AU34">
        <v>203.2222222222</v>
      </c>
    </row>
    <row r="35" spans="6:49" x14ac:dyDescent="0.2">
      <c r="F35" t="s">
        <v>53</v>
      </c>
      <c r="G35">
        <v>4796</v>
      </c>
      <c r="H35">
        <v>3151</v>
      </c>
      <c r="I35">
        <v>504.17042208819998</v>
      </c>
      <c r="J35">
        <v>616</v>
      </c>
      <c r="K35">
        <v>498.25974025969998</v>
      </c>
      <c r="L35">
        <v>919</v>
      </c>
      <c r="M35">
        <v>538.57780195869998</v>
      </c>
      <c r="N35">
        <v>719</v>
      </c>
      <c r="O35">
        <v>599.8052851182</v>
      </c>
      <c r="R35">
        <v>7</v>
      </c>
      <c r="S35">
        <v>691.28571428570001</v>
      </c>
      <c r="V35" t="s">
        <v>384</v>
      </c>
      <c r="W35">
        <v>13315</v>
      </c>
      <c r="X35">
        <v>10335</v>
      </c>
      <c r="Y35">
        <v>384.80046448619999</v>
      </c>
      <c r="Z35">
        <v>513</v>
      </c>
      <c r="AA35">
        <v>693.60818713449999</v>
      </c>
      <c r="AB35">
        <v>1712</v>
      </c>
      <c r="AC35">
        <v>508.10981308409998</v>
      </c>
      <c r="AD35">
        <v>917</v>
      </c>
      <c r="AE35">
        <v>575.09814612870002</v>
      </c>
      <c r="AF35">
        <v>327</v>
      </c>
      <c r="AG35">
        <v>185.62269938649999</v>
      </c>
      <c r="AH35">
        <v>24</v>
      </c>
      <c r="AI35">
        <v>530.75</v>
      </c>
      <c r="AL35" t="s">
        <v>384</v>
      </c>
      <c r="AM35">
        <v>169</v>
      </c>
      <c r="AN35">
        <v>135</v>
      </c>
      <c r="AO35">
        <v>274.22962962960003</v>
      </c>
      <c r="AP35">
        <v>41</v>
      </c>
      <c r="AQ35">
        <v>422.34146341460001</v>
      </c>
      <c r="AR35">
        <v>28</v>
      </c>
      <c r="AS35">
        <v>178.5</v>
      </c>
      <c r="AT35">
        <v>6</v>
      </c>
      <c r="AU35">
        <v>157.1666666667</v>
      </c>
    </row>
    <row r="36" spans="6:49" x14ac:dyDescent="0.2">
      <c r="F36" t="s">
        <v>57</v>
      </c>
      <c r="G36">
        <v>10021</v>
      </c>
      <c r="H36">
        <v>4947</v>
      </c>
      <c r="I36">
        <v>263.0165790538</v>
      </c>
      <c r="J36">
        <v>818</v>
      </c>
      <c r="K36">
        <v>588.26772616139999</v>
      </c>
      <c r="L36">
        <v>3760</v>
      </c>
      <c r="M36">
        <v>719.73111702129995</v>
      </c>
      <c r="N36">
        <v>1294</v>
      </c>
      <c r="O36">
        <v>476.32714617170001</v>
      </c>
      <c r="R36">
        <v>20</v>
      </c>
      <c r="S36">
        <v>572.25</v>
      </c>
      <c r="V36" t="s">
        <v>381</v>
      </c>
      <c r="W36">
        <v>90682</v>
      </c>
      <c r="X36">
        <v>68130</v>
      </c>
      <c r="Y36">
        <v>440.3437944954</v>
      </c>
      <c r="Z36">
        <v>5955</v>
      </c>
      <c r="AA36">
        <v>697.52208228380005</v>
      </c>
      <c r="AB36">
        <v>11646</v>
      </c>
      <c r="AC36">
        <v>572.17216211569996</v>
      </c>
      <c r="AD36">
        <v>7725</v>
      </c>
      <c r="AE36">
        <v>493.56896775029998</v>
      </c>
      <c r="AF36">
        <v>3070</v>
      </c>
      <c r="AG36">
        <v>171.89700130380001</v>
      </c>
      <c r="AH36">
        <v>111</v>
      </c>
      <c r="AI36">
        <v>476.69369369370003</v>
      </c>
      <c r="AL36" t="s">
        <v>381</v>
      </c>
      <c r="AM36">
        <v>1844</v>
      </c>
      <c r="AN36">
        <v>1402</v>
      </c>
      <c r="AO36">
        <v>322.0841654779</v>
      </c>
      <c r="AP36">
        <v>303</v>
      </c>
      <c r="AQ36">
        <v>459.9174917492</v>
      </c>
      <c r="AR36">
        <v>378</v>
      </c>
      <c r="AS36">
        <v>247.71164021160001</v>
      </c>
      <c r="AT36">
        <v>64</v>
      </c>
      <c r="AU36">
        <v>281.109375</v>
      </c>
    </row>
    <row r="37" spans="6:49" x14ac:dyDescent="0.2">
      <c r="F37" t="s">
        <v>77</v>
      </c>
      <c r="G37">
        <v>30596</v>
      </c>
      <c r="H37">
        <v>27616</v>
      </c>
      <c r="I37">
        <v>463.8907438256</v>
      </c>
      <c r="J37">
        <v>1828</v>
      </c>
      <c r="K37">
        <v>750.80689277900001</v>
      </c>
      <c r="L37">
        <v>769</v>
      </c>
      <c r="M37">
        <v>310.38621586480002</v>
      </c>
      <c r="N37">
        <v>2197</v>
      </c>
      <c r="O37">
        <v>313.29085116070002</v>
      </c>
      <c r="R37">
        <v>14</v>
      </c>
      <c r="S37">
        <v>294.14285714290003</v>
      </c>
      <c r="V37" t="s">
        <v>407</v>
      </c>
      <c r="W37">
        <v>520</v>
      </c>
      <c r="X37">
        <v>255</v>
      </c>
      <c r="Y37">
        <v>136.9921568627</v>
      </c>
      <c r="Z37">
        <v>263</v>
      </c>
      <c r="AA37">
        <v>200.60836501899999</v>
      </c>
      <c r="AB37">
        <v>102</v>
      </c>
      <c r="AC37">
        <v>112.5294117647</v>
      </c>
      <c r="AD37">
        <v>107</v>
      </c>
      <c r="AE37">
        <v>223.2897196262</v>
      </c>
      <c r="AF37">
        <v>52</v>
      </c>
      <c r="AG37">
        <v>177.44230769230001</v>
      </c>
      <c r="AH37">
        <v>4</v>
      </c>
      <c r="AI37">
        <v>414.5</v>
      </c>
      <c r="AL37" t="s">
        <v>407</v>
      </c>
      <c r="AM37">
        <v>15</v>
      </c>
      <c r="AN37">
        <v>9</v>
      </c>
      <c r="AO37">
        <v>84.888888888899999</v>
      </c>
      <c r="AP37">
        <v>11</v>
      </c>
      <c r="AQ37">
        <v>211.36363636359999</v>
      </c>
      <c r="AR37">
        <v>5</v>
      </c>
      <c r="AS37">
        <v>263.60000000000002</v>
      </c>
      <c r="AT37">
        <v>1</v>
      </c>
      <c r="AU37">
        <v>103</v>
      </c>
    </row>
    <row r="38" spans="6:49" x14ac:dyDescent="0.2">
      <c r="F38" t="s">
        <v>381</v>
      </c>
      <c r="G38">
        <v>89399</v>
      </c>
      <c r="H38">
        <v>69679</v>
      </c>
      <c r="I38">
        <v>441.31084766200001</v>
      </c>
      <c r="J38">
        <v>6073</v>
      </c>
      <c r="K38">
        <v>696.1646632636</v>
      </c>
      <c r="L38">
        <v>11756</v>
      </c>
      <c r="M38">
        <v>565.84544062609996</v>
      </c>
      <c r="N38">
        <v>7853</v>
      </c>
      <c r="O38">
        <v>494.60338896669998</v>
      </c>
      <c r="R38">
        <v>111</v>
      </c>
      <c r="S38">
        <v>467.90090090090001</v>
      </c>
      <c r="V38" t="s">
        <v>411</v>
      </c>
      <c r="W38">
        <v>41969</v>
      </c>
      <c r="X38">
        <v>30017</v>
      </c>
      <c r="Y38">
        <v>459.70959789450001</v>
      </c>
      <c r="Z38">
        <v>2421</v>
      </c>
      <c r="AA38">
        <v>699.91119372159994</v>
      </c>
      <c r="AB38">
        <v>8499</v>
      </c>
      <c r="AC38">
        <v>718.13295681839998</v>
      </c>
      <c r="AD38">
        <v>2197</v>
      </c>
      <c r="AE38">
        <v>541.2528473804</v>
      </c>
      <c r="AF38">
        <v>1183</v>
      </c>
      <c r="AG38">
        <v>180.089602705</v>
      </c>
      <c r="AH38">
        <v>73</v>
      </c>
      <c r="AI38">
        <v>536.80821917809999</v>
      </c>
      <c r="AL38" t="s">
        <v>411</v>
      </c>
      <c r="AM38">
        <v>491</v>
      </c>
      <c r="AN38">
        <v>334</v>
      </c>
      <c r="AO38">
        <v>298.16766467069999</v>
      </c>
      <c r="AP38">
        <v>237</v>
      </c>
      <c r="AQ38">
        <v>500.02109704639997</v>
      </c>
      <c r="AR38">
        <v>143</v>
      </c>
      <c r="AS38">
        <v>299.48951048949999</v>
      </c>
      <c r="AT38">
        <v>13</v>
      </c>
      <c r="AU38">
        <v>343.07692307690002</v>
      </c>
      <c r="AV38">
        <v>1</v>
      </c>
      <c r="AW38">
        <v>2</v>
      </c>
    </row>
    <row r="39" spans="6:49" x14ac:dyDescent="0.2">
      <c r="F39" t="s">
        <v>79</v>
      </c>
      <c r="G39">
        <v>19750</v>
      </c>
      <c r="H39">
        <v>15122</v>
      </c>
      <c r="I39">
        <v>409.17901071289998</v>
      </c>
      <c r="J39">
        <v>1313</v>
      </c>
      <c r="K39">
        <v>688.51332825589998</v>
      </c>
      <c r="L39">
        <v>3654</v>
      </c>
      <c r="M39">
        <v>751.99507389159999</v>
      </c>
      <c r="N39">
        <v>924</v>
      </c>
      <c r="O39">
        <v>466.41017316019997</v>
      </c>
      <c r="R39">
        <v>50</v>
      </c>
      <c r="S39">
        <v>521.20000000000005</v>
      </c>
      <c r="V39" t="s">
        <v>419</v>
      </c>
      <c r="W39">
        <v>427</v>
      </c>
      <c r="X39">
        <v>234</v>
      </c>
      <c r="Y39">
        <v>168.6538461538</v>
      </c>
      <c r="Z39">
        <v>86</v>
      </c>
      <c r="AA39">
        <v>273.66279069770002</v>
      </c>
      <c r="AB39">
        <v>109</v>
      </c>
      <c r="AC39">
        <v>306.54128440369999</v>
      </c>
      <c r="AD39">
        <v>59</v>
      </c>
      <c r="AE39">
        <v>464</v>
      </c>
      <c r="AF39">
        <v>23</v>
      </c>
      <c r="AG39">
        <v>310.21739130430001</v>
      </c>
      <c r="AH39">
        <v>2</v>
      </c>
      <c r="AI39">
        <v>590.5</v>
      </c>
      <c r="AL39" t="s">
        <v>419</v>
      </c>
      <c r="AM39">
        <v>5</v>
      </c>
      <c r="AN39">
        <v>4</v>
      </c>
      <c r="AO39">
        <v>209.75</v>
      </c>
      <c r="AP39">
        <v>4</v>
      </c>
      <c r="AQ39">
        <v>266.25</v>
      </c>
      <c r="AR39">
        <v>1</v>
      </c>
      <c r="AS39">
        <v>208</v>
      </c>
    </row>
    <row r="40" spans="6:49" x14ac:dyDescent="0.2">
      <c r="F40" t="s">
        <v>40</v>
      </c>
      <c r="G40">
        <v>6473</v>
      </c>
      <c r="H40">
        <v>3746</v>
      </c>
      <c r="I40">
        <v>271.7156967432</v>
      </c>
      <c r="J40">
        <v>263</v>
      </c>
      <c r="K40">
        <v>537.02281368820002</v>
      </c>
      <c r="L40">
        <v>2351</v>
      </c>
      <c r="M40">
        <v>754.71969374729997</v>
      </c>
      <c r="N40">
        <v>356</v>
      </c>
      <c r="O40">
        <v>405.51966292129998</v>
      </c>
      <c r="R40">
        <v>20</v>
      </c>
      <c r="S40">
        <v>352.4</v>
      </c>
      <c r="V40" t="s">
        <v>422</v>
      </c>
      <c r="W40">
        <v>268</v>
      </c>
      <c r="X40">
        <v>166</v>
      </c>
      <c r="Y40">
        <v>267.98192771079999</v>
      </c>
      <c r="Z40">
        <v>74</v>
      </c>
      <c r="AA40">
        <v>420.1081081081</v>
      </c>
      <c r="AB40">
        <v>54</v>
      </c>
      <c r="AC40">
        <v>378.4259259259</v>
      </c>
      <c r="AD40">
        <v>27</v>
      </c>
      <c r="AE40">
        <v>351.55555555559999</v>
      </c>
      <c r="AF40">
        <v>20</v>
      </c>
      <c r="AG40">
        <v>210.05</v>
      </c>
      <c r="AH40">
        <v>1</v>
      </c>
      <c r="AI40">
        <v>390</v>
      </c>
      <c r="AL40" t="s">
        <v>422</v>
      </c>
      <c r="AM40">
        <v>6</v>
      </c>
      <c r="AN40">
        <v>2</v>
      </c>
      <c r="AO40">
        <v>558.5</v>
      </c>
      <c r="AR40">
        <v>4</v>
      </c>
      <c r="AS40">
        <v>198</v>
      </c>
    </row>
    <row r="41" spans="6:49" x14ac:dyDescent="0.2">
      <c r="F41" t="s">
        <v>46</v>
      </c>
      <c r="G41">
        <v>20610</v>
      </c>
      <c r="H41">
        <v>14471</v>
      </c>
      <c r="I41">
        <v>523.33400138219997</v>
      </c>
      <c r="J41">
        <v>1116</v>
      </c>
      <c r="K41">
        <v>727.97670250900001</v>
      </c>
      <c r="L41">
        <v>4876</v>
      </c>
      <c r="M41">
        <v>699.53363412629994</v>
      </c>
      <c r="N41">
        <v>1240</v>
      </c>
      <c r="O41">
        <v>613.2172859451</v>
      </c>
      <c r="R41">
        <v>23</v>
      </c>
      <c r="S41">
        <v>555.69565217390004</v>
      </c>
      <c r="V41" t="s">
        <v>412</v>
      </c>
      <c r="W41">
        <v>5348</v>
      </c>
      <c r="X41">
        <v>4089</v>
      </c>
      <c r="Y41">
        <v>470.51308388360002</v>
      </c>
      <c r="Z41">
        <v>321</v>
      </c>
      <c r="AA41">
        <v>919.38629283490002</v>
      </c>
      <c r="AB41">
        <v>607</v>
      </c>
      <c r="AC41">
        <v>279.26688632619999</v>
      </c>
      <c r="AD41">
        <v>478</v>
      </c>
      <c r="AE41">
        <v>559.85355648539996</v>
      </c>
      <c r="AF41">
        <v>171</v>
      </c>
      <c r="AG41">
        <v>215.26900584800001</v>
      </c>
      <c r="AH41">
        <v>3</v>
      </c>
      <c r="AI41">
        <v>233</v>
      </c>
      <c r="AL41" t="s">
        <v>412</v>
      </c>
      <c r="AM41">
        <v>155</v>
      </c>
      <c r="AN41">
        <v>117</v>
      </c>
      <c r="AO41">
        <v>396.84615384620002</v>
      </c>
      <c r="AP41">
        <v>19</v>
      </c>
      <c r="AQ41">
        <v>694.73684210529996</v>
      </c>
      <c r="AR41">
        <v>35</v>
      </c>
      <c r="AS41">
        <v>297.4571428571</v>
      </c>
      <c r="AT41">
        <v>3</v>
      </c>
      <c r="AU41">
        <v>696.66666666670005</v>
      </c>
    </row>
    <row r="42" spans="6:49" x14ac:dyDescent="0.2">
      <c r="F42" t="s">
        <v>49</v>
      </c>
      <c r="G42">
        <v>4690</v>
      </c>
      <c r="H42">
        <v>3116</v>
      </c>
      <c r="I42">
        <v>314.5446084724</v>
      </c>
      <c r="J42">
        <v>339</v>
      </c>
      <c r="K42">
        <v>558.87610619470001</v>
      </c>
      <c r="L42">
        <v>1061</v>
      </c>
      <c r="M42">
        <v>380.81055607920001</v>
      </c>
      <c r="N42">
        <v>503</v>
      </c>
      <c r="O42">
        <v>581.05765407549995</v>
      </c>
      <c r="R42">
        <v>10</v>
      </c>
      <c r="S42">
        <v>628.9</v>
      </c>
      <c r="V42" t="s">
        <v>404</v>
      </c>
      <c r="W42">
        <v>6595</v>
      </c>
      <c r="X42">
        <v>3747</v>
      </c>
      <c r="Y42">
        <v>279.34747798239999</v>
      </c>
      <c r="Z42">
        <v>251</v>
      </c>
      <c r="AA42">
        <v>550.91633466140001</v>
      </c>
      <c r="AB42">
        <v>2242</v>
      </c>
      <c r="AC42">
        <v>742.31445138269999</v>
      </c>
      <c r="AD42">
        <v>352</v>
      </c>
      <c r="AE42">
        <v>426.57102272729998</v>
      </c>
      <c r="AF42">
        <v>236</v>
      </c>
      <c r="AG42">
        <v>176.7881355932</v>
      </c>
      <c r="AH42">
        <v>18</v>
      </c>
      <c r="AI42">
        <v>366.94444444440001</v>
      </c>
      <c r="AL42" t="s">
        <v>404</v>
      </c>
      <c r="AM42">
        <v>86</v>
      </c>
      <c r="AN42">
        <v>59</v>
      </c>
      <c r="AO42">
        <v>253.77966101690001</v>
      </c>
      <c r="AP42">
        <v>26</v>
      </c>
      <c r="AQ42">
        <v>271.92307692309998</v>
      </c>
      <c r="AR42">
        <v>23</v>
      </c>
      <c r="AS42">
        <v>439.82608695649998</v>
      </c>
      <c r="AT42">
        <v>4</v>
      </c>
      <c r="AU42">
        <v>288.25</v>
      </c>
    </row>
    <row r="43" spans="6:49" x14ac:dyDescent="0.2">
      <c r="F43" t="s">
        <v>36</v>
      </c>
      <c r="G43">
        <v>220</v>
      </c>
      <c r="H43">
        <v>142</v>
      </c>
      <c r="I43">
        <v>259.15492957750001</v>
      </c>
      <c r="J43">
        <v>81</v>
      </c>
      <c r="K43">
        <v>426.30864197530002</v>
      </c>
      <c r="L43">
        <v>49</v>
      </c>
      <c r="M43">
        <v>291.63265306120002</v>
      </c>
      <c r="N43">
        <v>29</v>
      </c>
      <c r="O43">
        <v>324.10344827590001</v>
      </c>
      <c r="V43" t="s">
        <v>413</v>
      </c>
      <c r="W43">
        <v>4559</v>
      </c>
      <c r="X43">
        <v>2979</v>
      </c>
      <c r="Y43">
        <v>203.5401141323</v>
      </c>
      <c r="Z43">
        <v>596</v>
      </c>
      <c r="AA43">
        <v>354.46644295300001</v>
      </c>
      <c r="AB43">
        <v>877</v>
      </c>
      <c r="AC43">
        <v>247.8027366021</v>
      </c>
      <c r="AD43">
        <v>446</v>
      </c>
      <c r="AE43">
        <v>305.04035874440001</v>
      </c>
      <c r="AF43">
        <v>253</v>
      </c>
      <c r="AG43">
        <v>187.4150197628</v>
      </c>
      <c r="AH43">
        <v>4</v>
      </c>
      <c r="AI43">
        <v>182.25</v>
      </c>
      <c r="AL43" t="s">
        <v>413</v>
      </c>
      <c r="AM43">
        <v>98</v>
      </c>
      <c r="AN43">
        <v>70</v>
      </c>
      <c r="AO43">
        <v>164.6285714286</v>
      </c>
      <c r="AP43">
        <v>43</v>
      </c>
      <c r="AQ43">
        <v>253.76744186050001</v>
      </c>
      <c r="AR43">
        <v>22</v>
      </c>
      <c r="AS43">
        <v>148.0909090909</v>
      </c>
      <c r="AT43">
        <v>5</v>
      </c>
      <c r="AU43">
        <v>344.6</v>
      </c>
      <c r="AV43">
        <v>1</v>
      </c>
      <c r="AW43">
        <v>234</v>
      </c>
    </row>
    <row r="44" spans="6:49" x14ac:dyDescent="0.2">
      <c r="F44" t="s">
        <v>27</v>
      </c>
      <c r="G44">
        <v>4263</v>
      </c>
      <c r="H44">
        <v>2928</v>
      </c>
      <c r="I44">
        <v>194.13080601089999</v>
      </c>
      <c r="J44">
        <v>596</v>
      </c>
      <c r="K44">
        <v>349.44966442949999</v>
      </c>
      <c r="L44">
        <v>871</v>
      </c>
      <c r="M44">
        <v>238.33754305400001</v>
      </c>
      <c r="N44">
        <v>460</v>
      </c>
      <c r="O44">
        <v>299.61739130429999</v>
      </c>
      <c r="R44">
        <v>4</v>
      </c>
      <c r="S44">
        <v>182.25</v>
      </c>
      <c r="V44" t="s">
        <v>388</v>
      </c>
      <c r="W44">
        <v>6036</v>
      </c>
      <c r="X44">
        <v>4902</v>
      </c>
      <c r="Y44">
        <v>451.3168094655</v>
      </c>
      <c r="Z44">
        <v>315</v>
      </c>
      <c r="AA44">
        <v>734.47619047620003</v>
      </c>
      <c r="AB44">
        <v>572</v>
      </c>
      <c r="AC44">
        <v>387.65559440560003</v>
      </c>
      <c r="AD44">
        <v>361</v>
      </c>
      <c r="AE44">
        <v>426.74238227149999</v>
      </c>
      <c r="AF44">
        <v>180</v>
      </c>
      <c r="AG44">
        <v>178.96666666670001</v>
      </c>
      <c r="AH44">
        <v>21</v>
      </c>
      <c r="AI44">
        <v>388.85714285709997</v>
      </c>
      <c r="AL44" t="s">
        <v>388</v>
      </c>
      <c r="AM44">
        <v>202</v>
      </c>
      <c r="AN44">
        <v>154</v>
      </c>
      <c r="AO44">
        <v>389.6818181818</v>
      </c>
      <c r="AP44">
        <v>10</v>
      </c>
      <c r="AQ44">
        <v>708.7</v>
      </c>
      <c r="AR44">
        <v>46</v>
      </c>
      <c r="AS44">
        <v>274.10869565220003</v>
      </c>
      <c r="AT44">
        <v>1</v>
      </c>
      <c r="AU44">
        <v>208</v>
      </c>
      <c r="AV44">
        <v>1</v>
      </c>
      <c r="AW44">
        <v>1</v>
      </c>
    </row>
    <row r="45" spans="6:49" x14ac:dyDescent="0.2">
      <c r="F45" t="s">
        <v>51</v>
      </c>
      <c r="G45">
        <v>5339</v>
      </c>
      <c r="H45">
        <v>4232</v>
      </c>
      <c r="I45">
        <v>472.93265595460002</v>
      </c>
      <c r="J45">
        <v>327</v>
      </c>
      <c r="K45">
        <v>943.51070336390001</v>
      </c>
      <c r="L45">
        <v>614</v>
      </c>
      <c r="M45">
        <v>262.66775244299998</v>
      </c>
      <c r="N45">
        <v>489</v>
      </c>
      <c r="O45">
        <v>578.53783231080001</v>
      </c>
      <c r="R45">
        <v>4</v>
      </c>
      <c r="S45">
        <v>302</v>
      </c>
      <c r="V45" t="s">
        <v>390</v>
      </c>
      <c r="W45">
        <v>4906</v>
      </c>
      <c r="X45">
        <v>3161</v>
      </c>
      <c r="Y45">
        <v>322.95223030689999</v>
      </c>
      <c r="Z45">
        <v>345</v>
      </c>
      <c r="AA45">
        <v>565.4579710145</v>
      </c>
      <c r="AB45">
        <v>1080</v>
      </c>
      <c r="AC45">
        <v>392.90925925929997</v>
      </c>
      <c r="AD45">
        <v>505</v>
      </c>
      <c r="AE45">
        <v>587.29702970300002</v>
      </c>
      <c r="AF45">
        <v>150</v>
      </c>
      <c r="AG45">
        <v>238.82666666669999</v>
      </c>
      <c r="AH45">
        <v>10</v>
      </c>
      <c r="AI45">
        <v>628.9</v>
      </c>
      <c r="AL45" t="s">
        <v>390</v>
      </c>
      <c r="AM45">
        <v>170</v>
      </c>
      <c r="AN45">
        <v>123</v>
      </c>
      <c r="AO45">
        <v>324.60162601629997</v>
      </c>
      <c r="AP45">
        <v>10</v>
      </c>
      <c r="AQ45">
        <v>420.4</v>
      </c>
      <c r="AR45">
        <v>45</v>
      </c>
      <c r="AS45">
        <v>416.37777777780002</v>
      </c>
      <c r="AT45">
        <v>2</v>
      </c>
      <c r="AU45">
        <v>485.5</v>
      </c>
    </row>
    <row r="46" spans="6:49" x14ac:dyDescent="0.2">
      <c r="F46" t="s">
        <v>59</v>
      </c>
      <c r="G46">
        <v>5876</v>
      </c>
      <c r="H46">
        <v>4923</v>
      </c>
      <c r="I46">
        <v>454.14929920780003</v>
      </c>
      <c r="J46">
        <v>302</v>
      </c>
      <c r="K46">
        <v>733.69536423839997</v>
      </c>
      <c r="L46">
        <v>570</v>
      </c>
      <c r="M46">
        <v>368.47719298250001</v>
      </c>
      <c r="N46">
        <v>364</v>
      </c>
      <c r="O46">
        <v>434.37637362639998</v>
      </c>
      <c r="R46">
        <v>19</v>
      </c>
      <c r="S46">
        <v>418.42105263159999</v>
      </c>
      <c r="V46" t="s">
        <v>386</v>
      </c>
      <c r="W46">
        <v>70628</v>
      </c>
      <c r="X46">
        <v>49550</v>
      </c>
      <c r="Y46">
        <v>418.32859737640001</v>
      </c>
      <c r="Z46">
        <v>4672</v>
      </c>
      <c r="AA46">
        <v>614.93493150680001</v>
      </c>
      <c r="AB46">
        <v>14142</v>
      </c>
      <c r="AC46">
        <v>626.92165181730002</v>
      </c>
      <c r="AD46">
        <v>4532</v>
      </c>
      <c r="AE46">
        <v>497.40838852100001</v>
      </c>
      <c r="AF46">
        <v>2268</v>
      </c>
      <c r="AG46">
        <v>188.53439153439999</v>
      </c>
      <c r="AH46">
        <v>136</v>
      </c>
      <c r="AI46">
        <v>477.23529411760001</v>
      </c>
      <c r="AL46" t="s">
        <v>386</v>
      </c>
      <c r="AM46">
        <v>1228</v>
      </c>
      <c r="AN46">
        <v>872</v>
      </c>
      <c r="AO46">
        <v>315.56536697249999</v>
      </c>
      <c r="AP46">
        <v>360</v>
      </c>
      <c r="AQ46">
        <v>456.57777777780001</v>
      </c>
      <c r="AR46">
        <v>324</v>
      </c>
      <c r="AS46">
        <v>309.49382716050002</v>
      </c>
      <c r="AT46">
        <v>29</v>
      </c>
      <c r="AU46">
        <v>369.24137931029998</v>
      </c>
      <c r="AV46">
        <v>3</v>
      </c>
      <c r="AW46">
        <v>79</v>
      </c>
    </row>
    <row r="47" spans="6:49" x14ac:dyDescent="0.2">
      <c r="F47" t="s">
        <v>181</v>
      </c>
      <c r="G47">
        <v>337</v>
      </c>
      <c r="H47">
        <v>186</v>
      </c>
      <c r="I47">
        <v>105.4408602151</v>
      </c>
      <c r="J47">
        <v>81</v>
      </c>
      <c r="K47">
        <v>248.049382716</v>
      </c>
      <c r="L47">
        <v>92</v>
      </c>
      <c r="M47">
        <v>277.77173913040002</v>
      </c>
      <c r="N47">
        <v>57</v>
      </c>
      <c r="O47">
        <v>453.3333333333</v>
      </c>
      <c r="R47">
        <v>2</v>
      </c>
      <c r="S47">
        <v>590.5</v>
      </c>
      <c r="V47" t="s">
        <v>417</v>
      </c>
      <c r="W47">
        <v>469</v>
      </c>
      <c r="X47">
        <v>319</v>
      </c>
      <c r="Y47">
        <v>247.5423197492</v>
      </c>
      <c r="Z47">
        <v>44</v>
      </c>
      <c r="AA47">
        <v>416.1818181818</v>
      </c>
      <c r="AB47">
        <v>42</v>
      </c>
      <c r="AC47">
        <v>400.09523809519999</v>
      </c>
      <c r="AD47">
        <v>84</v>
      </c>
      <c r="AE47">
        <v>245.51190476190001</v>
      </c>
      <c r="AF47">
        <v>21</v>
      </c>
      <c r="AG47">
        <v>212.71428571429999</v>
      </c>
      <c r="AH47">
        <v>3</v>
      </c>
      <c r="AI47">
        <v>222.6666666667</v>
      </c>
      <c r="AL47" t="s">
        <v>417</v>
      </c>
      <c r="AM47">
        <v>23</v>
      </c>
      <c r="AN47">
        <v>22</v>
      </c>
      <c r="AO47">
        <v>179.54545454550001</v>
      </c>
      <c r="AP47">
        <v>8</v>
      </c>
      <c r="AQ47">
        <v>293.375</v>
      </c>
      <c r="AR47">
        <v>1</v>
      </c>
      <c r="AS47">
        <v>43</v>
      </c>
    </row>
    <row r="48" spans="6:49" x14ac:dyDescent="0.2">
      <c r="F48" t="s">
        <v>70</v>
      </c>
      <c r="G48">
        <v>1108</v>
      </c>
      <c r="H48">
        <v>887</v>
      </c>
      <c r="I48">
        <v>240.52762119499999</v>
      </c>
      <c r="J48">
        <v>283</v>
      </c>
      <c r="K48">
        <v>200.79151943459999</v>
      </c>
      <c r="L48">
        <v>105</v>
      </c>
      <c r="M48">
        <v>97.247619047599997</v>
      </c>
      <c r="N48">
        <v>113</v>
      </c>
      <c r="O48">
        <v>201.3451327434</v>
      </c>
      <c r="R48">
        <v>3</v>
      </c>
      <c r="S48">
        <v>275.6666666667</v>
      </c>
      <c r="V48" t="s">
        <v>418</v>
      </c>
      <c r="W48">
        <v>120</v>
      </c>
      <c r="X48">
        <v>75</v>
      </c>
      <c r="Y48">
        <v>146.4</v>
      </c>
      <c r="Z48">
        <v>49</v>
      </c>
      <c r="AA48">
        <v>211.4693877551</v>
      </c>
      <c r="AB48">
        <v>13</v>
      </c>
      <c r="AC48">
        <v>144.07692307689999</v>
      </c>
      <c r="AD48">
        <v>21</v>
      </c>
      <c r="AE48">
        <v>397.71428571429999</v>
      </c>
      <c r="AF48">
        <v>10</v>
      </c>
      <c r="AG48">
        <v>134.4</v>
      </c>
      <c r="AH48">
        <v>1</v>
      </c>
      <c r="AI48">
        <v>220</v>
      </c>
      <c r="AL48" t="s">
        <v>418</v>
      </c>
      <c r="AM48">
        <v>9</v>
      </c>
      <c r="AN48">
        <v>8</v>
      </c>
      <c r="AO48">
        <v>153.5</v>
      </c>
      <c r="AP48">
        <v>4</v>
      </c>
      <c r="AQ48">
        <v>246</v>
      </c>
      <c r="AT48">
        <v>1</v>
      </c>
      <c r="AU48">
        <v>660</v>
      </c>
    </row>
    <row r="49" spans="6:49" x14ac:dyDescent="0.2">
      <c r="F49" t="s">
        <v>386</v>
      </c>
      <c r="G49">
        <v>68666</v>
      </c>
      <c r="H49">
        <v>49753</v>
      </c>
      <c r="I49">
        <v>418.74937690949997</v>
      </c>
      <c r="J49">
        <v>4701</v>
      </c>
      <c r="K49">
        <v>616.24313975749999</v>
      </c>
      <c r="L49">
        <v>14243</v>
      </c>
      <c r="M49">
        <v>629.50642420839995</v>
      </c>
      <c r="N49">
        <v>4535</v>
      </c>
      <c r="O49">
        <v>499.35936465920003</v>
      </c>
      <c r="R49">
        <v>135</v>
      </c>
      <c r="S49">
        <v>474.61481481480001</v>
      </c>
      <c r="V49" t="s">
        <v>424</v>
      </c>
      <c r="W49">
        <v>610</v>
      </c>
      <c r="X49">
        <v>367</v>
      </c>
      <c r="Y49">
        <v>361.65122615799999</v>
      </c>
      <c r="Z49">
        <v>64</v>
      </c>
      <c r="AA49">
        <v>629.46875</v>
      </c>
      <c r="AB49">
        <v>139</v>
      </c>
      <c r="AC49">
        <v>460.74820143879998</v>
      </c>
      <c r="AD49">
        <v>76</v>
      </c>
      <c r="AE49">
        <v>623.13157894740004</v>
      </c>
      <c r="AF49">
        <v>26</v>
      </c>
      <c r="AG49">
        <v>156.69230769230001</v>
      </c>
      <c r="AH49">
        <v>2</v>
      </c>
      <c r="AI49">
        <v>193.5</v>
      </c>
      <c r="AL49" t="s">
        <v>424</v>
      </c>
      <c r="AM49">
        <v>17</v>
      </c>
      <c r="AN49">
        <v>17</v>
      </c>
      <c r="AO49">
        <v>270.76470588239999</v>
      </c>
      <c r="AP49">
        <v>2</v>
      </c>
      <c r="AQ49">
        <v>339</v>
      </c>
    </row>
    <row r="50" spans="6:49" x14ac:dyDescent="0.2">
      <c r="F50" t="s">
        <v>212</v>
      </c>
      <c r="G50">
        <v>1491</v>
      </c>
      <c r="H50">
        <v>1053</v>
      </c>
      <c r="I50">
        <v>245.90123456789999</v>
      </c>
      <c r="J50">
        <v>694</v>
      </c>
      <c r="K50">
        <v>383.4668587896</v>
      </c>
      <c r="L50">
        <v>383</v>
      </c>
      <c r="M50">
        <v>249.22976501310001</v>
      </c>
      <c r="N50">
        <v>55</v>
      </c>
      <c r="O50">
        <v>245.98181818180001</v>
      </c>
      <c r="V50" t="s">
        <v>377</v>
      </c>
      <c r="W50">
        <v>5768</v>
      </c>
      <c r="X50">
        <v>4596</v>
      </c>
      <c r="Y50">
        <v>575.72606614450001</v>
      </c>
      <c r="Z50">
        <v>232</v>
      </c>
      <c r="AA50">
        <v>883.78448275860001</v>
      </c>
      <c r="AB50">
        <v>780</v>
      </c>
      <c r="AC50">
        <v>792.92948717950003</v>
      </c>
      <c r="AD50">
        <v>296</v>
      </c>
      <c r="AE50">
        <v>616.92229729730002</v>
      </c>
      <c r="AF50">
        <v>91</v>
      </c>
      <c r="AG50">
        <v>134.043956044</v>
      </c>
      <c r="AH50">
        <v>5</v>
      </c>
      <c r="AI50">
        <v>711.4</v>
      </c>
      <c r="AL50" t="s">
        <v>377</v>
      </c>
      <c r="AM50">
        <v>79</v>
      </c>
      <c r="AN50">
        <v>68</v>
      </c>
      <c r="AO50">
        <v>258.5735294118</v>
      </c>
      <c r="AP50">
        <v>18</v>
      </c>
      <c r="AQ50">
        <v>334.55555555559999</v>
      </c>
      <c r="AR50">
        <v>8</v>
      </c>
      <c r="AS50">
        <v>272.625</v>
      </c>
      <c r="AT50">
        <v>3</v>
      </c>
      <c r="AU50">
        <v>384.6666666667</v>
      </c>
    </row>
    <row r="51" spans="6:49" x14ac:dyDescent="0.2">
      <c r="F51" t="s">
        <v>209</v>
      </c>
      <c r="G51">
        <v>2629</v>
      </c>
      <c r="H51">
        <v>1999</v>
      </c>
      <c r="I51">
        <v>388.44872436219998</v>
      </c>
      <c r="J51">
        <v>205</v>
      </c>
      <c r="K51">
        <v>684.97073170730005</v>
      </c>
      <c r="L51">
        <v>579</v>
      </c>
      <c r="M51">
        <v>365.59930915370001</v>
      </c>
      <c r="N51">
        <v>51</v>
      </c>
      <c r="O51">
        <v>326.7450980392</v>
      </c>
      <c r="V51" t="s">
        <v>60</v>
      </c>
      <c r="W51">
        <v>5212</v>
      </c>
      <c r="X51">
        <v>3454</v>
      </c>
      <c r="Y51">
        <v>248.6679212507</v>
      </c>
      <c r="Z51">
        <v>856</v>
      </c>
      <c r="AA51">
        <v>412.0619158879</v>
      </c>
      <c r="AB51">
        <v>887</v>
      </c>
      <c r="AC51">
        <v>291.5670800451</v>
      </c>
      <c r="AD51">
        <v>622</v>
      </c>
      <c r="AE51">
        <v>606.82315112540005</v>
      </c>
      <c r="AF51">
        <v>235</v>
      </c>
      <c r="AG51">
        <v>178.3106382979</v>
      </c>
      <c r="AH51">
        <v>14</v>
      </c>
      <c r="AI51">
        <v>827.57142857140002</v>
      </c>
      <c r="AL51" t="s">
        <v>60</v>
      </c>
      <c r="AM51">
        <v>235</v>
      </c>
      <c r="AN51">
        <v>199</v>
      </c>
      <c r="AO51">
        <v>255.2261306533</v>
      </c>
      <c r="AP51">
        <v>44</v>
      </c>
      <c r="AQ51">
        <v>358.59090909090003</v>
      </c>
      <c r="AR51">
        <v>28</v>
      </c>
      <c r="AS51">
        <v>254.57142857139999</v>
      </c>
      <c r="AT51">
        <v>7</v>
      </c>
      <c r="AU51">
        <v>218.1428571429</v>
      </c>
      <c r="AV51">
        <v>1</v>
      </c>
      <c r="AW51">
        <v>3</v>
      </c>
    </row>
    <row r="52" spans="6:49" x14ac:dyDescent="0.2">
      <c r="F52" t="s">
        <v>210</v>
      </c>
      <c r="G52">
        <v>2590</v>
      </c>
      <c r="H52">
        <v>2068</v>
      </c>
      <c r="I52">
        <v>272.82785299810001</v>
      </c>
      <c r="J52">
        <v>538</v>
      </c>
      <c r="K52">
        <v>394.27323420070002</v>
      </c>
      <c r="L52">
        <v>415</v>
      </c>
      <c r="M52">
        <v>185.82650602410001</v>
      </c>
      <c r="N52">
        <v>107</v>
      </c>
      <c r="O52">
        <v>264</v>
      </c>
      <c r="V52" t="s">
        <v>379</v>
      </c>
      <c r="W52">
        <v>15260</v>
      </c>
      <c r="X52">
        <v>10594</v>
      </c>
      <c r="Y52">
        <v>374.10440857169999</v>
      </c>
      <c r="Z52">
        <v>762</v>
      </c>
      <c r="AA52">
        <v>778.88976377949996</v>
      </c>
      <c r="AB52">
        <v>3613</v>
      </c>
      <c r="AC52">
        <v>776.43149737060003</v>
      </c>
      <c r="AD52">
        <v>725</v>
      </c>
      <c r="AE52">
        <v>537.52</v>
      </c>
      <c r="AF52">
        <v>324</v>
      </c>
      <c r="AG52">
        <v>156.4259259259</v>
      </c>
      <c r="AH52">
        <v>4</v>
      </c>
      <c r="AI52">
        <v>501.25</v>
      </c>
      <c r="AL52" t="s">
        <v>379</v>
      </c>
      <c r="AM52">
        <v>158</v>
      </c>
      <c r="AN52">
        <v>131</v>
      </c>
      <c r="AO52">
        <v>239.28244274810001</v>
      </c>
      <c r="AP52">
        <v>33</v>
      </c>
      <c r="AQ52">
        <v>326.69696969699999</v>
      </c>
      <c r="AR52">
        <v>15</v>
      </c>
      <c r="AS52">
        <v>214.73333333330001</v>
      </c>
      <c r="AT52">
        <v>12</v>
      </c>
      <c r="AU52">
        <v>224.8333333333</v>
      </c>
    </row>
    <row r="53" spans="6:49" x14ac:dyDescent="0.2">
      <c r="F53" t="s">
        <v>463</v>
      </c>
      <c r="G53">
        <v>6710</v>
      </c>
      <c r="H53">
        <v>5120</v>
      </c>
      <c r="I53">
        <v>312.43183593750001</v>
      </c>
      <c r="J53">
        <v>1437</v>
      </c>
      <c r="K53">
        <v>430.52470424500001</v>
      </c>
      <c r="L53">
        <v>1377</v>
      </c>
      <c r="M53">
        <v>279.0522875817</v>
      </c>
      <c r="N53">
        <v>213</v>
      </c>
      <c r="O53">
        <v>274.37089201880002</v>
      </c>
      <c r="V53" t="s">
        <v>375</v>
      </c>
      <c r="W53">
        <v>4066</v>
      </c>
      <c r="X53">
        <v>2796</v>
      </c>
      <c r="Y53">
        <v>319.15593705290001</v>
      </c>
      <c r="Z53">
        <v>497</v>
      </c>
      <c r="AA53">
        <v>479.92555331990002</v>
      </c>
      <c r="AB53">
        <v>557</v>
      </c>
      <c r="AC53">
        <v>275.1903052065</v>
      </c>
      <c r="AD53">
        <v>561</v>
      </c>
      <c r="AE53">
        <v>533.13903743319997</v>
      </c>
      <c r="AF53">
        <v>143</v>
      </c>
      <c r="AG53">
        <v>201</v>
      </c>
      <c r="AH53">
        <v>9</v>
      </c>
      <c r="AI53">
        <v>631.33333333329995</v>
      </c>
      <c r="AL53" t="s">
        <v>375</v>
      </c>
      <c r="AM53">
        <v>167</v>
      </c>
      <c r="AN53">
        <v>124</v>
      </c>
      <c r="AO53">
        <v>251.27419354840001</v>
      </c>
      <c r="AP53">
        <v>34</v>
      </c>
      <c r="AQ53">
        <v>284.20588235290001</v>
      </c>
      <c r="AR53">
        <v>36</v>
      </c>
      <c r="AS53">
        <v>204.80555555559999</v>
      </c>
      <c r="AT53">
        <v>7</v>
      </c>
      <c r="AU53">
        <v>270.85714285709997</v>
      </c>
    </row>
    <row r="54" spans="6:49" x14ac:dyDescent="0.2">
      <c r="F54" t="s">
        <v>78</v>
      </c>
      <c r="G54">
        <v>439</v>
      </c>
      <c r="H54">
        <v>320</v>
      </c>
      <c r="I54">
        <v>210.98124999999999</v>
      </c>
      <c r="J54">
        <v>50</v>
      </c>
      <c r="K54">
        <v>398.1</v>
      </c>
      <c r="L54">
        <v>34</v>
      </c>
      <c r="M54">
        <v>292.5882352941</v>
      </c>
      <c r="N54">
        <v>81</v>
      </c>
      <c r="O54">
        <v>199.91358024690001</v>
      </c>
      <c r="R54">
        <v>4</v>
      </c>
      <c r="S54">
        <v>708.75</v>
      </c>
      <c r="V54" t="s">
        <v>374</v>
      </c>
      <c r="W54">
        <v>1242</v>
      </c>
      <c r="X54">
        <v>814</v>
      </c>
      <c r="Y54">
        <v>208.50614250609999</v>
      </c>
      <c r="Z54">
        <v>149</v>
      </c>
      <c r="AA54">
        <v>295.4228187919</v>
      </c>
      <c r="AB54">
        <v>204</v>
      </c>
      <c r="AC54">
        <v>223.1960784314</v>
      </c>
      <c r="AD54">
        <v>142</v>
      </c>
      <c r="AE54">
        <v>282.90845070419999</v>
      </c>
      <c r="AF54">
        <v>74</v>
      </c>
      <c r="AG54">
        <v>168.527027027</v>
      </c>
      <c r="AH54">
        <v>8</v>
      </c>
      <c r="AI54">
        <v>163.25</v>
      </c>
      <c r="AL54" t="s">
        <v>374</v>
      </c>
      <c r="AM54">
        <v>51</v>
      </c>
      <c r="AN54">
        <v>43</v>
      </c>
      <c r="AO54">
        <v>260.18604651160001</v>
      </c>
      <c r="AP54">
        <v>8</v>
      </c>
      <c r="AQ54">
        <v>355.75</v>
      </c>
      <c r="AR54">
        <v>7</v>
      </c>
      <c r="AS54">
        <v>176.42857142860001</v>
      </c>
      <c r="AT54">
        <v>1</v>
      </c>
      <c r="AU54">
        <v>123</v>
      </c>
    </row>
    <row r="55" spans="6:49" x14ac:dyDescent="0.2">
      <c r="F55" t="s">
        <v>35</v>
      </c>
      <c r="G55">
        <v>3260</v>
      </c>
      <c r="H55">
        <v>2038</v>
      </c>
      <c r="I55">
        <v>468.9916543937</v>
      </c>
      <c r="J55">
        <v>296</v>
      </c>
      <c r="K55">
        <v>485.22635135140001</v>
      </c>
      <c r="L55">
        <v>887</v>
      </c>
      <c r="M55">
        <v>531.78804960540003</v>
      </c>
      <c r="N55">
        <v>319</v>
      </c>
      <c r="O55">
        <v>624.03761755489995</v>
      </c>
      <c r="R55">
        <v>16</v>
      </c>
      <c r="S55">
        <v>472.25</v>
      </c>
      <c r="V55" t="s">
        <v>376</v>
      </c>
      <c r="W55">
        <v>7287</v>
      </c>
      <c r="X55">
        <v>5083</v>
      </c>
      <c r="Y55">
        <v>394.47098170369998</v>
      </c>
      <c r="Z55">
        <v>529</v>
      </c>
      <c r="AA55">
        <v>553.70321361059996</v>
      </c>
      <c r="AB55">
        <v>947</v>
      </c>
      <c r="AC55">
        <v>435.93347412880001</v>
      </c>
      <c r="AD55">
        <v>978</v>
      </c>
      <c r="AE55">
        <v>674.76073619629994</v>
      </c>
      <c r="AF55">
        <v>265</v>
      </c>
      <c r="AG55">
        <v>194.18867924529999</v>
      </c>
      <c r="AH55">
        <v>14</v>
      </c>
      <c r="AI55">
        <v>467.64285714290003</v>
      </c>
      <c r="AL55" t="s">
        <v>376</v>
      </c>
      <c r="AM55">
        <v>222</v>
      </c>
      <c r="AN55">
        <v>181</v>
      </c>
      <c r="AO55">
        <v>276.63535911600002</v>
      </c>
      <c r="AP55">
        <v>51</v>
      </c>
      <c r="AQ55">
        <v>376.431372549</v>
      </c>
      <c r="AR55">
        <v>30</v>
      </c>
      <c r="AS55">
        <v>199.46666666670001</v>
      </c>
      <c r="AT55">
        <v>11</v>
      </c>
      <c r="AU55">
        <v>390.63636363640001</v>
      </c>
    </row>
    <row r="56" spans="6:49" x14ac:dyDescent="0.2">
      <c r="F56" t="s">
        <v>61</v>
      </c>
      <c r="G56">
        <v>2504</v>
      </c>
      <c r="H56">
        <v>1859</v>
      </c>
      <c r="I56">
        <v>323.37762237760001</v>
      </c>
      <c r="J56">
        <v>326</v>
      </c>
      <c r="K56">
        <v>527.42944785279997</v>
      </c>
      <c r="L56">
        <v>251</v>
      </c>
      <c r="M56">
        <v>74.557768924300007</v>
      </c>
      <c r="N56">
        <v>391</v>
      </c>
      <c r="O56">
        <v>472.31969309459998</v>
      </c>
      <c r="R56">
        <v>3</v>
      </c>
      <c r="S56">
        <v>544.33333333329995</v>
      </c>
      <c r="V56" t="s">
        <v>373</v>
      </c>
      <c r="W56">
        <v>277</v>
      </c>
      <c r="X56">
        <v>140</v>
      </c>
      <c r="Y56">
        <v>138.02142857140001</v>
      </c>
      <c r="Z56">
        <v>114</v>
      </c>
      <c r="AA56">
        <v>180.09649122810001</v>
      </c>
      <c r="AB56">
        <v>75</v>
      </c>
      <c r="AC56">
        <v>138.3733333333</v>
      </c>
      <c r="AD56">
        <v>32</v>
      </c>
      <c r="AE56">
        <v>237.4375</v>
      </c>
      <c r="AF56">
        <v>28</v>
      </c>
      <c r="AG56">
        <v>202.82142857139999</v>
      </c>
      <c r="AH56">
        <v>2</v>
      </c>
      <c r="AI56">
        <v>128</v>
      </c>
      <c r="AL56" t="s">
        <v>373</v>
      </c>
      <c r="AM56">
        <v>21</v>
      </c>
      <c r="AN56">
        <v>15</v>
      </c>
      <c r="AO56">
        <v>226.53333333329999</v>
      </c>
      <c r="AP56">
        <v>5</v>
      </c>
      <c r="AQ56">
        <v>403.6</v>
      </c>
      <c r="AR56">
        <v>5</v>
      </c>
      <c r="AS56">
        <v>251.6</v>
      </c>
      <c r="AT56">
        <v>1</v>
      </c>
      <c r="AU56">
        <v>109</v>
      </c>
    </row>
    <row r="57" spans="6:49" x14ac:dyDescent="0.2">
      <c r="F57" t="s">
        <v>24</v>
      </c>
      <c r="G57">
        <v>1764</v>
      </c>
      <c r="H57">
        <v>1035</v>
      </c>
      <c r="I57">
        <v>206.6154589372</v>
      </c>
      <c r="J57">
        <v>425</v>
      </c>
      <c r="K57">
        <v>262.15294117650001</v>
      </c>
      <c r="L57">
        <v>510</v>
      </c>
      <c r="M57">
        <v>335.97843137249998</v>
      </c>
      <c r="N57">
        <v>207</v>
      </c>
      <c r="O57">
        <v>541.27053140099997</v>
      </c>
      <c r="R57">
        <v>12</v>
      </c>
      <c r="S57">
        <v>691.25</v>
      </c>
      <c r="V57" t="s">
        <v>372</v>
      </c>
      <c r="W57">
        <v>3374</v>
      </c>
      <c r="X57">
        <v>1957</v>
      </c>
      <c r="Y57">
        <v>451.96676891620001</v>
      </c>
      <c r="Z57">
        <v>370</v>
      </c>
      <c r="AA57">
        <v>433.45135135139998</v>
      </c>
      <c r="AB57">
        <v>906</v>
      </c>
      <c r="AC57">
        <v>499.84547461369999</v>
      </c>
      <c r="AD57">
        <v>341</v>
      </c>
      <c r="AE57">
        <v>587.29618768329999</v>
      </c>
      <c r="AF57">
        <v>151</v>
      </c>
      <c r="AG57">
        <v>150.55629139070001</v>
      </c>
      <c r="AH57">
        <v>19</v>
      </c>
      <c r="AI57">
        <v>349.89473684209997</v>
      </c>
      <c r="AL57" t="s">
        <v>372</v>
      </c>
      <c r="AM57">
        <v>97</v>
      </c>
      <c r="AN57">
        <v>77</v>
      </c>
      <c r="AO57">
        <v>267.61038961039998</v>
      </c>
      <c r="AP57">
        <v>21</v>
      </c>
      <c r="AQ57">
        <v>341.04761904759999</v>
      </c>
      <c r="AR57">
        <v>16</v>
      </c>
      <c r="AS57">
        <v>262.8125</v>
      </c>
      <c r="AT57">
        <v>4</v>
      </c>
      <c r="AU57">
        <v>237.25</v>
      </c>
    </row>
    <row r="58" spans="6:49" x14ac:dyDescent="0.2">
      <c r="F58" t="s">
        <v>69</v>
      </c>
      <c r="G58">
        <v>15494</v>
      </c>
      <c r="H58">
        <v>10947</v>
      </c>
      <c r="I58">
        <v>367.24730495159997</v>
      </c>
      <c r="J58">
        <v>744</v>
      </c>
      <c r="K58">
        <v>776.5</v>
      </c>
      <c r="L58">
        <v>3826</v>
      </c>
      <c r="M58">
        <v>783.17616309460004</v>
      </c>
      <c r="N58">
        <v>718</v>
      </c>
      <c r="O58">
        <v>523.42618384399998</v>
      </c>
      <c r="R58">
        <v>3</v>
      </c>
      <c r="S58">
        <v>398.6666666667</v>
      </c>
      <c r="V58" t="s">
        <v>416</v>
      </c>
      <c r="W58">
        <v>633</v>
      </c>
      <c r="X58">
        <v>484</v>
      </c>
      <c r="Y58">
        <v>250.2396694215</v>
      </c>
      <c r="Z58">
        <v>88</v>
      </c>
      <c r="AA58">
        <v>507.21590909090003</v>
      </c>
      <c r="AB58">
        <v>75</v>
      </c>
      <c r="AC58">
        <v>201.69333333329999</v>
      </c>
      <c r="AD58">
        <v>41</v>
      </c>
      <c r="AE58">
        <v>326.43902439020002</v>
      </c>
      <c r="AF58">
        <v>32</v>
      </c>
      <c r="AG58">
        <v>199.96875</v>
      </c>
      <c r="AH58">
        <v>1</v>
      </c>
      <c r="AI58">
        <v>1373</v>
      </c>
      <c r="AL58" t="s">
        <v>416</v>
      </c>
      <c r="AM58">
        <v>17</v>
      </c>
      <c r="AN58">
        <v>15</v>
      </c>
      <c r="AO58">
        <v>269.73333333329998</v>
      </c>
      <c r="AP58">
        <v>2</v>
      </c>
      <c r="AQ58">
        <v>310.5</v>
      </c>
      <c r="AR58">
        <v>2</v>
      </c>
      <c r="AS58">
        <v>75.5</v>
      </c>
    </row>
    <row r="59" spans="6:49" x14ac:dyDescent="0.2">
      <c r="F59" t="s">
        <v>44</v>
      </c>
      <c r="G59">
        <v>1131</v>
      </c>
      <c r="H59">
        <v>786</v>
      </c>
      <c r="I59">
        <v>193.53053435109999</v>
      </c>
      <c r="J59">
        <v>146</v>
      </c>
      <c r="K59">
        <v>288.36986301370001</v>
      </c>
      <c r="L59">
        <v>207</v>
      </c>
      <c r="M59">
        <v>189.07246376809999</v>
      </c>
      <c r="N59">
        <v>130</v>
      </c>
      <c r="O59">
        <v>272.88461538460001</v>
      </c>
      <c r="R59">
        <v>8</v>
      </c>
      <c r="S59">
        <v>163.25</v>
      </c>
      <c r="V59" t="s">
        <v>380</v>
      </c>
      <c r="W59">
        <v>2400</v>
      </c>
      <c r="X59">
        <v>1547</v>
      </c>
      <c r="Y59">
        <v>368.4408532644</v>
      </c>
      <c r="Z59">
        <v>268</v>
      </c>
      <c r="AA59">
        <v>435.18283582089998</v>
      </c>
      <c r="AB59">
        <v>174</v>
      </c>
      <c r="AC59">
        <v>278.16091954019998</v>
      </c>
      <c r="AD59">
        <v>539</v>
      </c>
      <c r="AE59">
        <v>514.61224489799997</v>
      </c>
      <c r="AF59">
        <v>132</v>
      </c>
      <c r="AG59">
        <v>187.35606060609999</v>
      </c>
      <c r="AH59">
        <v>8</v>
      </c>
      <c r="AI59">
        <v>517</v>
      </c>
      <c r="AL59" t="s">
        <v>380</v>
      </c>
      <c r="AM59">
        <v>55</v>
      </c>
      <c r="AN59">
        <v>42</v>
      </c>
      <c r="AO59">
        <v>242.61904761900001</v>
      </c>
      <c r="AP59">
        <v>6</v>
      </c>
      <c r="AQ59">
        <v>396.1666666667</v>
      </c>
      <c r="AR59">
        <v>12</v>
      </c>
      <c r="AS59">
        <v>157.0833333333</v>
      </c>
      <c r="AV59">
        <v>1</v>
      </c>
      <c r="AW59">
        <v>194</v>
      </c>
    </row>
    <row r="60" spans="6:49" x14ac:dyDescent="0.2">
      <c r="F60" t="s">
        <v>60</v>
      </c>
      <c r="G60">
        <v>3068</v>
      </c>
      <c r="H60">
        <v>2281</v>
      </c>
      <c r="I60">
        <v>242.70188513810001</v>
      </c>
      <c r="J60">
        <v>448</v>
      </c>
      <c r="K60">
        <v>545.49553571429999</v>
      </c>
      <c r="L60">
        <v>366</v>
      </c>
      <c r="M60">
        <v>202.3715846995</v>
      </c>
      <c r="N60">
        <v>417</v>
      </c>
      <c r="O60">
        <v>652.39568345320004</v>
      </c>
      <c r="R60">
        <v>4</v>
      </c>
      <c r="S60">
        <v>1107.5</v>
      </c>
      <c r="V60" t="s">
        <v>383</v>
      </c>
      <c r="W60">
        <v>9960</v>
      </c>
      <c r="X60">
        <v>7156</v>
      </c>
      <c r="Y60">
        <v>257.25195640020002</v>
      </c>
      <c r="Z60">
        <v>1273</v>
      </c>
      <c r="AA60">
        <v>488.80675569520002</v>
      </c>
      <c r="AB60">
        <v>1300</v>
      </c>
      <c r="AC60">
        <v>212.1269230769</v>
      </c>
      <c r="AD60">
        <v>942</v>
      </c>
      <c r="AE60">
        <v>358.89171974520002</v>
      </c>
      <c r="AF60">
        <v>543</v>
      </c>
      <c r="AG60">
        <v>179.89134438310001</v>
      </c>
      <c r="AH60">
        <v>19</v>
      </c>
      <c r="AI60">
        <v>191.8947368421</v>
      </c>
      <c r="AL60" t="s">
        <v>383</v>
      </c>
      <c r="AM60">
        <v>203</v>
      </c>
      <c r="AN60">
        <v>166</v>
      </c>
      <c r="AO60">
        <v>258.83132530120002</v>
      </c>
      <c r="AP60">
        <v>34</v>
      </c>
      <c r="AQ60">
        <v>373.79411764709999</v>
      </c>
      <c r="AR60">
        <v>25</v>
      </c>
      <c r="AS60">
        <v>176.16</v>
      </c>
      <c r="AT60">
        <v>11</v>
      </c>
      <c r="AU60">
        <v>209</v>
      </c>
      <c r="AV60">
        <v>1</v>
      </c>
      <c r="AW60">
        <v>472</v>
      </c>
    </row>
    <row r="61" spans="6:49" x14ac:dyDescent="0.2">
      <c r="F61" t="s">
        <v>33</v>
      </c>
      <c r="G61">
        <v>5579</v>
      </c>
      <c r="H61">
        <v>4461</v>
      </c>
      <c r="I61">
        <v>570.75879847570002</v>
      </c>
      <c r="J61">
        <v>210</v>
      </c>
      <c r="K61">
        <v>941.37619047620001</v>
      </c>
      <c r="L61">
        <v>805</v>
      </c>
      <c r="M61">
        <v>796.47453416149995</v>
      </c>
      <c r="N61">
        <v>308</v>
      </c>
      <c r="O61">
        <v>632.85064935059995</v>
      </c>
      <c r="R61">
        <v>5</v>
      </c>
      <c r="S61">
        <v>863.6</v>
      </c>
      <c r="V61" t="s">
        <v>415</v>
      </c>
      <c r="W61">
        <v>599</v>
      </c>
      <c r="X61">
        <v>389</v>
      </c>
      <c r="Y61">
        <v>421.1979434447</v>
      </c>
      <c r="Z61">
        <v>22</v>
      </c>
      <c r="AA61">
        <v>799.31818181819995</v>
      </c>
      <c r="AB61">
        <v>151</v>
      </c>
      <c r="AC61">
        <v>760.45033112579995</v>
      </c>
      <c r="AD61">
        <v>43</v>
      </c>
      <c r="AE61">
        <v>553.62790697670005</v>
      </c>
      <c r="AF61">
        <v>16</v>
      </c>
      <c r="AG61">
        <v>105.1875</v>
      </c>
      <c r="AL61" t="s">
        <v>415</v>
      </c>
      <c r="AM61">
        <v>11</v>
      </c>
      <c r="AN61">
        <v>9</v>
      </c>
      <c r="AO61">
        <v>289.6666666667</v>
      </c>
      <c r="AP61">
        <v>6</v>
      </c>
      <c r="AQ61">
        <v>332.8333333333</v>
      </c>
      <c r="AR61">
        <v>2</v>
      </c>
      <c r="AS61">
        <v>136</v>
      </c>
    </row>
    <row r="62" spans="6:49" x14ac:dyDescent="0.2">
      <c r="F62" t="s">
        <v>47</v>
      </c>
      <c r="G62">
        <v>2057</v>
      </c>
      <c r="H62">
        <v>1384</v>
      </c>
      <c r="I62">
        <v>340.3757225434</v>
      </c>
      <c r="J62">
        <v>270</v>
      </c>
      <c r="K62">
        <v>416.9259259259</v>
      </c>
      <c r="L62">
        <v>145</v>
      </c>
      <c r="M62">
        <v>199.74482758619999</v>
      </c>
      <c r="N62">
        <v>520</v>
      </c>
      <c r="O62">
        <v>487.69230769230001</v>
      </c>
      <c r="R62">
        <v>8</v>
      </c>
      <c r="S62">
        <v>517</v>
      </c>
      <c r="V62" t="s">
        <v>370</v>
      </c>
      <c r="W62">
        <v>57277</v>
      </c>
      <c r="X62">
        <v>39771</v>
      </c>
      <c r="Y62">
        <v>361.00683949810002</v>
      </c>
      <c r="Z62">
        <v>5317</v>
      </c>
      <c r="AA62">
        <v>522.41771675760003</v>
      </c>
      <c r="AB62">
        <v>9863</v>
      </c>
      <c r="AC62">
        <v>536.76092466800003</v>
      </c>
      <c r="AD62">
        <v>5443</v>
      </c>
      <c r="AE62">
        <v>530.18115010099996</v>
      </c>
      <c r="AF62">
        <v>2091</v>
      </c>
      <c r="AG62">
        <v>175.15494978480001</v>
      </c>
      <c r="AH62">
        <v>109</v>
      </c>
      <c r="AI62">
        <v>440.52293577979998</v>
      </c>
      <c r="AL62" t="s">
        <v>370</v>
      </c>
      <c r="AM62">
        <v>1365</v>
      </c>
      <c r="AN62">
        <v>1117</v>
      </c>
      <c r="AO62">
        <v>255.80125335720001</v>
      </c>
      <c r="AP62">
        <v>276</v>
      </c>
      <c r="AQ62">
        <v>344.85869565220003</v>
      </c>
      <c r="AR62">
        <v>187</v>
      </c>
      <c r="AS62">
        <v>210.37433155080001</v>
      </c>
      <c r="AT62">
        <v>58</v>
      </c>
      <c r="AU62">
        <v>270.89655172409999</v>
      </c>
      <c r="AV62">
        <v>3</v>
      </c>
      <c r="AW62">
        <v>223</v>
      </c>
    </row>
    <row r="63" spans="6:49" x14ac:dyDescent="0.2">
      <c r="F63" t="s">
        <v>54</v>
      </c>
      <c r="G63">
        <v>572</v>
      </c>
      <c r="H63">
        <v>467</v>
      </c>
      <c r="I63">
        <v>225.66595289080001</v>
      </c>
      <c r="J63">
        <v>81</v>
      </c>
      <c r="K63">
        <v>525.44444444440001</v>
      </c>
      <c r="L63">
        <v>65</v>
      </c>
      <c r="M63">
        <v>98.476923076899993</v>
      </c>
      <c r="N63">
        <v>40</v>
      </c>
      <c r="O63">
        <v>263.60000000000002</v>
      </c>
      <c r="V63" t="s">
        <v>699</v>
      </c>
      <c r="W63">
        <v>319804</v>
      </c>
      <c r="X63">
        <v>232535</v>
      </c>
      <c r="Y63">
        <v>408.61131825550001</v>
      </c>
      <c r="Z63">
        <v>25690</v>
      </c>
      <c r="AA63">
        <v>579.68014791749999</v>
      </c>
      <c r="AB63">
        <v>51786</v>
      </c>
      <c r="AC63">
        <v>594.53927702470003</v>
      </c>
      <c r="AD63">
        <v>24434</v>
      </c>
      <c r="AE63">
        <v>522.5042164729</v>
      </c>
      <c r="AF63">
        <v>10503</v>
      </c>
      <c r="AG63">
        <v>178.5507094562</v>
      </c>
      <c r="AH63">
        <v>546</v>
      </c>
      <c r="AI63">
        <v>445.83150183150002</v>
      </c>
      <c r="AL63" t="s">
        <v>699</v>
      </c>
      <c r="AM63">
        <v>6717</v>
      </c>
      <c r="AN63">
        <v>5120</v>
      </c>
      <c r="AO63">
        <v>312.43183593750001</v>
      </c>
      <c r="AP63">
        <v>1437</v>
      </c>
      <c r="AQ63">
        <v>430.52470424500001</v>
      </c>
      <c r="AR63">
        <v>1377</v>
      </c>
      <c r="AS63">
        <v>279.0522875817</v>
      </c>
      <c r="AT63">
        <v>213</v>
      </c>
      <c r="AU63">
        <v>274.37089201880002</v>
      </c>
      <c r="AV63">
        <v>7</v>
      </c>
      <c r="AW63">
        <v>130.8571428571</v>
      </c>
    </row>
    <row r="64" spans="6:49" x14ac:dyDescent="0.2">
      <c r="F64" t="s">
        <v>65</v>
      </c>
      <c r="G64">
        <v>5148</v>
      </c>
      <c r="H64">
        <v>4034</v>
      </c>
      <c r="I64">
        <v>564.38472979669996</v>
      </c>
      <c r="J64">
        <v>189</v>
      </c>
      <c r="K64">
        <v>1115.3915343915</v>
      </c>
      <c r="L64">
        <v>186</v>
      </c>
      <c r="M64">
        <v>643.36559139780002</v>
      </c>
      <c r="N64">
        <v>925</v>
      </c>
      <c r="O64">
        <v>899.73297297299996</v>
      </c>
      <c r="R64">
        <v>3</v>
      </c>
      <c r="S64">
        <v>758.66666666670005</v>
      </c>
    </row>
    <row r="65" spans="6:19" x14ac:dyDescent="0.2">
      <c r="F65" t="s">
        <v>67</v>
      </c>
      <c r="G65">
        <v>597</v>
      </c>
      <c r="H65">
        <v>406</v>
      </c>
      <c r="I65">
        <v>641.45320197039996</v>
      </c>
      <c r="J65">
        <v>213</v>
      </c>
      <c r="K65">
        <v>283.47417840380001</v>
      </c>
      <c r="L65">
        <v>127</v>
      </c>
      <c r="M65">
        <v>135.15748031499999</v>
      </c>
      <c r="N65">
        <v>58</v>
      </c>
      <c r="O65">
        <v>213.96551724139999</v>
      </c>
      <c r="R65">
        <v>6</v>
      </c>
      <c r="S65">
        <v>120.1666666667</v>
      </c>
    </row>
    <row r="66" spans="6:19" x14ac:dyDescent="0.2">
      <c r="F66" t="s">
        <v>82</v>
      </c>
      <c r="G66">
        <v>172</v>
      </c>
      <c r="H66">
        <v>36</v>
      </c>
      <c r="I66">
        <v>1055.3611111110999</v>
      </c>
      <c r="J66">
        <v>11</v>
      </c>
      <c r="K66">
        <v>1591.5454545455</v>
      </c>
      <c r="L66">
        <v>66</v>
      </c>
      <c r="M66">
        <v>712.80303030300001</v>
      </c>
      <c r="N66">
        <v>67</v>
      </c>
      <c r="O66">
        <v>651.35820895519998</v>
      </c>
      <c r="R66">
        <v>3</v>
      </c>
      <c r="S66">
        <v>203</v>
      </c>
    </row>
    <row r="67" spans="6:19" x14ac:dyDescent="0.2">
      <c r="F67" t="s">
        <v>63</v>
      </c>
      <c r="G67">
        <v>5775</v>
      </c>
      <c r="H67">
        <v>3913</v>
      </c>
      <c r="I67">
        <v>272.2013800153</v>
      </c>
      <c r="J67">
        <v>633</v>
      </c>
      <c r="K67">
        <v>399.90047393359998</v>
      </c>
      <c r="L67">
        <v>1169</v>
      </c>
      <c r="M67">
        <v>388.1830624465</v>
      </c>
      <c r="N67">
        <v>677</v>
      </c>
      <c r="O67">
        <v>606.53914327919995</v>
      </c>
      <c r="R67">
        <v>16</v>
      </c>
      <c r="S67">
        <v>476.75</v>
      </c>
    </row>
    <row r="68" spans="6:19" x14ac:dyDescent="0.2">
      <c r="F68" t="s">
        <v>431</v>
      </c>
      <c r="G68">
        <v>23</v>
      </c>
      <c r="H68">
        <v>8</v>
      </c>
      <c r="I68">
        <v>487.875</v>
      </c>
      <c r="L68">
        <v>5</v>
      </c>
      <c r="M68">
        <v>840.6</v>
      </c>
      <c r="N68">
        <v>8</v>
      </c>
      <c r="O68">
        <v>213.75</v>
      </c>
      <c r="R68">
        <v>2</v>
      </c>
      <c r="S68">
        <v>338.5</v>
      </c>
    </row>
    <row r="69" spans="6:19" x14ac:dyDescent="0.2">
      <c r="F69" t="s">
        <v>83</v>
      </c>
      <c r="G69">
        <v>8994</v>
      </c>
      <c r="H69">
        <v>6849</v>
      </c>
      <c r="I69">
        <v>239.14673674989999</v>
      </c>
      <c r="J69">
        <v>1252</v>
      </c>
      <c r="K69">
        <v>478.89536741209997</v>
      </c>
      <c r="L69">
        <v>1216</v>
      </c>
      <c r="M69">
        <v>162.43996710530001</v>
      </c>
      <c r="N69">
        <v>910</v>
      </c>
      <c r="O69">
        <v>346.43956043959997</v>
      </c>
      <c r="R69">
        <v>19</v>
      </c>
      <c r="S69">
        <v>191.8947368421</v>
      </c>
    </row>
    <row r="70" spans="6:19" x14ac:dyDescent="0.2">
      <c r="F70" t="s">
        <v>135</v>
      </c>
      <c r="G70">
        <v>95</v>
      </c>
      <c r="H70">
        <v>56</v>
      </c>
      <c r="I70">
        <v>83.589285714300004</v>
      </c>
      <c r="J70">
        <v>56</v>
      </c>
      <c r="K70">
        <v>205.125</v>
      </c>
      <c r="L70">
        <v>14</v>
      </c>
      <c r="M70">
        <v>260.92857142859998</v>
      </c>
      <c r="N70">
        <v>24</v>
      </c>
      <c r="O70">
        <v>430.2916666667</v>
      </c>
      <c r="R70">
        <v>1</v>
      </c>
      <c r="S70">
        <v>220</v>
      </c>
    </row>
    <row r="71" spans="6:19" x14ac:dyDescent="0.2">
      <c r="F71" t="s">
        <v>370</v>
      </c>
      <c r="G71">
        <v>56672</v>
      </c>
      <c r="H71">
        <v>40880</v>
      </c>
      <c r="I71">
        <v>366.28159401139999</v>
      </c>
      <c r="J71">
        <v>5350</v>
      </c>
      <c r="K71">
        <v>526.50579439249998</v>
      </c>
      <c r="L71">
        <v>9879</v>
      </c>
      <c r="M71">
        <v>536.58426966290006</v>
      </c>
      <c r="N71">
        <v>5800</v>
      </c>
      <c r="O71">
        <v>565.62327586209994</v>
      </c>
      <c r="R71">
        <v>113</v>
      </c>
      <c r="S71">
        <v>455.592920354</v>
      </c>
    </row>
    <row r="72" spans="6:19" x14ac:dyDescent="0.2">
      <c r="F72" t="s">
        <v>699</v>
      </c>
      <c r="G72">
        <v>326521</v>
      </c>
      <c r="H72">
        <v>237655</v>
      </c>
      <c r="I72">
        <v>406.53917364829999</v>
      </c>
      <c r="J72">
        <v>27127</v>
      </c>
      <c r="K72">
        <v>571.77892874259999</v>
      </c>
      <c r="L72">
        <v>53163</v>
      </c>
      <c r="M72">
        <v>586.36769933979997</v>
      </c>
      <c r="N72">
        <v>24647</v>
      </c>
      <c r="O72">
        <v>520.3593198328</v>
      </c>
      <c r="P72">
        <v>10510</v>
      </c>
      <c r="Q72">
        <v>178.51893795199999</v>
      </c>
      <c r="R72">
        <v>546</v>
      </c>
      <c r="S72">
        <v>445.83150183150002</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1036</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1038</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1044</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1039</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1045</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1046</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1047</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1048</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1057</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1056</v>
      </c>
      <c r="E98" t="s">
        <v>667</v>
      </c>
      <c r="F98" t="s">
        <v>1056</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42455</v>
      </c>
      <c r="C20">
        <v>24192</v>
      </c>
      <c r="D20">
        <v>3</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979</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342904</v>
      </c>
      <c r="I3" s="306">
        <f>SUM(I5,I10)</f>
        <v>80582</v>
      </c>
      <c r="J3" s="308">
        <f>ROUND(I3/H3,5)</f>
        <v>0.23499999999999999</v>
      </c>
      <c r="K3" s="134"/>
    </row>
    <row r="4" spans="1:11" ht="33" customHeight="1" thickBot="1" x14ac:dyDescent="0.25">
      <c r="A4" s="130"/>
      <c r="B4" s="317" t="str">
        <f>"As of: "&amp;TEXT(INDEX(MMWR_DATES[],1,1),"MMMM DD, YYYY")</f>
        <v>As of: March 26,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128254</v>
      </c>
      <c r="I5" s="158">
        <f>SUM(I6:I9)</f>
        <v>35655</v>
      </c>
      <c r="J5" s="159">
        <f t="shared" ref="J5:J15" si="0">IF(H5=0, 0,I5/H5)</f>
        <v>0.27800302524677595</v>
      </c>
      <c r="K5" s="134"/>
    </row>
    <row r="6" spans="1:11" ht="16.5" customHeight="1" x14ac:dyDescent="0.2">
      <c r="A6" s="130"/>
      <c r="B6" s="320" t="s">
        <v>16</v>
      </c>
      <c r="C6" s="321"/>
      <c r="D6" s="321"/>
      <c r="E6" s="321"/>
      <c r="F6" s="321"/>
      <c r="G6" s="139" t="s">
        <v>190</v>
      </c>
      <c r="H6" s="160">
        <f>IFERROR(VLOOKUP(MID($G6,4,3),MMWR_TRAD_AGG_NATIONAL[],2,0),0)</f>
        <v>36272</v>
      </c>
      <c r="I6" s="160">
        <f>IFERROR(VLOOKUP(MID($G6,4,3),MMWR_TRAD_AGG_NATIONAL[],3,0),0)</f>
        <v>12539</v>
      </c>
      <c r="J6" s="161">
        <f t="shared" si="0"/>
        <v>0.34569364799294222</v>
      </c>
      <c r="K6" s="134"/>
    </row>
    <row r="7" spans="1:11" ht="16.5" customHeight="1" x14ac:dyDescent="0.2">
      <c r="A7" s="130"/>
      <c r="B7" s="322" t="s">
        <v>0</v>
      </c>
      <c r="C7" s="323"/>
      <c r="D7" s="323"/>
      <c r="E7" s="323"/>
      <c r="F7" s="323"/>
      <c r="G7" s="140" t="s">
        <v>191</v>
      </c>
      <c r="H7" s="160">
        <f>IFERROR(VLOOKUP(MID($G7,4,3),MMWR_TRAD_AGG_NATIONAL[],2,0),0)</f>
        <v>75252</v>
      </c>
      <c r="I7" s="160">
        <f>IFERROR(VLOOKUP(MID($G7,4,3),MMWR_TRAD_AGG_NATIONAL[],3,0),0)</f>
        <v>20670</v>
      </c>
      <c r="J7" s="161">
        <f t="shared" si="0"/>
        <v>0.27467708499441873</v>
      </c>
      <c r="K7" s="134"/>
    </row>
    <row r="8" spans="1:11" ht="16.5" customHeight="1" x14ac:dyDescent="0.2">
      <c r="A8" s="130"/>
      <c r="B8" s="324" t="s">
        <v>234</v>
      </c>
      <c r="C8" s="325"/>
      <c r="D8" s="325"/>
      <c r="E8" s="325"/>
      <c r="F8" s="325"/>
      <c r="G8" s="141" t="s">
        <v>193</v>
      </c>
      <c r="H8" s="160">
        <f>IFERROR(VLOOKUP(MID($G8,4,3),MMWR_TRAD_AGG_NATIONAL[],2,0),0)</f>
        <v>7507</v>
      </c>
      <c r="I8" s="160">
        <f>IFERROR(VLOOKUP(MID($G8,4,3),MMWR_TRAD_AGG_NATIONAL[],3,0),0)</f>
        <v>739</v>
      </c>
      <c r="J8" s="161">
        <f t="shared" si="0"/>
        <v>9.8441454642333823E-2</v>
      </c>
      <c r="K8" s="134"/>
    </row>
    <row r="9" spans="1:11" ht="16.5" customHeight="1" thickBot="1" x14ac:dyDescent="0.25">
      <c r="A9" s="130"/>
      <c r="B9" s="326" t="s">
        <v>17</v>
      </c>
      <c r="C9" s="327"/>
      <c r="D9" s="327"/>
      <c r="E9" s="327"/>
      <c r="F9" s="327"/>
      <c r="G9" s="140" t="s">
        <v>195</v>
      </c>
      <c r="H9" s="160">
        <f>IFERROR(VLOOKUP(MID($G9,4,3),MMWR_TRAD_AGG_NATIONAL[],2,0),0)</f>
        <v>9223</v>
      </c>
      <c r="I9" s="160">
        <f>IFERROR(VLOOKUP(MID($G9,4,3),MMWR_TRAD_AGG_NATIONAL[],3,0),0)</f>
        <v>1707</v>
      </c>
      <c r="J9" s="161">
        <f t="shared" si="0"/>
        <v>0.18508077632006939</v>
      </c>
      <c r="K9" s="134"/>
    </row>
    <row r="10" spans="1:11" ht="17.25" thickBot="1" x14ac:dyDescent="0.25">
      <c r="A10" s="130"/>
      <c r="B10" s="315" t="s">
        <v>1</v>
      </c>
      <c r="C10" s="316"/>
      <c r="D10" s="316"/>
      <c r="E10" s="316"/>
      <c r="F10" s="316"/>
      <c r="G10" s="138" t="s">
        <v>244</v>
      </c>
      <c r="H10" s="158">
        <f>SUM(H11:H18)</f>
        <v>214650</v>
      </c>
      <c r="I10" s="158">
        <f>SUM(I11:I18)</f>
        <v>44927</v>
      </c>
      <c r="J10" s="159">
        <f t="shared" si="0"/>
        <v>0.20930351735383182</v>
      </c>
      <c r="K10" s="134"/>
    </row>
    <row r="11" spans="1:11" ht="16.5" customHeight="1" x14ac:dyDescent="0.2">
      <c r="A11" s="130"/>
      <c r="B11" s="320" t="s">
        <v>199</v>
      </c>
      <c r="C11" s="321"/>
      <c r="D11" s="321"/>
      <c r="E11" s="321"/>
      <c r="F11" s="321"/>
      <c r="G11" s="142" t="s">
        <v>194</v>
      </c>
      <c r="H11" s="162">
        <f>IFERROR(VLOOKUP(MID($G11,4,3),MMWR_TRAD_AGG_NATIONAL[],2,0),0)</f>
        <v>7754</v>
      </c>
      <c r="I11" s="160">
        <f>IFERROR(VLOOKUP(MID($G11,4,3),MMWR_TRAD_AGG_NATIONAL[],3,0),0)</f>
        <v>503</v>
      </c>
      <c r="J11" s="161">
        <f t="shared" si="0"/>
        <v>6.4869744647923652E-2</v>
      </c>
      <c r="K11" s="134"/>
    </row>
    <row r="12" spans="1:11" ht="16.5" customHeight="1" x14ac:dyDescent="0.2">
      <c r="A12" s="130"/>
      <c r="B12" s="322" t="s">
        <v>18</v>
      </c>
      <c r="C12" s="323"/>
      <c r="D12" s="323"/>
      <c r="E12" s="323"/>
      <c r="F12" s="323"/>
      <c r="G12" s="143" t="s">
        <v>192</v>
      </c>
      <c r="H12" s="163">
        <f>IFERROR(VLOOKUP(MID($G12,4,3),MMWR_TRAD_AGG_NATIONAL[],2,0),0)</f>
        <v>192436</v>
      </c>
      <c r="I12" s="160">
        <f>IFERROR(VLOOKUP(MID($G12,4,3),MMWR_TRAD_AGG_NATIONAL[],3,0),0)</f>
        <v>41798</v>
      </c>
      <c r="J12" s="161">
        <f t="shared" si="0"/>
        <v>0.21720468103681223</v>
      </c>
      <c r="K12" s="134"/>
    </row>
    <row r="13" spans="1:11" ht="16.5" customHeight="1" x14ac:dyDescent="0.2">
      <c r="A13" s="130"/>
      <c r="B13" s="322" t="s">
        <v>14</v>
      </c>
      <c r="C13" s="323"/>
      <c r="D13" s="323"/>
      <c r="E13" s="323"/>
      <c r="F13" s="323"/>
      <c r="G13" s="143" t="s">
        <v>196</v>
      </c>
      <c r="H13" s="163">
        <f>IFERROR(VLOOKUP(MID($G13,4,3),MMWR_TRAD_AGG_NATIONAL[],2,0),0)</f>
        <v>13961</v>
      </c>
      <c r="I13" s="160">
        <f>IFERROR(VLOOKUP(MID($G13,4,3),MMWR_TRAD_AGG_NATIONAL[],3,0),0)</f>
        <v>2567</v>
      </c>
      <c r="J13" s="161">
        <f t="shared" si="0"/>
        <v>0.1838693503330707</v>
      </c>
      <c r="K13" s="134"/>
    </row>
    <row r="14" spans="1:11" ht="16.5" customHeight="1" x14ac:dyDescent="0.2">
      <c r="A14" s="130"/>
      <c r="B14" s="324" t="s">
        <v>19</v>
      </c>
      <c r="C14" s="325"/>
      <c r="D14" s="325"/>
      <c r="E14" s="325"/>
      <c r="F14" s="325"/>
      <c r="G14" s="142" t="s">
        <v>197</v>
      </c>
      <c r="H14" s="163">
        <f>IFERROR(VLOOKUP(MID($G14,4,3),MMWR_TRAD_AGG_NATIONAL[],2,0),0)</f>
        <v>458</v>
      </c>
      <c r="I14" s="160">
        <f>IFERROR(VLOOKUP(MID($G14,4,3),MMWR_TRAD_AGG_NATIONAL[],3,0),0)</f>
        <v>54</v>
      </c>
      <c r="J14" s="161">
        <f t="shared" si="0"/>
        <v>0.11790393013100436</v>
      </c>
      <c r="K14" s="134"/>
    </row>
    <row r="15" spans="1:11" ht="16.5" customHeight="1" x14ac:dyDescent="0.2">
      <c r="A15" s="130"/>
      <c r="B15" s="324" t="s">
        <v>84</v>
      </c>
      <c r="C15" s="325"/>
      <c r="D15" s="325"/>
      <c r="E15" s="325"/>
      <c r="F15" s="325"/>
      <c r="G15" s="142" t="s">
        <v>200</v>
      </c>
      <c r="H15" s="163">
        <f>IFERROR(VLOOKUP(MID($G15,4,3),MMWR_TRAD_AGG_NATIONAL[],2,0),0)</f>
        <v>11</v>
      </c>
      <c r="I15" s="160">
        <f>IFERROR(VLOOKUP(MID($G15,4,3),MMWR_TRAD_AGG_NATIONAL[],3,0),0)</f>
        <v>4</v>
      </c>
      <c r="J15" s="161">
        <f t="shared" si="0"/>
        <v>0.36363636363636365</v>
      </c>
      <c r="K15" s="134"/>
    </row>
    <row r="16" spans="1:11" ht="15" x14ac:dyDescent="0.2">
      <c r="A16" s="130"/>
      <c r="B16" s="324" t="s">
        <v>85</v>
      </c>
      <c r="C16" s="325"/>
      <c r="D16" s="325"/>
      <c r="E16" s="325"/>
      <c r="F16" s="325"/>
      <c r="G16" s="142" t="s">
        <v>201</v>
      </c>
      <c r="H16" s="163">
        <f>IFERROR(VLOOKUP(MID($G16,4,3),MMWR_TRAD_AGG_NATIONAL[],2,0),0)</f>
        <v>1</v>
      </c>
      <c r="I16" s="160">
        <f>IFERROR(VLOOKUP(MID($G16,4,3),MMWR_TRAD_AGG_NATIONAL[],3,0),0)</f>
        <v>1</v>
      </c>
      <c r="J16" s="161">
        <f>IF(H16=0, 0,I16/H16)</f>
        <v>1</v>
      </c>
      <c r="K16" s="134"/>
    </row>
    <row r="17" spans="1:11" ht="16.5" customHeight="1" x14ac:dyDescent="0.2">
      <c r="A17" s="130"/>
      <c r="B17" s="324" t="s">
        <v>87</v>
      </c>
      <c r="C17" s="325"/>
      <c r="D17" s="325"/>
      <c r="E17" s="325"/>
      <c r="F17" s="325"/>
      <c r="G17" s="142" t="s">
        <v>202</v>
      </c>
      <c r="H17" s="163">
        <f>IFERROR(VLOOKUP(MID($G17,4,3),MMWR_TRAD_AGG_NATIONAL[],2,0),0)</f>
        <v>23</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6</v>
      </c>
      <c r="I18" s="160">
        <f>IFERROR(VLOOKUP(MID($G18,4,3),MMWR_TRAD_AGG_NATIONAL[],3,0),0)</f>
        <v>0</v>
      </c>
      <c r="J18" s="165">
        <f>IF(H18=0, 0,I18/H18)</f>
        <v>0</v>
      </c>
      <c r="K18" s="134"/>
    </row>
    <row r="19" spans="1:11" ht="16.5" customHeight="1" x14ac:dyDescent="0.2">
      <c r="A19" s="130"/>
      <c r="B19" s="331" t="s">
        <v>970</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961</v>
      </c>
      <c r="C21" s="284"/>
      <c r="D21" s="285"/>
      <c r="E21" s="283" t="s">
        <v>962</v>
      </c>
      <c r="F21" s="284"/>
      <c r="G21" s="285"/>
      <c r="H21" s="283" t="s">
        <v>963</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955</v>
      </c>
      <c r="C23" s="284"/>
      <c r="D23" s="285"/>
      <c r="E23" s="283" t="s">
        <v>956</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4"/>
      <c r="D26" s="304"/>
      <c r="E26" s="304"/>
      <c r="F26" s="305"/>
      <c r="G26" s="263" t="s">
        <v>1063</v>
      </c>
      <c r="H26" s="263" t="s">
        <v>1064</v>
      </c>
      <c r="I26" s="263" t="s">
        <v>1061</v>
      </c>
      <c r="J26" s="264" t="s">
        <v>28</v>
      </c>
      <c r="K26" s="134"/>
    </row>
    <row r="27" spans="1:11" ht="16.5" customHeight="1" x14ac:dyDescent="0.2">
      <c r="A27" s="130"/>
      <c r="B27" s="301" t="s">
        <v>964</v>
      </c>
      <c r="C27" s="302"/>
      <c r="D27" s="302"/>
      <c r="E27" s="302"/>
      <c r="F27" s="303"/>
      <c r="G27" s="256">
        <v>5679</v>
      </c>
      <c r="H27" s="256">
        <v>5740</v>
      </c>
      <c r="I27" s="256">
        <v>-61</v>
      </c>
      <c r="J27" s="260">
        <v>-1.0999999999999999E-2</v>
      </c>
      <c r="K27" s="134"/>
    </row>
    <row r="28" spans="1:11" ht="15" x14ac:dyDescent="0.2">
      <c r="A28" s="130"/>
      <c r="B28" s="289" t="s">
        <v>24</v>
      </c>
      <c r="C28" s="290"/>
      <c r="D28" s="290"/>
      <c r="E28" s="290"/>
      <c r="F28" s="291"/>
      <c r="G28" s="257">
        <v>1689</v>
      </c>
      <c r="H28" s="257">
        <v>1611</v>
      </c>
      <c r="I28" s="257">
        <v>78</v>
      </c>
      <c r="J28" s="253">
        <v>4.8000000000000001E-2</v>
      </c>
      <c r="K28" s="134"/>
    </row>
    <row r="29" spans="1:11" ht="15" x14ac:dyDescent="0.2">
      <c r="A29" s="130"/>
      <c r="B29" s="292" t="s">
        <v>25</v>
      </c>
      <c r="C29" s="293"/>
      <c r="D29" s="293"/>
      <c r="E29" s="293"/>
      <c r="F29" s="294"/>
      <c r="G29" s="258">
        <v>484</v>
      </c>
      <c r="H29" s="258">
        <v>463</v>
      </c>
      <c r="I29" s="258">
        <v>21</v>
      </c>
      <c r="J29" s="254">
        <v>4.4999999999999998E-2</v>
      </c>
      <c r="K29" s="134"/>
    </row>
    <row r="30" spans="1:11" ht="15" x14ac:dyDescent="0.2">
      <c r="A30" s="130"/>
      <c r="B30" s="295" t="s">
        <v>26</v>
      </c>
      <c r="C30" s="296"/>
      <c r="D30" s="296"/>
      <c r="E30" s="296"/>
      <c r="F30" s="297"/>
      <c r="G30" s="258">
        <v>1463</v>
      </c>
      <c r="H30" s="258">
        <v>1250</v>
      </c>
      <c r="I30" s="258">
        <v>213</v>
      </c>
      <c r="J30" s="254">
        <v>0.17</v>
      </c>
      <c r="K30" s="134"/>
    </row>
    <row r="31" spans="1:11" ht="15" x14ac:dyDescent="0.2">
      <c r="A31" s="130"/>
      <c r="B31" s="298" t="s">
        <v>27</v>
      </c>
      <c r="C31" s="299"/>
      <c r="D31" s="299"/>
      <c r="E31" s="299"/>
      <c r="F31" s="300"/>
      <c r="G31" s="259">
        <v>2043</v>
      </c>
      <c r="H31" s="259">
        <v>2416</v>
      </c>
      <c r="I31" s="259">
        <v>-373</v>
      </c>
      <c r="J31" s="255">
        <v>-0.154</v>
      </c>
      <c r="K31" s="134"/>
    </row>
    <row r="32" spans="1:11" ht="16.5" customHeight="1" x14ac:dyDescent="0.2">
      <c r="A32" s="130"/>
      <c r="B32" s="301" t="s">
        <v>235</v>
      </c>
      <c r="C32" s="302"/>
      <c r="D32" s="302"/>
      <c r="E32" s="302"/>
      <c r="F32" s="303"/>
      <c r="G32" s="256">
        <v>33239</v>
      </c>
      <c r="H32" s="256">
        <v>38363</v>
      </c>
      <c r="I32" s="256">
        <v>-5124</v>
      </c>
      <c r="J32" s="260">
        <v>-0.13400000000000001</v>
      </c>
      <c r="K32" s="134"/>
    </row>
    <row r="33" spans="1:11" ht="15" x14ac:dyDescent="0.2">
      <c r="A33" s="130"/>
      <c r="B33" s="289" t="s">
        <v>24</v>
      </c>
      <c r="C33" s="290"/>
      <c r="D33" s="290"/>
      <c r="E33" s="290"/>
      <c r="F33" s="291"/>
      <c r="G33" s="257">
        <v>8471</v>
      </c>
      <c r="H33" s="257">
        <v>8649</v>
      </c>
      <c r="I33" s="257">
        <v>-178</v>
      </c>
      <c r="J33" s="253">
        <v>-2.1000000000000001E-2</v>
      </c>
      <c r="K33" s="134"/>
    </row>
    <row r="34" spans="1:11" ht="15" x14ac:dyDescent="0.2">
      <c r="A34" s="130"/>
      <c r="B34" s="292" t="s">
        <v>25</v>
      </c>
      <c r="C34" s="293"/>
      <c r="D34" s="293"/>
      <c r="E34" s="293"/>
      <c r="F34" s="294"/>
      <c r="G34" s="258">
        <v>3139</v>
      </c>
      <c r="H34" s="258">
        <v>3068</v>
      </c>
      <c r="I34" s="258">
        <v>71</v>
      </c>
      <c r="J34" s="254">
        <v>2.3E-2</v>
      </c>
      <c r="K34" s="134"/>
    </row>
    <row r="35" spans="1:11" ht="15" x14ac:dyDescent="0.2">
      <c r="A35" s="130"/>
      <c r="B35" s="295" t="s">
        <v>26</v>
      </c>
      <c r="C35" s="296"/>
      <c r="D35" s="296"/>
      <c r="E35" s="296"/>
      <c r="F35" s="297"/>
      <c r="G35" s="258">
        <v>11709</v>
      </c>
      <c r="H35" s="258">
        <v>12550</v>
      </c>
      <c r="I35" s="258">
        <v>-841</v>
      </c>
      <c r="J35" s="254">
        <v>-6.7000000000000004E-2</v>
      </c>
      <c r="K35" s="134"/>
    </row>
    <row r="36" spans="1:11" ht="15.75" thickBot="1" x14ac:dyDescent="0.25">
      <c r="A36" s="130"/>
      <c r="B36" s="337" t="s">
        <v>27</v>
      </c>
      <c r="C36" s="338"/>
      <c r="D36" s="338"/>
      <c r="E36" s="338"/>
      <c r="F36" s="339"/>
      <c r="G36" s="258">
        <v>9920</v>
      </c>
      <c r="H36" s="258">
        <v>14096</v>
      </c>
      <c r="I36" s="258">
        <v>-4176</v>
      </c>
      <c r="J36" s="254">
        <v>-0.29599999999999999</v>
      </c>
      <c r="K36" s="134"/>
    </row>
    <row r="37" spans="1:11" ht="15.75" customHeight="1" thickBot="1" x14ac:dyDescent="0.25">
      <c r="A37" s="130"/>
      <c r="B37" s="328" t="s">
        <v>969</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March 26, 2016</v>
      </c>
      <c r="M3" s="359"/>
      <c r="N3" s="359"/>
      <c r="O3" s="360"/>
      <c r="P3" s="28"/>
    </row>
    <row r="4" spans="1:16" ht="51.75" customHeight="1" thickBot="1" x14ac:dyDescent="0.35">
      <c r="A4" s="30"/>
      <c r="B4" s="246" t="s">
        <v>456</v>
      </c>
      <c r="C4" s="361" t="s">
        <v>304</v>
      </c>
      <c r="D4" s="362"/>
      <c r="E4" s="362"/>
      <c r="F4" s="362"/>
      <c r="G4" s="362"/>
      <c r="H4" s="362"/>
      <c r="I4" s="362"/>
      <c r="J4" s="362"/>
      <c r="K4" s="362"/>
      <c r="L4" s="362"/>
      <c r="M4" s="362"/>
      <c r="N4" s="362"/>
      <c r="O4" s="363"/>
      <c r="P4" s="28"/>
    </row>
    <row r="5" spans="1:16" ht="27" customHeight="1" thickBot="1" x14ac:dyDescent="0.25">
      <c r="A5" s="30"/>
      <c r="B5" s="26"/>
      <c r="C5" s="364" t="s">
        <v>1042</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1043</v>
      </c>
      <c r="N9" s="39" t="s">
        <v>925</v>
      </c>
      <c r="O9" s="39" t="s">
        <v>926</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1054</v>
      </c>
      <c r="K11" s="384" t="s">
        <v>1055</v>
      </c>
      <c r="L11" s="382" t="s">
        <v>1052</v>
      </c>
      <c r="M11" s="383"/>
      <c r="N11" s="382" t="s">
        <v>1053</v>
      </c>
      <c r="O11" s="383"/>
      <c r="P11" s="28"/>
    </row>
    <row r="12" spans="1:16" ht="32.25" customHeight="1" x14ac:dyDescent="0.2">
      <c r="A12" s="25"/>
      <c r="B12" s="26"/>
      <c r="C12" s="351"/>
      <c r="D12" s="351"/>
      <c r="E12" s="351"/>
      <c r="F12" s="351"/>
      <c r="G12" s="351"/>
      <c r="H12" s="351"/>
      <c r="I12" s="351"/>
      <c r="J12" s="385"/>
      <c r="K12" s="385"/>
      <c r="L12" s="40" t="s">
        <v>927</v>
      </c>
      <c r="M12" s="40" t="s">
        <v>932</v>
      </c>
      <c r="N12" s="40" t="s">
        <v>927</v>
      </c>
      <c r="O12" s="40" t="s">
        <v>932</v>
      </c>
      <c r="P12" s="28"/>
    </row>
    <row r="13" spans="1:16" x14ac:dyDescent="0.2">
      <c r="A13" s="25"/>
      <c r="B13" s="41" t="s">
        <v>1050</v>
      </c>
      <c r="C13" s="154">
        <f>IF($B13=" ","",IFERROR(INDEX(MMWR_RATING_RO_ROLLUP[],MATCH($B13,MMWR_RATING_RO_ROLLUP[MMWR_RATING_RO_ROLLUP],0),MATCH(C$9,MMWR_RATING_RO_ROLLUP[#Headers],0)),"ERROR"))</f>
        <v>342904</v>
      </c>
      <c r="D13" s="155">
        <f>IF($B13=" ","",IFERROR(INDEX(MMWR_RATING_RO_ROLLUP[],MATCH($B13,MMWR_RATING_RO_ROLLUP[MMWR_RATING_RO_ROLLUP],0),MATCH(D$9,MMWR_RATING_RO_ROLLUP[#Headers],0)),"ERROR"))</f>
        <v>90.873145253499999</v>
      </c>
      <c r="E13" s="156">
        <f>IF($B13=" ","",IFERROR(INDEX(MMWR_RATING_RO_ROLLUP[],MATCH($B13,MMWR_RATING_RO_ROLLUP[MMWR_RATING_RO_ROLLUP],0),MATCH(E$9,MMWR_RATING_RO_ROLLUP[#Headers],0))/$C13,"ERROR"))</f>
        <v>0.23499871684203158</v>
      </c>
      <c r="F13" s="154">
        <f>IF($B13=" ","",IFERROR(INDEX(MMWR_RATING_RO_ROLLUP[],MATCH($B13,MMWR_RATING_RO_ROLLUP[MMWR_RATING_RO_ROLLUP],0),MATCH(F$9,MMWR_RATING_RO_ROLLUP[#Headers],0)),"ERROR"))</f>
        <v>97449</v>
      </c>
      <c r="G13" s="154">
        <f>IF($B13=" ","",IFERROR(INDEX(MMWR_RATING_RO_ROLLUP[],MATCH($B13,MMWR_RATING_RO_ROLLUP[MMWR_RATING_RO_ROLLUP],0),MATCH(G$9,MMWR_RATING_RO_ROLLUP[#Headers],0)),"ERROR"))</f>
        <v>609217</v>
      </c>
      <c r="H13" s="155">
        <f>IF($B13=" ","",IFERROR(INDEX(MMWR_RATING_RO_ROLLUP[],MATCH($B13,MMWR_RATING_RO_ROLLUP[MMWR_RATING_RO_ROLLUP],0),MATCH(H$9,MMWR_RATING_RO_ROLLUP[#Headers],0)),"ERROR"))</f>
        <v>120.96837320029999</v>
      </c>
      <c r="I13" s="155">
        <f>IF($B13=" ","",IFERROR(INDEX(MMWR_RATING_RO_ROLLUP[],MATCH($B13,MMWR_RATING_RO_ROLLUP[MMWR_RATING_RO_ROLLUP],0),MATCH(I$9,MMWR_RATING_RO_ROLLUP[#Headers],0)),"ERROR"))</f>
        <v>126.5490945383</v>
      </c>
      <c r="J13" s="42"/>
      <c r="K13" s="42"/>
      <c r="L13" s="42"/>
      <c r="M13" s="42"/>
      <c r="N13" s="42"/>
      <c r="O13" s="42"/>
      <c r="P13" s="28"/>
    </row>
    <row r="14" spans="1:16" x14ac:dyDescent="0.2">
      <c r="A14" s="25"/>
      <c r="B14" s="341" t="s">
        <v>733</v>
      </c>
      <c r="C14" s="342"/>
      <c r="D14" s="342"/>
      <c r="E14" s="342"/>
      <c r="F14" s="342"/>
      <c r="G14" s="342"/>
      <c r="H14" s="342"/>
      <c r="I14" s="342"/>
      <c r="J14" s="342"/>
      <c r="K14" s="342"/>
      <c r="L14" s="342"/>
      <c r="M14" s="342"/>
      <c r="N14" s="342"/>
      <c r="O14" s="342"/>
      <c r="P14" s="28"/>
    </row>
    <row r="15" spans="1:16" x14ac:dyDescent="0.2">
      <c r="A15" s="25"/>
      <c r="B15" s="41" t="s">
        <v>729</v>
      </c>
      <c r="C15" s="154">
        <f>IF($B15=" ","",IFERROR(INDEX(MMWR_RATING_RO_ROLLUP[],MATCH($B15,MMWR_RATING_RO_ROLLUP[MMWR_RATING_RO_ROLLUP],0),MATCH(C$9,MMWR_RATING_RO_ROLLUP[#Headers],0)),"ERROR"))</f>
        <v>298670</v>
      </c>
      <c r="D15" s="155">
        <f>IF($B15=" ","",IFERROR(INDEX(MMWR_RATING_RO_ROLLUP[],MATCH($B15,MMWR_RATING_RO_ROLLUP[MMWR_RATING_RO_ROLLUP],0),MATCH(D$9,MMWR_RATING_RO_ROLLUP[#Headers],0)),"ERROR"))</f>
        <v>92.9856965882</v>
      </c>
      <c r="E15" s="156">
        <f>IF($B15=" ","",IFERROR(INDEX(MMWR_RATING_RO_ROLLUP[],MATCH($B15,MMWR_RATING_RO_ROLLUP[MMWR_RATING_RO_ROLLUP],0),MATCH(E$9,MMWR_RATING_RO_ROLLUP[#Headers],0))/$C15,"ERROR"))</f>
        <v>0.24481199986607291</v>
      </c>
      <c r="F15" s="154">
        <f>IF($B15=" ","",IFERROR(INDEX(MMWR_RATING_RO_ROLLUP[],MATCH($B15,MMWR_RATING_RO_ROLLUP[MMWR_RATING_RO_ROLLUP],0),MATCH(F$9,MMWR_RATING_RO_ROLLUP[#Headers],0)),"ERROR"))</f>
        <v>81606</v>
      </c>
      <c r="G15" s="154">
        <f>IF($B15=" ","",IFERROR(INDEX(MMWR_RATING_RO_ROLLUP[],MATCH($B15,MMWR_RATING_RO_ROLLUP[MMWR_RATING_RO_ROLLUP],0),MATCH(G$9,MMWR_RATING_RO_ROLLUP[#Headers],0)),"ERROR"))</f>
        <v>514307</v>
      </c>
      <c r="H15" s="155">
        <f>IF($B15=" ","",IFERROR(INDEX(MMWR_RATING_RO_ROLLUP[],MATCH($B15,MMWR_RATING_RO_ROLLUP[MMWR_RATING_RO_ROLLUP],0),MATCH(H$9,MMWR_RATING_RO_ROLLUP[#Headers],0)),"ERROR"))</f>
        <v>124.3726319143</v>
      </c>
      <c r="I15" s="155">
        <f>IF($B15=" ","",IFERROR(INDEX(MMWR_RATING_RO_ROLLUP[],MATCH($B15,MMWR_RATING_RO_ROLLUP[MMWR_RATING_RO_ROLLUP],0),MATCH(I$9,MMWR_RATING_RO_ROLLUP[#Headers],0)),"ERROR"))</f>
        <v>132.55984716649999</v>
      </c>
      <c r="J15" s="157">
        <f>VLOOKUP($B$13,MMWR_ACCURACY_RO[],MATCH(J$9,MMWR_ACCURACY_RO[#Headers],0),0)</f>
        <v>0.95680143989940214</v>
      </c>
      <c r="K15" s="157">
        <f>VLOOKUP($B$13,MMWR_ACCURACY_RO[],MATCH(K$9,MMWR_ACCURACY_RO[#Headers],0),0)</f>
        <v>0.88865938028937774</v>
      </c>
      <c r="L15" s="157">
        <f>VLOOKUP($B$13,MMWR_ACCURACY_RO[],MATCH(L$9,MMWR_ACCURACY_RO[#Headers],0),0)</f>
        <v>0.89849409779437717</v>
      </c>
      <c r="M15" s="157">
        <f>VLOOKUP($B$13,MMWR_ACCURACY_RO[],MATCH(M$9,MMWR_ACCURACY_RO[#Headers],0),0)</f>
        <v>7.721999991102564E-3</v>
      </c>
      <c r="N15" s="157">
        <f>VLOOKUP($B$13,MMWR_ACCURACY_RO[],MATCH(N$9,MMWR_ACCURACY_RO[#Headers],0),0)</f>
        <v>0.9049602630756779</v>
      </c>
      <c r="O15" s="157">
        <f>VLOOKUP($B$13,MMWR_ACCURACY_RO[],MATCH(O$9,MMWR_ACCURACY_RO[#Headers],0),0)</f>
        <v>8.8512179735798207E-3</v>
      </c>
      <c r="P15" s="28"/>
    </row>
    <row r="16" spans="1:16" x14ac:dyDescent="0.2">
      <c r="A16" s="25"/>
      <c r="B16" s="247" t="s">
        <v>370</v>
      </c>
      <c r="C16" s="154">
        <f>IF($B16=" ","",IFERROR(INDEX(MMWR_RATING_RO_ROLLUP[],MATCH($B16,MMWR_RATING_RO_ROLLUP[MMWR_RATING_RO_ROLLUP],0),MATCH(C$9,MMWR_RATING_RO_ROLLUP[#Headers],0)),"ERROR"))</f>
        <v>47343</v>
      </c>
      <c r="D16" s="155">
        <f>IF($B16=" ","",IFERROR(INDEX(MMWR_RATING_RO_ROLLUP[],MATCH($B16,MMWR_RATING_RO_ROLLUP[MMWR_RATING_RO_ROLLUP],0),MATCH(D$9,MMWR_RATING_RO_ROLLUP[#Headers],0)),"ERROR"))</f>
        <v>98.894345521000005</v>
      </c>
      <c r="E16" s="156">
        <f>IF($B16=" ","",IFERROR(INDEX(MMWR_RATING_RO_ROLLUP[],MATCH($B16,MMWR_RATING_RO_ROLLUP[MMWR_RATING_RO_ROLLUP],0),MATCH(E$9,MMWR_RATING_RO_ROLLUP[#Headers],0))/$C16,"ERROR"))</f>
        <v>0.26569925860211646</v>
      </c>
      <c r="F16" s="154">
        <f>IF($B16=" ","",IFERROR(INDEX(MMWR_RATING_RO_ROLLUP[],MATCH($B16,MMWR_RATING_RO_ROLLUP[MMWR_RATING_RO_ROLLUP],0),MATCH(F$9,MMWR_RATING_RO_ROLLUP[#Headers],0)),"ERROR"))</f>
        <v>17050</v>
      </c>
      <c r="G16" s="154">
        <f>IF($B16=" ","",IFERROR(INDEX(MMWR_RATING_RO_ROLLUP[],MATCH($B16,MMWR_RATING_RO_ROLLUP[MMWR_RATING_RO_ROLLUP],0),MATCH(G$9,MMWR_RATING_RO_ROLLUP[#Headers],0)),"ERROR"))</f>
        <v>109871</v>
      </c>
      <c r="H16" s="155">
        <f>IF($B16=" ","",IFERROR(INDEX(MMWR_RATING_RO_ROLLUP[],MATCH($B16,MMWR_RATING_RO_ROLLUP[MMWR_RATING_RO_ROLLUP],0),MATCH(H$9,MMWR_RATING_RO_ROLLUP[#Headers],0)),"ERROR"))</f>
        <v>130.1368914956</v>
      </c>
      <c r="I16" s="155">
        <f>IF($B16=" ","",IFERROR(INDEX(MMWR_RATING_RO_ROLLUP[],MATCH($B16,MMWR_RATING_RO_ROLLUP[MMWR_RATING_RO_ROLLUP],0),MATCH(I$9,MMWR_RATING_RO_ROLLUP[#Headers],0)),"ERROR"))</f>
        <v>133.2795587352</v>
      </c>
      <c r="J16" s="157">
        <f>IF($B16=" ","",IFERROR(VLOOKUP($B16,MMWR_ACCURACY_RO[],MATCH(J$9,MMWR_ACCURACY_RO[#Headers],0),0),"ERROR"))</f>
        <v>0.95557790426099298</v>
      </c>
      <c r="K16" s="157">
        <f>IF($B16=" ","",IFERROR(VLOOKUP($B16,MMWR_ACCURACY_RO[],MATCH(K$9,MMWR_ACCURACY_RO[#Headers],0),0),"ERROR"))</f>
        <v>0.88645764313115494</v>
      </c>
      <c r="L16" s="157">
        <f>IF($B16=" ","",IFERROR(VLOOKUP($B16,MMWR_ACCURACY_RO[],MATCH(L$9,MMWR_ACCURACY_RO[#Headers],0),0),"ERROR"))</f>
        <v>0.87092179976127115</v>
      </c>
      <c r="M16" s="157">
        <f>IF($B16=" ","",IFERROR(VLOOKUP($B16,MMWR_ACCURACY_RO[],MATCH(M$9,MMWR_ACCURACY_RO[#Headers],0),0),"ERROR"))</f>
        <v>1.6816553628524675E-2</v>
      </c>
      <c r="N16" s="157">
        <f>IF($B16=" ","",IFERROR(VLOOKUP($B16,MMWR_ACCURACY_RO[],MATCH(N$9,MMWR_ACCURACY_RO[#Headers],0),0),"ERROR"))</f>
        <v>0.88925276889927019</v>
      </c>
      <c r="O16" s="157">
        <f>IF($B16=" ","",IFERROR(VLOOKUP($B16,MMWR_ACCURACY_RO[],MATCH(O$9,MMWR_ACCURACY_RO[#Headers],0),0),"ERROR"))</f>
        <v>1.662764650893564E-2</v>
      </c>
      <c r="P16" s="28"/>
    </row>
    <row r="17" spans="1:16" x14ac:dyDescent="0.2">
      <c r="A17" s="25"/>
      <c r="B17" s="8" t="str">
        <f>VLOOKUP($B$16,DISTRICT_RO[],2,0)</f>
        <v>Baltimore VSC</v>
      </c>
      <c r="C17" s="154">
        <f>IF($B17=" ","",IFERROR(INDEX(MMWR_RATING_RO_ROLLUP[],MATCH($B17,MMWR_RATING_RO_ROLLUP[MMWR_RATING_RO_ROLLUP],0),MATCH(C$9,MMWR_RATING_RO_ROLLUP[#Headers],0)),"ERROR"))</f>
        <v>960</v>
      </c>
      <c r="D17" s="155">
        <f>IF($B17=" ","",IFERROR(INDEX(MMWR_RATING_RO_ROLLUP[],MATCH($B17,MMWR_RATING_RO_ROLLUP[MMWR_RATING_RO_ROLLUP],0),MATCH(D$9,MMWR_RATING_RO_ROLLUP[#Headers],0)),"ERROR"))</f>
        <v>128.16979166670001</v>
      </c>
      <c r="E17" s="156">
        <f>IF($B17=" ","",IFERROR(INDEX(MMWR_RATING_RO_ROLLUP[],MATCH($B17,MMWR_RATING_RO_ROLLUP[MMWR_RATING_RO_ROLLUP],0),MATCH(E$9,MMWR_RATING_RO_ROLLUP[#Headers],0))/$C17,"ERROR"))</f>
        <v>0.40208333333333335</v>
      </c>
      <c r="F17" s="154">
        <f>IF($B17=" ","",IFERROR(INDEX(MMWR_RATING_RO_ROLLUP[],MATCH($B17,MMWR_RATING_RO_ROLLUP[MMWR_RATING_RO_ROLLUP],0),MATCH(F$9,MMWR_RATING_RO_ROLLUP[#Headers],0)),"ERROR"))</f>
        <v>628</v>
      </c>
      <c r="G17" s="154">
        <f>IF($B17=" ","",IFERROR(INDEX(MMWR_RATING_RO_ROLLUP[],MATCH($B17,MMWR_RATING_RO_ROLLUP[MMWR_RATING_RO_ROLLUP],0),MATCH(G$9,MMWR_RATING_RO_ROLLUP[#Headers],0)),"ERROR"))</f>
        <v>4438</v>
      </c>
      <c r="H17" s="155">
        <f>IF($B17=" ","",IFERROR(INDEX(MMWR_RATING_RO_ROLLUP[],MATCH($B17,MMWR_RATING_RO_ROLLUP[MMWR_RATING_RO_ROLLUP],0),MATCH(H$9,MMWR_RATING_RO_ROLLUP[#Headers],0)),"ERROR"))</f>
        <v>146.63853503179999</v>
      </c>
      <c r="I17" s="155">
        <f>IF($B17=" ","",IFERROR(INDEX(MMWR_RATING_RO_ROLLUP[],MATCH($B17,MMWR_RATING_RO_ROLLUP[MMWR_RATING_RO_ROLLUP],0),MATCH(I$9,MMWR_RATING_RO_ROLLUP[#Headers],0)),"ERROR"))</f>
        <v>135.8954248366</v>
      </c>
      <c r="J17" s="157">
        <f>IF($B17=" ","",IFERROR(VLOOKUP($B17,MMWR_ACCURACY_RO[],MATCH(J$9,MMWR_ACCURACY_RO[#Headers],0),0),"ERROR"))</f>
        <v>0.95664475242074976</v>
      </c>
      <c r="K17" s="157">
        <f>IF($B17=" ","",IFERROR(VLOOKUP($B17,MMWR_ACCURACY_RO[],MATCH(K$9,MMWR_ACCURACY_RO[#Headers],0),0),"ERROR"))</f>
        <v>0.86998606431804815</v>
      </c>
      <c r="L17" s="157">
        <f>IF($B17=" ","",IFERROR(VLOOKUP($B17,MMWR_ACCURACY_RO[],MATCH(L$9,MMWR_ACCURACY_RO[#Headers],0),0),"ERROR"))</f>
        <v>0.85108545456160656</v>
      </c>
      <c r="M17" s="157">
        <f>IF($B17=" ","",IFERROR(VLOOKUP($B17,MMWR_ACCURACY_RO[],MATCH(M$9,MMWR_ACCURACY_RO[#Headers],0),0),"ERROR"))</f>
        <v>4.3496417076770939E-2</v>
      </c>
      <c r="N17" s="157">
        <f>IF($B17=" ","",IFERROR(VLOOKUP($B17,MMWR_ACCURACY_RO[],MATCH(N$9,MMWR_ACCURACY_RO[#Headers],0),0),"ERROR"))</f>
        <v>0.89294980607428187</v>
      </c>
      <c r="O17" s="157">
        <f>IF($B17=" ","",IFERROR(VLOOKUP($B17,MMWR_ACCURACY_RO[],MATCH(O$9,MMWR_ACCURACY_RO[#Headers],0),0),"ERROR"))</f>
        <v>4.6118555211209722E-2</v>
      </c>
      <c r="P17" s="28"/>
    </row>
    <row r="18" spans="1:16" x14ac:dyDescent="0.2">
      <c r="A18" s="25"/>
      <c r="B18" s="8" t="str">
        <f>VLOOKUP($B$16,DISTRICT_RO[],3,0)</f>
        <v>Boston VSC</v>
      </c>
      <c r="C18" s="154">
        <f>IF($B18=" ","",IFERROR(INDEX(MMWR_RATING_RO_ROLLUP[],MATCH($B18,MMWR_RATING_RO_ROLLUP[MMWR_RATING_RO_ROLLUP],0),MATCH(C$9,MMWR_RATING_RO_ROLLUP[#Headers],0)),"ERROR"))</f>
        <v>3330</v>
      </c>
      <c r="D18" s="155">
        <f>IF($B18=" ","",IFERROR(INDEX(MMWR_RATING_RO_ROLLUP[],MATCH($B18,MMWR_RATING_RO_ROLLUP[MMWR_RATING_RO_ROLLUP],0),MATCH(D$9,MMWR_RATING_RO_ROLLUP[#Headers],0)),"ERROR"))</f>
        <v>87.172672672700003</v>
      </c>
      <c r="E18" s="156">
        <f>IF($B18=" ","",IFERROR(INDEX(MMWR_RATING_RO_ROLLUP[],MATCH($B18,MMWR_RATING_RO_ROLLUP[MMWR_RATING_RO_ROLLUP],0),MATCH(E$9,MMWR_RATING_RO_ROLLUP[#Headers],0))/$C18,"ERROR"))</f>
        <v>0.22672672672672672</v>
      </c>
      <c r="F18" s="154">
        <f>IF($B18=" ","",IFERROR(INDEX(MMWR_RATING_RO_ROLLUP[],MATCH($B18,MMWR_RATING_RO_ROLLUP[MMWR_RATING_RO_ROLLUP],0),MATCH(F$9,MMWR_RATING_RO_ROLLUP[#Headers],0)),"ERROR"))</f>
        <v>786</v>
      </c>
      <c r="G18" s="154">
        <f>IF($B18=" ","",IFERROR(INDEX(MMWR_RATING_RO_ROLLUP[],MATCH($B18,MMWR_RATING_RO_ROLLUP[MMWR_RATING_RO_ROLLUP],0),MATCH(G$9,MMWR_RATING_RO_ROLLUP[#Headers],0)),"ERROR"))</f>
        <v>4858</v>
      </c>
      <c r="H18" s="155">
        <f>IF($B18=" ","",IFERROR(INDEX(MMWR_RATING_RO_ROLLUP[],MATCH($B18,MMWR_RATING_RO_ROLLUP[MMWR_RATING_RO_ROLLUP],0),MATCH(H$9,MMWR_RATING_RO_ROLLUP[#Headers],0)),"ERROR"))</f>
        <v>140.36132315520001</v>
      </c>
      <c r="I18" s="155">
        <f>IF($B18=" ","",IFERROR(INDEX(MMWR_RATING_RO_ROLLUP[],MATCH($B18,MMWR_RATING_RO_ROLLUP[MMWR_RATING_RO_ROLLUP],0),MATCH(I$9,MMWR_RATING_RO_ROLLUP[#Headers],0)),"ERROR"))</f>
        <v>128.11609715930001</v>
      </c>
      <c r="J18" s="157">
        <f>IF($B18=" ","",IFERROR(VLOOKUP($B18,MMWR_ACCURACY_RO[],MATCH(J$9,MMWR_ACCURACY_RO[#Headers],0),0),"ERROR"))</f>
        <v>0.91190420553369655</v>
      </c>
      <c r="K18" s="157">
        <f>IF($B18=" ","",IFERROR(VLOOKUP($B18,MMWR_ACCURACY_RO[],MATCH(K$9,MMWR_ACCURACY_RO[#Headers],0),0),"ERROR"))</f>
        <v>0.84011142566782804</v>
      </c>
      <c r="L18" s="157">
        <f>IF($B18=" ","",IFERROR(VLOOKUP($B18,MMWR_ACCURACY_RO[],MATCH(L$9,MMWR_ACCURACY_RO[#Headers],0),0),"ERROR"))</f>
        <v>0.81741423842264183</v>
      </c>
      <c r="M18" s="157">
        <f>IF($B18=" ","",IFERROR(VLOOKUP($B18,MMWR_ACCURACY_RO[],MATCH(M$9,MMWR_ACCURACY_RO[#Headers],0),0),"ERROR"))</f>
        <v>5.9520752012706242E-2</v>
      </c>
      <c r="N18" s="157">
        <f>IF($B18=" ","",IFERROR(VLOOKUP($B18,MMWR_ACCURACY_RO[],MATCH(N$9,MMWR_ACCURACY_RO[#Headers],0),0),"ERROR"))</f>
        <v>0.90628525230118873</v>
      </c>
      <c r="O18" s="157">
        <f>IF($B18=" ","",IFERROR(VLOOKUP($B18,MMWR_ACCURACY_RO[],MATCH(O$9,MMWR_ACCURACY_RO[#Headers],0),0),"ERROR"))</f>
        <v>5.7878499162111796E-2</v>
      </c>
      <c r="P18" s="28"/>
    </row>
    <row r="19" spans="1:16" x14ac:dyDescent="0.2">
      <c r="A19" s="25"/>
      <c r="B19" s="8" t="str">
        <f>VLOOKUP($B$16,DISTRICT_RO[],4,0)</f>
        <v>Buffalo VSC</v>
      </c>
      <c r="C19" s="154">
        <f>IF($B19=" ","",IFERROR(INDEX(MMWR_RATING_RO_ROLLUP[],MATCH($B19,MMWR_RATING_RO_ROLLUP[MMWR_RATING_RO_ROLLUP],0),MATCH(C$9,MMWR_RATING_RO_ROLLUP[#Headers],0)),"ERROR"))</f>
        <v>3521</v>
      </c>
      <c r="D19" s="155">
        <f>IF($B19=" ","",IFERROR(INDEX(MMWR_RATING_RO_ROLLUP[],MATCH($B19,MMWR_RATING_RO_ROLLUP[MMWR_RATING_RO_ROLLUP],0),MATCH(D$9,MMWR_RATING_RO_ROLLUP[#Headers],0)),"ERROR"))</f>
        <v>76.678216415799994</v>
      </c>
      <c r="E19" s="156">
        <f>IF($B19=" ","",IFERROR(INDEX(MMWR_RATING_RO_ROLLUP[],MATCH($B19,MMWR_RATING_RO_ROLLUP[MMWR_RATING_RO_ROLLUP],0),MATCH(E$9,MMWR_RATING_RO_ROLLUP[#Headers],0))/$C19,"ERROR"))</f>
        <v>0.1297926725362113</v>
      </c>
      <c r="F19" s="154">
        <f>IF($B19=" ","",IFERROR(INDEX(MMWR_RATING_RO_ROLLUP[],MATCH($B19,MMWR_RATING_RO_ROLLUP[MMWR_RATING_RO_ROLLUP],0),MATCH(F$9,MMWR_RATING_RO_ROLLUP[#Headers],0)),"ERROR"))</f>
        <v>827</v>
      </c>
      <c r="G19" s="154">
        <f>IF($B19=" ","",IFERROR(INDEX(MMWR_RATING_RO_ROLLUP[],MATCH($B19,MMWR_RATING_RO_ROLLUP[MMWR_RATING_RO_ROLLUP],0),MATCH(G$9,MMWR_RATING_RO_ROLLUP[#Headers],0)),"ERROR"))</f>
        <v>4844</v>
      </c>
      <c r="H19" s="155">
        <f>IF($B19=" ","",IFERROR(INDEX(MMWR_RATING_RO_ROLLUP[],MATCH($B19,MMWR_RATING_RO_ROLLUP[MMWR_RATING_RO_ROLLUP],0),MATCH(H$9,MMWR_RATING_RO_ROLLUP[#Headers],0)),"ERROR"))</f>
        <v>124.7980652963</v>
      </c>
      <c r="I19" s="155">
        <f>IF($B19=" ","",IFERROR(INDEX(MMWR_RATING_RO_ROLLUP[],MATCH($B19,MMWR_RATING_RO_ROLLUP[MMWR_RATING_RO_ROLLUP],0),MATCH(I$9,MMWR_RATING_RO_ROLLUP[#Headers],0)),"ERROR"))</f>
        <v>138.151940545</v>
      </c>
      <c r="J19" s="157">
        <f>IF($B19=" ","",IFERROR(VLOOKUP($B19,MMWR_ACCURACY_RO[],MATCH(J$9,MMWR_ACCURACY_RO[#Headers],0),0),"ERROR"))</f>
        <v>0.94683501844841622</v>
      </c>
      <c r="K19" s="157">
        <f>IF($B19=" ","",IFERROR(VLOOKUP($B19,MMWR_ACCURACY_RO[],MATCH(K$9,MMWR_ACCURACY_RO[#Headers],0),0),"ERROR"))</f>
        <v>0.91499803690616399</v>
      </c>
      <c r="L19" s="157">
        <f>IF($B19=" ","",IFERROR(VLOOKUP($B19,MMWR_ACCURACY_RO[],MATCH(L$9,MMWR_ACCURACY_RO[#Headers],0),0),"ERROR"))</f>
        <v>0.88032567070749035</v>
      </c>
      <c r="M19" s="157">
        <f>IF($B19=" ","",IFERROR(VLOOKUP($B19,MMWR_ACCURACY_RO[],MATCH(M$9,MMWR_ACCURACY_RO[#Headers],0),0),"ERROR"))</f>
        <v>5.1481816406506696E-2</v>
      </c>
      <c r="N19" s="157">
        <f>IF($B19=" ","",IFERROR(VLOOKUP($B19,MMWR_ACCURACY_RO[],MATCH(N$9,MMWR_ACCURACY_RO[#Headers],0),0),"ERROR"))</f>
        <v>0.87020944250579457</v>
      </c>
      <c r="O19" s="157">
        <f>IF($B19=" ","",IFERROR(VLOOKUP($B19,MMWR_ACCURACY_RO[],MATCH(O$9,MMWR_ACCURACY_RO[#Headers],0),0),"ERROR"))</f>
        <v>4.9002853568726794E-2</v>
      </c>
      <c r="P19" s="28"/>
    </row>
    <row r="20" spans="1:16" x14ac:dyDescent="0.2">
      <c r="A20" s="25"/>
      <c r="B20" s="8" t="str">
        <f>VLOOKUP($B$16,DISTRICT_RO[],5,0)</f>
        <v>Hartford VSC</v>
      </c>
      <c r="C20" s="154">
        <f>IF($B20=" ","",IFERROR(INDEX(MMWR_RATING_RO_ROLLUP[],MATCH($B20,MMWR_RATING_RO_ROLLUP[MMWR_RATING_RO_ROLLUP],0),MATCH(C$9,MMWR_RATING_RO_ROLLUP[#Headers],0)),"ERROR"))</f>
        <v>2188</v>
      </c>
      <c r="D20" s="155">
        <f>IF($B20=" ","",IFERROR(INDEX(MMWR_RATING_RO_ROLLUP[],MATCH($B20,MMWR_RATING_RO_ROLLUP[MMWR_RATING_RO_ROLLUP],0),MATCH(D$9,MMWR_RATING_RO_ROLLUP[#Headers],0)),"ERROR"))</f>
        <v>100.4300731261</v>
      </c>
      <c r="E20" s="156">
        <f>IF($B20=" ","",IFERROR(INDEX(MMWR_RATING_RO_ROLLUP[],MATCH($B20,MMWR_RATING_RO_ROLLUP[MMWR_RATING_RO_ROLLUP],0),MATCH(E$9,MMWR_RATING_RO_ROLLUP[#Headers],0))/$C20,"ERROR"))</f>
        <v>0.30530164533820842</v>
      </c>
      <c r="F20" s="154">
        <f>IF($B20=" ","",IFERROR(INDEX(MMWR_RATING_RO_ROLLUP[],MATCH($B20,MMWR_RATING_RO_ROLLUP[MMWR_RATING_RO_ROLLUP],0),MATCH(F$9,MMWR_RATING_RO_ROLLUP[#Headers],0)),"ERROR"))</f>
        <v>770</v>
      </c>
      <c r="G20" s="154">
        <f>IF($B20=" ","",IFERROR(INDEX(MMWR_RATING_RO_ROLLUP[],MATCH($B20,MMWR_RATING_RO_ROLLUP[MMWR_RATING_RO_ROLLUP],0),MATCH(G$9,MMWR_RATING_RO_ROLLUP[#Headers],0)),"ERROR"))</f>
        <v>4532</v>
      </c>
      <c r="H20" s="155">
        <f>IF($B20=" ","",IFERROR(INDEX(MMWR_RATING_RO_ROLLUP[],MATCH($B20,MMWR_RATING_RO_ROLLUP[MMWR_RATING_RO_ROLLUP],0),MATCH(H$9,MMWR_RATING_RO_ROLLUP[#Headers],0)),"ERROR"))</f>
        <v>119.0883116883</v>
      </c>
      <c r="I20" s="155">
        <f>IF($B20=" ","",IFERROR(INDEX(MMWR_RATING_RO_ROLLUP[],MATCH($B20,MMWR_RATING_RO_ROLLUP[MMWR_RATING_RO_ROLLUP],0),MATCH(I$9,MMWR_RATING_RO_ROLLUP[#Headers],0)),"ERROR"))</f>
        <v>134.7802294793</v>
      </c>
      <c r="J20" s="157">
        <f>IF($B20=" ","",IFERROR(VLOOKUP($B20,MMWR_ACCURACY_RO[],MATCH(J$9,MMWR_ACCURACY_RO[#Headers],0),0),"ERROR"))</f>
        <v>0.977359311763775</v>
      </c>
      <c r="K20" s="157">
        <f>IF($B20=" ","",IFERROR(VLOOKUP($B20,MMWR_ACCURACY_RO[],MATCH(K$9,MMWR_ACCURACY_RO[#Headers],0),0),"ERROR"))</f>
        <v>0.93942667156952875</v>
      </c>
      <c r="L20" s="157">
        <f>IF($B20=" ","",IFERROR(VLOOKUP($B20,MMWR_ACCURACY_RO[],MATCH(L$9,MMWR_ACCURACY_RO[#Headers],0),0),"ERROR"))</f>
        <v>0.92156946053007049</v>
      </c>
      <c r="M20" s="157">
        <f>IF($B20=" ","",IFERROR(VLOOKUP($B20,MMWR_ACCURACY_RO[],MATCH(M$9,MMWR_ACCURACY_RO[#Headers],0),0),"ERROR"))</f>
        <v>4.3180953110503066E-2</v>
      </c>
      <c r="N20" s="157">
        <f>IF($B20=" ","",IFERROR(VLOOKUP($B20,MMWR_ACCURACY_RO[],MATCH(N$9,MMWR_ACCURACY_RO[#Headers],0),0),"ERROR"))</f>
        <v>0.96537208039109179</v>
      </c>
      <c r="O20" s="157">
        <f>IF($B20=" ","",IFERROR(VLOOKUP($B20,MMWR_ACCURACY_RO[],MATCH(O$9,MMWR_ACCURACY_RO[#Headers],0),0),"ERROR"))</f>
        <v>3.1791942793363503E-2</v>
      </c>
      <c r="P20" s="28"/>
    </row>
    <row r="21" spans="1:16" x14ac:dyDescent="0.2">
      <c r="A21" s="25"/>
      <c r="B21" s="8" t="str">
        <f>VLOOKUP($B$16,DISTRICT_RO[],6,0)</f>
        <v>Huntington VSC</v>
      </c>
      <c r="C21" s="154">
        <f>IF($B21=" ","",IFERROR(INDEX(MMWR_RATING_RO_ROLLUP[],MATCH($B21,MMWR_RATING_RO_ROLLUP[MMWR_RATING_RO_ROLLUP],0),MATCH(C$9,MMWR_RATING_RO_ROLLUP[#Headers],0)),"ERROR"))</f>
        <v>2248</v>
      </c>
      <c r="D21" s="155">
        <f>IF($B21=" ","",IFERROR(INDEX(MMWR_RATING_RO_ROLLUP[],MATCH($B21,MMWR_RATING_RO_ROLLUP[MMWR_RATING_RO_ROLLUP],0),MATCH(D$9,MMWR_RATING_RO_ROLLUP[#Headers],0)),"ERROR"))</f>
        <v>91.154359430599996</v>
      </c>
      <c r="E21" s="156">
        <f>IF($B21=" ","",IFERROR(INDEX(MMWR_RATING_RO_ROLLUP[],MATCH($B21,MMWR_RATING_RO_ROLLUP[MMWR_RATING_RO_ROLLUP],0),MATCH(E$9,MMWR_RATING_RO_ROLLUP[#Headers],0))/$C21,"ERROR"))</f>
        <v>0.19750889679715303</v>
      </c>
      <c r="F21" s="154">
        <f>IF($B21=" ","",IFERROR(INDEX(MMWR_RATING_RO_ROLLUP[],MATCH($B21,MMWR_RATING_RO_ROLLUP[MMWR_RATING_RO_ROLLUP],0),MATCH(F$9,MMWR_RATING_RO_ROLLUP[#Headers],0)),"ERROR"))</f>
        <v>1312</v>
      </c>
      <c r="G21" s="154">
        <f>IF($B21=" ","",IFERROR(INDEX(MMWR_RATING_RO_ROLLUP[],MATCH($B21,MMWR_RATING_RO_ROLLUP[MMWR_RATING_RO_ROLLUP],0),MATCH(G$9,MMWR_RATING_RO_ROLLUP[#Headers],0)),"ERROR"))</f>
        <v>8594</v>
      </c>
      <c r="H21" s="155">
        <f>IF($B21=" ","",IFERROR(INDEX(MMWR_RATING_RO_ROLLUP[],MATCH($B21,MMWR_RATING_RO_ROLLUP[MMWR_RATING_RO_ROLLUP],0),MATCH(H$9,MMWR_RATING_RO_ROLLUP[#Headers],0)),"ERROR"))</f>
        <v>131.06173780489999</v>
      </c>
      <c r="I21" s="155">
        <f>IF($B21=" ","",IFERROR(INDEX(MMWR_RATING_RO_ROLLUP[],MATCH($B21,MMWR_RATING_RO_ROLLUP[MMWR_RATING_RO_ROLLUP],0),MATCH(I$9,MMWR_RATING_RO_ROLLUP[#Headers],0)),"ERROR"))</f>
        <v>137.08354666049999</v>
      </c>
      <c r="J21" s="157">
        <f>IF($B21=" ","",IFERROR(VLOOKUP($B21,MMWR_ACCURACY_RO[],MATCH(J$9,MMWR_ACCURACY_RO[#Headers],0),0),"ERROR"))</f>
        <v>0.96304442126429202</v>
      </c>
      <c r="K21" s="157">
        <f>IF($B21=" ","",IFERROR(VLOOKUP($B21,MMWR_ACCURACY_RO[],MATCH(K$9,MMWR_ACCURACY_RO[#Headers],0),0),"ERROR"))</f>
        <v>0.91944325021496132</v>
      </c>
      <c r="L21" s="157">
        <f>IF($B21=" ","",IFERROR(VLOOKUP($B21,MMWR_ACCURACY_RO[],MATCH(L$9,MMWR_ACCURACY_RO[#Headers],0),0),"ERROR"))</f>
        <v>0.89204618107666112</v>
      </c>
      <c r="M21" s="157">
        <f>IF($B21=" ","",IFERROR(VLOOKUP($B21,MMWR_ACCURACY_RO[],MATCH(M$9,MMWR_ACCURACY_RO[#Headers],0),0),"ERROR"))</f>
        <v>4.6369593936788009E-2</v>
      </c>
      <c r="N21" s="157">
        <f>IF($B21=" ","",IFERROR(VLOOKUP($B21,MMWR_ACCURACY_RO[],MATCH(N$9,MMWR_ACCURACY_RO[#Headers],0),0),"ERROR"))</f>
        <v>0.88674323156682033</v>
      </c>
      <c r="O21" s="157">
        <f>IF($B21=" ","",IFERROR(VLOOKUP($B21,MMWR_ACCURACY_RO[],MATCH(O$9,MMWR_ACCURACY_RO[#Headers],0),0),"ERROR"))</f>
        <v>5.4365069197528156E-2</v>
      </c>
      <c r="P21" s="28"/>
    </row>
    <row r="22" spans="1:16" x14ac:dyDescent="0.2">
      <c r="A22" s="25"/>
      <c r="B22" s="8" t="str">
        <f>VLOOKUP($B$16,DISTRICT_RO[],7,0)</f>
        <v>Manchester VSC</v>
      </c>
      <c r="C22" s="154">
        <f>IF($B22=" ","",IFERROR(INDEX(MMWR_RATING_RO_ROLLUP[],MATCH($B22,MMWR_RATING_RO_ROLLUP[MMWR_RATING_RO_ROLLUP],0),MATCH(C$9,MMWR_RATING_RO_ROLLUP[#Headers],0)),"ERROR"))</f>
        <v>1120</v>
      </c>
      <c r="D22" s="155">
        <f>IF($B22=" ","",IFERROR(INDEX(MMWR_RATING_RO_ROLLUP[],MATCH($B22,MMWR_RATING_RO_ROLLUP[MMWR_RATING_RO_ROLLUP],0),MATCH(D$9,MMWR_RATING_RO_ROLLUP[#Headers],0)),"ERROR"))</f>
        <v>80.561607142900002</v>
      </c>
      <c r="E22" s="156">
        <f>IF($B22=" ","",IFERROR(INDEX(MMWR_RATING_RO_ROLLUP[],MATCH($B22,MMWR_RATING_RO_ROLLUP[MMWR_RATING_RO_ROLLUP],0),MATCH(E$9,MMWR_RATING_RO_ROLLUP[#Headers],0))/$C22,"ERROR"))</f>
        <v>0.17053571428571429</v>
      </c>
      <c r="F22" s="154">
        <f>IF($B22=" ","",IFERROR(INDEX(MMWR_RATING_RO_ROLLUP[],MATCH($B22,MMWR_RATING_RO_ROLLUP[MMWR_RATING_RO_ROLLUP],0),MATCH(F$9,MMWR_RATING_RO_ROLLUP[#Headers],0)),"ERROR"))</f>
        <v>334</v>
      </c>
      <c r="G22" s="154">
        <f>IF($B22=" ","",IFERROR(INDEX(MMWR_RATING_RO_ROLLUP[],MATCH($B22,MMWR_RATING_RO_ROLLUP[MMWR_RATING_RO_ROLLUP],0),MATCH(G$9,MMWR_RATING_RO_ROLLUP[#Headers],0)),"ERROR"))</f>
        <v>1967</v>
      </c>
      <c r="H22" s="155">
        <f>IF($B22=" ","",IFERROR(INDEX(MMWR_RATING_RO_ROLLUP[],MATCH($B22,MMWR_RATING_RO_ROLLUP[MMWR_RATING_RO_ROLLUP],0),MATCH(H$9,MMWR_RATING_RO_ROLLUP[#Headers],0)),"ERROR"))</f>
        <v>136.62275449099999</v>
      </c>
      <c r="I22" s="155">
        <f>IF($B22=" ","",IFERROR(INDEX(MMWR_RATING_RO_ROLLUP[],MATCH($B22,MMWR_RATING_RO_ROLLUP[MMWR_RATING_RO_ROLLUP],0),MATCH(I$9,MMWR_RATING_RO_ROLLUP[#Headers],0)),"ERROR"))</f>
        <v>142.4219623793</v>
      </c>
      <c r="J22" s="157">
        <f>IF($B22=" ","",IFERROR(VLOOKUP($B22,MMWR_ACCURACY_RO[],MATCH(J$9,MMWR_ACCURACY_RO[#Headers],0),0),"ERROR"))</f>
        <v>0.89238739469000705</v>
      </c>
      <c r="K22" s="157">
        <f>IF($B22=" ","",IFERROR(VLOOKUP($B22,MMWR_ACCURACY_RO[],MATCH(K$9,MMWR_ACCURACY_RO[#Headers],0),0),"ERROR"))</f>
        <v>0.81924244483711661</v>
      </c>
      <c r="L22" s="157">
        <f>IF($B22=" ","",IFERROR(VLOOKUP($B22,MMWR_ACCURACY_RO[],MATCH(L$9,MMWR_ACCURACY_RO[#Headers],0),0),"ERROR"))</f>
        <v>0.90718586469957752</v>
      </c>
      <c r="M22" s="157">
        <f>IF($B22=" ","",IFERROR(VLOOKUP($B22,MMWR_ACCURACY_RO[],MATCH(M$9,MMWR_ACCURACY_RO[#Headers],0),0),"ERROR"))</f>
        <v>4.3201662546459477E-2</v>
      </c>
      <c r="N22" s="157">
        <f>IF($B22=" ","",IFERROR(VLOOKUP($B22,MMWR_ACCURACY_RO[],MATCH(N$9,MMWR_ACCURACY_RO[#Headers],0),0),"ERROR"))</f>
        <v>0.90951602545390842</v>
      </c>
      <c r="O22" s="157">
        <f>IF($B22=" ","",IFERROR(VLOOKUP($B22,MMWR_ACCURACY_RO[],MATCH(O$9,MMWR_ACCURACY_RO[#Headers],0),0),"ERROR"))</f>
        <v>4.8228557645968451E-2</v>
      </c>
      <c r="P22" s="28"/>
    </row>
    <row r="23" spans="1:16" x14ac:dyDescent="0.2">
      <c r="A23" s="25"/>
      <c r="B23" s="8" t="str">
        <f>VLOOKUP($B$16,DISTRICT_RO[],8,0)</f>
        <v>New York VSC</v>
      </c>
      <c r="C23" s="154">
        <f>IF($B23=" ","",IFERROR(INDEX(MMWR_RATING_RO_ROLLUP[],MATCH($B23,MMWR_RATING_RO_ROLLUP[MMWR_RATING_RO_ROLLUP],0),MATCH(C$9,MMWR_RATING_RO_ROLLUP[#Headers],0)),"ERROR"))</f>
        <v>3989</v>
      </c>
      <c r="D23" s="155">
        <f>IF($B23=" ","",IFERROR(INDEX(MMWR_RATING_RO_ROLLUP[],MATCH($B23,MMWR_RATING_RO_ROLLUP[MMWR_RATING_RO_ROLLUP],0),MATCH(D$9,MMWR_RATING_RO_ROLLUP[#Headers],0)),"ERROR"))</f>
        <v>95.241664577600005</v>
      </c>
      <c r="E23" s="156">
        <f>IF($B23=" ","",IFERROR(INDEX(MMWR_RATING_RO_ROLLUP[],MATCH($B23,MMWR_RATING_RO_ROLLUP[MMWR_RATING_RO_ROLLUP],0),MATCH(E$9,MMWR_RATING_RO_ROLLUP[#Headers],0))/$C23,"ERROR"))</f>
        <v>0.26021559288042118</v>
      </c>
      <c r="F23" s="154">
        <f>IF($B23=" ","",IFERROR(INDEX(MMWR_RATING_RO_ROLLUP[],MATCH($B23,MMWR_RATING_RO_ROLLUP[MMWR_RATING_RO_ROLLUP],0),MATCH(F$9,MMWR_RATING_RO_ROLLUP[#Headers],0)),"ERROR"))</f>
        <v>992</v>
      </c>
      <c r="G23" s="154">
        <f>IF($B23=" ","",IFERROR(INDEX(MMWR_RATING_RO_ROLLUP[],MATCH($B23,MMWR_RATING_RO_ROLLUP[MMWR_RATING_RO_ROLLUP],0),MATCH(G$9,MMWR_RATING_RO_ROLLUP[#Headers],0)),"ERROR"))</f>
        <v>5702</v>
      </c>
      <c r="H23" s="155">
        <f>IF($B23=" ","",IFERROR(INDEX(MMWR_RATING_RO_ROLLUP[],MATCH($B23,MMWR_RATING_RO_ROLLUP[MMWR_RATING_RO_ROLLUP],0),MATCH(H$9,MMWR_RATING_RO_ROLLUP[#Headers],0)),"ERROR"))</f>
        <v>124.46068548389999</v>
      </c>
      <c r="I23" s="155">
        <f>IF($B23=" ","",IFERROR(INDEX(MMWR_RATING_RO_ROLLUP[],MATCH($B23,MMWR_RATING_RO_ROLLUP[MMWR_RATING_RO_ROLLUP],0),MATCH(I$9,MMWR_RATING_RO_ROLLUP[#Headers],0)),"ERROR"))</f>
        <v>130.38372500880001</v>
      </c>
      <c r="J23" s="157">
        <f>IF($B23=" ","",IFERROR(VLOOKUP($B23,MMWR_ACCURACY_RO[],MATCH(J$9,MMWR_ACCURACY_RO[#Headers],0),0),"ERROR"))</f>
        <v>0.87175914839889401</v>
      </c>
      <c r="K23" s="157">
        <f>IF($B23=" ","",IFERROR(VLOOKUP($B23,MMWR_ACCURACY_RO[],MATCH(K$9,MMWR_ACCURACY_RO[#Headers],0),0),"ERROR"))</f>
        <v>0.80800611026904123</v>
      </c>
      <c r="L23" s="157">
        <f>IF($B23=" ","",IFERROR(VLOOKUP($B23,MMWR_ACCURACY_RO[],MATCH(L$9,MMWR_ACCURACY_RO[#Headers],0),0),"ERROR"))</f>
        <v>0.88516471778237038</v>
      </c>
      <c r="M23" s="157">
        <f>IF($B23=" ","",IFERROR(VLOOKUP($B23,MMWR_ACCURACY_RO[],MATCH(M$9,MMWR_ACCURACY_RO[#Headers],0),0),"ERROR"))</f>
        <v>5.06192468171556E-2</v>
      </c>
      <c r="N23" s="157">
        <f>IF($B23=" ","",IFERROR(VLOOKUP($B23,MMWR_ACCURACY_RO[],MATCH(N$9,MMWR_ACCURACY_RO[#Headers],0),0),"ERROR"))</f>
        <v>0.9259891474205949</v>
      </c>
      <c r="O23" s="157">
        <f>IF($B23=" ","",IFERROR(VLOOKUP($B23,MMWR_ACCURACY_RO[],MATCH(O$9,MMWR_ACCURACY_RO[#Headers],0),0),"ERROR"))</f>
        <v>4.1509331338272164E-2</v>
      </c>
      <c r="P23" s="28"/>
    </row>
    <row r="24" spans="1:16" x14ac:dyDescent="0.2">
      <c r="A24" s="25"/>
      <c r="B24" s="8" t="str">
        <f>VLOOKUP($B$16,DISTRICT_RO[],9,0)</f>
        <v>Newark VSC</v>
      </c>
      <c r="C24" s="154">
        <f>IF($B24=" ","",IFERROR(INDEX(MMWR_RATING_RO_ROLLUP[],MATCH($B24,MMWR_RATING_RO_ROLLUP[MMWR_RATING_RO_ROLLUP],0),MATCH(C$9,MMWR_RATING_RO_ROLLUP[#Headers],0)),"ERROR"))</f>
        <v>2624</v>
      </c>
      <c r="D24" s="155">
        <f>IF($B24=" ","",IFERROR(INDEX(MMWR_RATING_RO_ROLLUP[],MATCH($B24,MMWR_RATING_RO_ROLLUP[MMWR_RATING_RO_ROLLUP],0),MATCH(D$9,MMWR_RATING_RO_ROLLUP[#Headers],0)),"ERROR"))</f>
        <v>75.784298780499995</v>
      </c>
      <c r="E24" s="156">
        <f>IF($B24=" ","",IFERROR(INDEX(MMWR_RATING_RO_ROLLUP[],MATCH($B24,MMWR_RATING_RO_ROLLUP[MMWR_RATING_RO_ROLLUP],0),MATCH(E$9,MMWR_RATING_RO_ROLLUP[#Headers],0))/$C24,"ERROR"))</f>
        <v>0.13757621951219512</v>
      </c>
      <c r="F24" s="154">
        <f>IF($B24=" ","",IFERROR(INDEX(MMWR_RATING_RO_ROLLUP[],MATCH($B24,MMWR_RATING_RO_ROLLUP[MMWR_RATING_RO_ROLLUP],0),MATCH(F$9,MMWR_RATING_RO_ROLLUP[#Headers],0)),"ERROR"))</f>
        <v>339</v>
      </c>
      <c r="G24" s="154">
        <f>IF($B24=" ","",IFERROR(INDEX(MMWR_RATING_RO_ROLLUP[],MATCH($B24,MMWR_RATING_RO_ROLLUP[MMWR_RATING_RO_ROLLUP],0),MATCH(G$9,MMWR_RATING_RO_ROLLUP[#Headers],0)),"ERROR"))</f>
        <v>2886</v>
      </c>
      <c r="H24" s="155">
        <f>IF($B24=" ","",IFERROR(INDEX(MMWR_RATING_RO_ROLLUP[],MATCH($B24,MMWR_RATING_RO_ROLLUP[MMWR_RATING_RO_ROLLUP],0),MATCH(H$9,MMWR_RATING_RO_ROLLUP[#Headers],0)),"ERROR"))</f>
        <v>146.4041297935</v>
      </c>
      <c r="I24" s="155">
        <f>IF($B24=" ","",IFERROR(INDEX(MMWR_RATING_RO_ROLLUP[],MATCH($B24,MMWR_RATING_RO_ROLLUP[MMWR_RATING_RO_ROLLUP],0),MATCH(I$9,MMWR_RATING_RO_ROLLUP[#Headers],0)),"ERROR"))</f>
        <v>138.20686070689999</v>
      </c>
      <c r="J24" s="157">
        <f>IF($B24=" ","",IFERROR(VLOOKUP($B24,MMWR_ACCURACY_RO[],MATCH(J$9,MMWR_ACCURACY_RO[#Headers],0),0),"ERROR"))</f>
        <v>0.93398216035828141</v>
      </c>
      <c r="K24" s="157">
        <f>IF($B24=" ","",IFERROR(VLOOKUP($B24,MMWR_ACCURACY_RO[],MATCH(K$9,MMWR_ACCURACY_RO[#Headers],0),0),"ERROR"))</f>
        <v>0.86562082777036053</v>
      </c>
      <c r="L24" s="157">
        <f>IF($B24=" ","",IFERROR(VLOOKUP($B24,MMWR_ACCURACY_RO[],MATCH(L$9,MMWR_ACCURACY_RO[#Headers],0),0),"ERROR"))</f>
        <v>0.88854634714594771</v>
      </c>
      <c r="M24" s="157">
        <f>IF($B24=" ","",IFERROR(VLOOKUP($B24,MMWR_ACCURACY_RO[],MATCH(M$9,MMWR_ACCURACY_RO[#Headers],0),0),"ERROR"))</f>
        <v>4.3260926008857364E-2</v>
      </c>
      <c r="N24" s="157">
        <f>IF($B24=" ","",IFERROR(VLOOKUP($B24,MMWR_ACCURACY_RO[],MATCH(N$9,MMWR_ACCURACY_RO[#Headers],0),0),"ERROR"))</f>
        <v>0.86908732126622024</v>
      </c>
      <c r="O24" s="157">
        <f>IF($B24=" ","",IFERROR(VLOOKUP($B24,MMWR_ACCURACY_RO[],MATCH(O$9,MMWR_ACCURACY_RO[#Headers],0),0),"ERROR"))</f>
        <v>4.7505234261764999E-2</v>
      </c>
      <c r="P24" s="28"/>
    </row>
    <row r="25" spans="1:16" x14ac:dyDescent="0.2">
      <c r="A25" s="25"/>
      <c r="B25" s="8" t="str">
        <f>VLOOKUP($B$16,DISTRICT_RO[],10,0)</f>
        <v>Philadelphia VSC</v>
      </c>
      <c r="C25" s="154">
        <f>IF($B25=" ","",IFERROR(INDEX(MMWR_RATING_RO_ROLLUP[],MATCH($B25,MMWR_RATING_RO_ROLLUP[MMWR_RATING_RO_ROLLUP],0),MATCH(C$9,MMWR_RATING_RO_ROLLUP[#Headers],0)),"ERROR"))</f>
        <v>6909</v>
      </c>
      <c r="D25" s="155">
        <f>IF($B25=" ","",IFERROR(INDEX(MMWR_RATING_RO_ROLLUP[],MATCH($B25,MMWR_RATING_RO_ROLLUP[MMWR_RATING_RO_ROLLUP],0),MATCH(D$9,MMWR_RATING_RO_ROLLUP[#Headers],0)),"ERROR"))</f>
        <v>108.8934722825</v>
      </c>
      <c r="E25" s="156">
        <f>IF($B25=" ","",IFERROR(INDEX(MMWR_RATING_RO_ROLLUP[],MATCH($B25,MMWR_RATING_RO_ROLLUP[MMWR_RATING_RO_ROLLUP],0),MATCH(E$9,MMWR_RATING_RO_ROLLUP[#Headers],0))/$C25,"ERROR"))</f>
        <v>0.31060935012302793</v>
      </c>
      <c r="F25" s="154">
        <f>IF($B25=" ","",IFERROR(INDEX(MMWR_RATING_RO_ROLLUP[],MATCH($B25,MMWR_RATING_RO_ROLLUP[MMWR_RATING_RO_ROLLUP],0),MATCH(F$9,MMWR_RATING_RO_ROLLUP[#Headers],0)),"ERROR"))</f>
        <v>1830</v>
      </c>
      <c r="G25" s="154">
        <f>IF($B25=" ","",IFERROR(INDEX(MMWR_RATING_RO_ROLLUP[],MATCH($B25,MMWR_RATING_RO_ROLLUP[MMWR_RATING_RO_ROLLUP],0),MATCH(G$9,MMWR_RATING_RO_ROLLUP[#Headers],0)),"ERROR"))</f>
        <v>12473</v>
      </c>
      <c r="H25" s="155">
        <f>IF($B25=" ","",IFERROR(INDEX(MMWR_RATING_RO_ROLLUP[],MATCH($B25,MMWR_RATING_RO_ROLLUP[MMWR_RATING_RO_ROLLUP],0),MATCH(H$9,MMWR_RATING_RO_ROLLUP[#Headers],0)),"ERROR"))</f>
        <v>153.8918032787</v>
      </c>
      <c r="I25" s="155">
        <f>IF($B25=" ","",IFERROR(INDEX(MMWR_RATING_RO_ROLLUP[],MATCH($B25,MMWR_RATING_RO_ROLLUP[MMWR_RATING_RO_ROLLUP],0),MATCH(I$9,MMWR_RATING_RO_ROLLUP[#Headers],0)),"ERROR"))</f>
        <v>150.50958069430001</v>
      </c>
      <c r="J25" s="157">
        <f>IF($B25=" ","",IFERROR(VLOOKUP($B25,MMWR_ACCURACY_RO[],MATCH(J$9,MMWR_ACCURACY_RO[#Headers],0),0),"ERROR"))</f>
        <v>0.99121389420870898</v>
      </c>
      <c r="K25" s="157">
        <f>IF($B25=" ","",IFERROR(VLOOKUP($B25,MMWR_ACCURACY_RO[],MATCH(K$9,MMWR_ACCURACY_RO[#Headers],0),0),"ERROR"))</f>
        <v>0.96566773348850743</v>
      </c>
      <c r="L25" s="157">
        <f>IF($B25=" ","",IFERROR(VLOOKUP($B25,MMWR_ACCURACY_RO[],MATCH(L$9,MMWR_ACCURACY_RO[#Headers],0),0),"ERROR"))</f>
        <v>0.8793692893290479</v>
      </c>
      <c r="M25" s="157">
        <f>IF($B25=" ","",IFERROR(VLOOKUP($B25,MMWR_ACCURACY_RO[],MATCH(M$9,MMWR_ACCURACY_RO[#Headers],0),0),"ERROR"))</f>
        <v>4.8103667096399363E-2</v>
      </c>
      <c r="N25" s="157">
        <f>IF($B25=" ","",IFERROR(VLOOKUP($B25,MMWR_ACCURACY_RO[],MATCH(N$9,MMWR_ACCURACY_RO[#Headers],0),0),"ERROR"))</f>
        <v>0.8849994555440801</v>
      </c>
      <c r="O25" s="157">
        <f>IF($B25=" ","",IFERROR(VLOOKUP($B25,MMWR_ACCURACY_RO[],MATCH(O$9,MMWR_ACCURACY_RO[#Headers],0),0),"ERROR"))</f>
        <v>5.325367906225132E-2</v>
      </c>
      <c r="P25" s="28"/>
    </row>
    <row r="26" spans="1:16" x14ac:dyDescent="0.2">
      <c r="A26" s="25"/>
      <c r="B26" s="8" t="str">
        <f>VLOOKUP($B$16,DISTRICT_RO[],11,0)</f>
        <v>Pittsburgh VSC</v>
      </c>
      <c r="C26" s="154">
        <f>IF($B26=" ","",IFERROR(INDEX(MMWR_RATING_RO_ROLLUP[],MATCH($B26,MMWR_RATING_RO_ROLLUP[MMWR_RATING_RO_ROLLUP],0),MATCH(C$9,MMWR_RATING_RO_ROLLUP[#Headers],0)),"ERROR"))</f>
        <v>4353</v>
      </c>
      <c r="D26" s="155">
        <f>IF($B26=" ","",IFERROR(INDEX(MMWR_RATING_RO_ROLLUP[],MATCH($B26,MMWR_RATING_RO_ROLLUP[MMWR_RATING_RO_ROLLUP],0),MATCH(D$9,MMWR_RATING_RO_ROLLUP[#Headers],0)),"ERROR"))</f>
        <v>121.17482196189999</v>
      </c>
      <c r="E26" s="156">
        <f>IF($B26=" ","",IFERROR(INDEX(MMWR_RATING_RO_ROLLUP[],MATCH($B26,MMWR_RATING_RO_ROLLUP[MMWR_RATING_RO_ROLLUP],0),MATCH(E$9,MMWR_RATING_RO_ROLLUP[#Headers],0))/$C26,"ERROR"))</f>
        <v>0.38111647139903515</v>
      </c>
      <c r="F26" s="154">
        <f>IF($B26=" ","",IFERROR(INDEX(MMWR_RATING_RO_ROLLUP[],MATCH($B26,MMWR_RATING_RO_ROLLUP[MMWR_RATING_RO_ROLLUP],0),MATCH(F$9,MMWR_RATING_RO_ROLLUP[#Headers],0)),"ERROR"))</f>
        <v>727</v>
      </c>
      <c r="G26" s="154">
        <f>IF($B26=" ","",IFERROR(INDEX(MMWR_RATING_RO_ROLLUP[],MATCH($B26,MMWR_RATING_RO_ROLLUP[MMWR_RATING_RO_ROLLUP],0),MATCH(G$9,MMWR_RATING_RO_ROLLUP[#Headers],0)),"ERROR"))</f>
        <v>5125</v>
      </c>
      <c r="H26" s="155">
        <f>IF($B26=" ","",IFERROR(INDEX(MMWR_RATING_RO_ROLLUP[],MATCH($B26,MMWR_RATING_RO_ROLLUP[MMWR_RATING_RO_ROLLUP],0),MATCH(H$9,MMWR_RATING_RO_ROLLUP[#Headers],0)),"ERROR"))</f>
        <v>165.0839064649</v>
      </c>
      <c r="I26" s="155">
        <f>IF($B26=" ","",IFERROR(INDEX(MMWR_RATING_RO_ROLLUP[],MATCH($B26,MMWR_RATING_RO_ROLLUP[MMWR_RATING_RO_ROLLUP],0),MATCH(I$9,MMWR_RATING_RO_ROLLUP[#Headers],0)),"ERROR"))</f>
        <v>174.30926829270001</v>
      </c>
      <c r="J26" s="157">
        <f>IF($B26=" ","",IFERROR(VLOOKUP($B26,MMWR_ACCURACY_RO[],MATCH(J$9,MMWR_ACCURACY_RO[#Headers],0),0),"ERROR"))</f>
        <v>0.90680195341278813</v>
      </c>
      <c r="K26" s="157">
        <f>IF($B26=" ","",IFERROR(VLOOKUP($B26,MMWR_ACCURACY_RO[],MATCH(K$9,MMWR_ACCURACY_RO[#Headers],0),0),"ERROR"))</f>
        <v>0.84817855843683421</v>
      </c>
      <c r="L26" s="157">
        <f>IF($B26=" ","",IFERROR(VLOOKUP($B26,MMWR_ACCURACY_RO[],MATCH(L$9,MMWR_ACCURACY_RO[#Headers],0),0),"ERROR"))</f>
        <v>0.89047310559173898</v>
      </c>
      <c r="M26" s="157">
        <f>IF($B26=" ","",IFERROR(VLOOKUP($B26,MMWR_ACCURACY_RO[],MATCH(M$9,MMWR_ACCURACY_RO[#Headers],0),0),"ERROR"))</f>
        <v>4.7394938646536461E-2</v>
      </c>
      <c r="N26" s="157">
        <f>IF($B26=" ","",IFERROR(VLOOKUP($B26,MMWR_ACCURACY_RO[],MATCH(N$9,MMWR_ACCURACY_RO[#Headers],0),0),"ERROR"))</f>
        <v>0.88265955570030807</v>
      </c>
      <c r="O26" s="157">
        <f>IF($B26=" ","",IFERROR(VLOOKUP($B26,MMWR_ACCURACY_RO[],MATCH(O$9,MMWR_ACCURACY_RO[#Headers],0),0),"ERROR"))</f>
        <v>6.0579988722067386E-2</v>
      </c>
      <c r="P26" s="28"/>
    </row>
    <row r="27" spans="1:16" x14ac:dyDescent="0.2">
      <c r="A27" s="25"/>
      <c r="B27" s="8" t="str">
        <f>VLOOKUP($B$16,DISTRICT_RO[],12,0)</f>
        <v>Providence VSC</v>
      </c>
      <c r="C27" s="154">
        <f>IF($B27=" ","",IFERROR(INDEX(MMWR_RATING_RO_ROLLUP[],MATCH($B27,MMWR_RATING_RO_ROLLUP[MMWR_RATING_RO_ROLLUP],0),MATCH(C$9,MMWR_RATING_RO_ROLLUP[#Headers],0)),"ERROR"))</f>
        <v>3408</v>
      </c>
      <c r="D27" s="155">
        <f>IF($B27=" ","",IFERROR(INDEX(MMWR_RATING_RO_ROLLUP[],MATCH($B27,MMWR_RATING_RO_ROLLUP[MMWR_RATING_RO_ROLLUP],0),MATCH(D$9,MMWR_RATING_RO_ROLLUP[#Headers],0)),"ERROR"))</f>
        <v>96.760269953100007</v>
      </c>
      <c r="E27" s="156">
        <f>IF($B27=" ","",IFERROR(INDEX(MMWR_RATING_RO_ROLLUP[],MATCH($B27,MMWR_RATING_RO_ROLLUP[MMWR_RATING_RO_ROLLUP],0),MATCH(E$9,MMWR_RATING_RO_ROLLUP[#Headers],0))/$C27,"ERROR"))</f>
        <v>0.26379107981220656</v>
      </c>
      <c r="F27" s="154">
        <f>IF($B27=" ","",IFERROR(INDEX(MMWR_RATING_RO_ROLLUP[],MATCH($B27,MMWR_RATING_RO_ROLLUP[MMWR_RATING_RO_ROLLUP],0),MATCH(F$9,MMWR_RATING_RO_ROLLUP[#Headers],0)),"ERROR"))</f>
        <v>2048</v>
      </c>
      <c r="G27" s="154">
        <f>IF($B27=" ","",IFERROR(INDEX(MMWR_RATING_RO_ROLLUP[],MATCH($B27,MMWR_RATING_RO_ROLLUP[MMWR_RATING_RO_ROLLUP],0),MATCH(G$9,MMWR_RATING_RO_ROLLUP[#Headers],0)),"ERROR"))</f>
        <v>12376</v>
      </c>
      <c r="H27" s="155">
        <f>IF($B27=" ","",IFERROR(INDEX(MMWR_RATING_RO_ROLLUP[],MATCH($B27,MMWR_RATING_RO_ROLLUP[MMWR_RATING_RO_ROLLUP],0),MATCH(H$9,MMWR_RATING_RO_ROLLUP[#Headers],0)),"ERROR"))</f>
        <v>73.868652343799994</v>
      </c>
      <c r="I27" s="155">
        <f>IF($B27=" ","",IFERROR(INDEX(MMWR_RATING_RO_ROLLUP[],MATCH($B27,MMWR_RATING_RO_ROLLUP[MMWR_RATING_RO_ROLLUP],0),MATCH(I$9,MMWR_RATING_RO_ROLLUP[#Headers],0)),"ERROR"))</f>
        <v>80.2994747475</v>
      </c>
      <c r="J27" s="157">
        <f>IF($B27=" ","",IFERROR(VLOOKUP($B27,MMWR_ACCURACY_RO[],MATCH(J$9,MMWR_ACCURACY_RO[#Headers],0),0),"ERROR"))</f>
        <v>0.95798786001290515</v>
      </c>
      <c r="K27" s="157">
        <f>IF($B27=" ","",IFERROR(VLOOKUP($B27,MMWR_ACCURACY_RO[],MATCH(K$9,MMWR_ACCURACY_RO[#Headers],0),0),"ERROR"))</f>
        <v>0.92001515553034507</v>
      </c>
      <c r="L27" s="157">
        <f>IF($B27=" ","",IFERROR(VLOOKUP($B27,MMWR_ACCURACY_RO[],MATCH(L$9,MMWR_ACCURACY_RO[#Headers],0),0),"ERROR"))</f>
        <v>0.85715713301682139</v>
      </c>
      <c r="M27" s="157">
        <f>IF($B27=" ","",IFERROR(VLOOKUP($B27,MMWR_ACCURACY_RO[],MATCH(M$9,MMWR_ACCURACY_RO[#Headers],0),0),"ERROR"))</f>
        <v>6.334556323353048E-2</v>
      </c>
      <c r="N27" s="157">
        <f>IF($B27=" ","",IFERROR(VLOOKUP($B27,MMWR_ACCURACY_RO[],MATCH(N$9,MMWR_ACCURACY_RO[#Headers],0),0),"ERROR"))</f>
        <v>0.92896146581998584</v>
      </c>
      <c r="O27" s="157">
        <f>IF($B27=" ","",IFERROR(VLOOKUP($B27,MMWR_ACCURACY_RO[],MATCH(O$9,MMWR_ACCURACY_RO[#Headers],0),0),"ERROR"))</f>
        <v>4.3014360322444531E-2</v>
      </c>
      <c r="P27" s="28"/>
    </row>
    <row r="28" spans="1:16" x14ac:dyDescent="0.2">
      <c r="A28" s="25"/>
      <c r="B28" s="8" t="str">
        <f>VLOOKUP($B$16,DISTRICT_RO[],13,0)</f>
        <v>Roanoke VSC</v>
      </c>
      <c r="C28" s="154">
        <f>IF($B28=" ","",IFERROR(INDEX(MMWR_RATING_RO_ROLLUP[],MATCH($B28,MMWR_RATING_RO_ROLLUP[MMWR_RATING_RO_ROLLUP],0),MATCH(C$9,MMWR_RATING_RO_ROLLUP[#Headers],0)),"ERROR"))</f>
        <v>3560</v>
      </c>
      <c r="D28" s="155">
        <f>IF($B28=" ","",IFERROR(INDEX(MMWR_RATING_RO_ROLLUP[],MATCH($B28,MMWR_RATING_RO_ROLLUP[MMWR_RATING_RO_ROLLUP],0),MATCH(D$9,MMWR_RATING_RO_ROLLUP[#Headers],0)),"ERROR"))</f>
        <v>98.85</v>
      </c>
      <c r="E28" s="156">
        <f>IF($B28=" ","",IFERROR(INDEX(MMWR_RATING_RO_ROLLUP[],MATCH($B28,MMWR_RATING_RO_ROLLUP[MMWR_RATING_RO_ROLLUP],0),MATCH(E$9,MMWR_RATING_RO_ROLLUP[#Headers],0))/$C28,"ERROR"))</f>
        <v>0.28820224719101123</v>
      </c>
      <c r="F28" s="154">
        <f>IF($B28=" ","",IFERROR(INDEX(MMWR_RATING_RO_ROLLUP[],MATCH($B28,MMWR_RATING_RO_ROLLUP[MMWR_RATING_RO_ROLLUP],0),MATCH(F$9,MMWR_RATING_RO_ROLLUP[#Headers],0)),"ERROR"))</f>
        <v>2440</v>
      </c>
      <c r="G28" s="154">
        <f>IF($B28=" ","",IFERROR(INDEX(MMWR_RATING_RO_ROLLUP[],MATCH($B28,MMWR_RATING_RO_ROLLUP[MMWR_RATING_RO_ROLLUP],0),MATCH(G$9,MMWR_RATING_RO_ROLLUP[#Headers],0)),"ERROR"))</f>
        <v>16043</v>
      </c>
      <c r="H28" s="155">
        <f>IF($B28=" ","",IFERROR(INDEX(MMWR_RATING_RO_ROLLUP[],MATCH($B28,MMWR_RATING_RO_ROLLUP[MMWR_RATING_RO_ROLLUP],0),MATCH(H$9,MMWR_RATING_RO_ROLLUP[#Headers],0)),"ERROR"))</f>
        <v>137.4569672131</v>
      </c>
      <c r="I28" s="155">
        <f>IF($B28=" ","",IFERROR(INDEX(MMWR_RATING_RO_ROLLUP[],MATCH($B28,MMWR_RATING_RO_ROLLUP[MMWR_RATING_RO_ROLLUP],0),MATCH(I$9,MMWR_RATING_RO_ROLLUP[#Headers],0)),"ERROR"))</f>
        <v>135.10683787319999</v>
      </c>
      <c r="J28" s="157">
        <f>IF($B28=" ","",IFERROR(VLOOKUP($B28,MMWR_ACCURACY_RO[],MATCH(J$9,MMWR_ACCURACY_RO[#Headers],0),0),"ERROR"))</f>
        <v>0.94965168039917702</v>
      </c>
      <c r="K28" s="157">
        <f>IF($B28=" ","",IFERROR(VLOOKUP($B28,MMWR_ACCURACY_RO[],MATCH(K$9,MMWR_ACCURACY_RO[#Headers],0),0),"ERROR"))</f>
        <v>0.90889856494541887</v>
      </c>
      <c r="L28" s="157">
        <f>IF($B28=" ","",IFERROR(VLOOKUP($B28,MMWR_ACCURACY_RO[],MATCH(L$9,MMWR_ACCURACY_RO[#Headers],0),0),"ERROR"))</f>
        <v>0.90058813212864519</v>
      </c>
      <c r="M28" s="157">
        <f>IF($B28=" ","",IFERROR(VLOOKUP($B28,MMWR_ACCURACY_RO[],MATCH(M$9,MMWR_ACCURACY_RO[#Headers],0),0),"ERROR"))</f>
        <v>5.007267739440948E-2</v>
      </c>
      <c r="N28" s="157">
        <f>IF($B28=" ","",IFERROR(VLOOKUP($B28,MMWR_ACCURACY_RO[],MATCH(N$9,MMWR_ACCURACY_RO[#Headers],0),0),"ERROR"))</f>
        <v>0.91471194036455505</v>
      </c>
      <c r="O28" s="157">
        <f>IF($B28=" ","",IFERROR(VLOOKUP($B28,MMWR_ACCURACY_RO[],MATCH(O$9,MMWR_ACCURACY_RO[#Headers],0),0),"ERROR"))</f>
        <v>4.3935413472033676E-2</v>
      </c>
      <c r="P28" s="28"/>
    </row>
    <row r="29" spans="1:16" x14ac:dyDescent="0.2">
      <c r="A29" s="25"/>
      <c r="B29" s="8" t="str">
        <f>VLOOKUP($B$16,DISTRICT_RO[],14,0)</f>
        <v>Togus VSC</v>
      </c>
      <c r="C29" s="154">
        <f>IF($B29=" ","",IFERROR(INDEX(MMWR_RATING_RO_ROLLUP[],MATCH($B29,MMWR_RATING_RO_ROLLUP[MMWR_RATING_RO_ROLLUP],0),MATCH(C$9,MMWR_RATING_RO_ROLLUP[#Headers],0)),"ERROR"))</f>
        <v>3656</v>
      </c>
      <c r="D29" s="155">
        <f>IF($B29=" ","",IFERROR(INDEX(MMWR_RATING_RO_ROLLUP[],MATCH($B29,MMWR_RATING_RO_ROLLUP[MMWR_RATING_RO_ROLLUP],0),MATCH(D$9,MMWR_RATING_RO_ROLLUP[#Headers],0)),"ERROR"))</f>
        <v>112.261487965</v>
      </c>
      <c r="E29" s="156">
        <f>IF($B29=" ","",IFERROR(INDEX(MMWR_RATING_RO_ROLLUP[],MATCH($B29,MMWR_RATING_RO_ROLLUP[MMWR_RATING_RO_ROLLUP],0),MATCH(E$9,MMWR_RATING_RO_ROLLUP[#Headers],0))/$C29,"ERROR"))</f>
        <v>0.33670678336980309</v>
      </c>
      <c r="F29" s="154">
        <f>IF($B29=" ","",IFERROR(INDEX(MMWR_RATING_RO_ROLLUP[],MATCH($B29,MMWR_RATING_RO_ROLLUP[MMWR_RATING_RO_ROLLUP],0),MATCH(F$9,MMWR_RATING_RO_ROLLUP[#Headers],0)),"ERROR"))</f>
        <v>1368</v>
      </c>
      <c r="G29" s="154">
        <f>IF($B29=" ","",IFERROR(INDEX(MMWR_RATING_RO_ROLLUP[],MATCH($B29,MMWR_RATING_RO_ROLLUP[MMWR_RATING_RO_ROLLUP],0),MATCH(G$9,MMWR_RATING_RO_ROLLUP[#Headers],0)),"ERROR"))</f>
        <v>8511</v>
      </c>
      <c r="H29" s="155">
        <f>IF($B29=" ","",IFERROR(INDEX(MMWR_RATING_RO_ROLLUP[],MATCH($B29,MMWR_RATING_RO_ROLLUP[MMWR_RATING_RO_ROLLUP],0),MATCH(H$9,MMWR_RATING_RO_ROLLUP[#Headers],0)),"ERROR"))</f>
        <v>152.4583333333</v>
      </c>
      <c r="I29" s="155">
        <f>IF($B29=" ","",IFERROR(INDEX(MMWR_RATING_RO_ROLLUP[],MATCH($B29,MMWR_RATING_RO_ROLLUP[MMWR_RATING_RO_ROLLUP],0),MATCH(I$9,MMWR_RATING_RO_ROLLUP[#Headers],0)),"ERROR"))</f>
        <v>139.71979313590001</v>
      </c>
      <c r="J29" s="157">
        <f>IF($B29=" ","",IFERROR(VLOOKUP($B29,MMWR_ACCURACY_RO[],MATCH(J$9,MMWR_ACCURACY_RO[#Headers],0),0),"ERROR"))</f>
        <v>0.98428433183777608</v>
      </c>
      <c r="K29" s="157">
        <f>IF($B29=" ","",IFERROR(VLOOKUP($B29,MMWR_ACCURACY_RO[],MATCH(K$9,MMWR_ACCURACY_RO[#Headers],0),0),"ERROR"))</f>
        <v>0.90675241157556274</v>
      </c>
      <c r="L29" s="157">
        <f>IF($B29=" ","",IFERROR(VLOOKUP($B29,MMWR_ACCURACY_RO[],MATCH(L$9,MMWR_ACCURACY_RO[#Headers],0),0),"ERROR"))</f>
        <v>0.87796734813943222</v>
      </c>
      <c r="M29" s="157">
        <f>IF($B29=" ","",IFERROR(VLOOKUP($B29,MMWR_ACCURACY_RO[],MATCH(M$9,MMWR_ACCURACY_RO[#Headers],0),0),"ERROR"))</f>
        <v>5.6847485559842426E-2</v>
      </c>
      <c r="N29" s="157">
        <f>IF($B29=" ","",IFERROR(VLOOKUP($B29,MMWR_ACCURACY_RO[],MATCH(N$9,MMWR_ACCURACY_RO[#Headers],0),0),"ERROR"))</f>
        <v>0.95482820570401983</v>
      </c>
      <c r="O29" s="157">
        <f>IF($B29=" ","",IFERROR(VLOOKUP($B29,MMWR_ACCURACY_RO[],MATCH(O$9,MMWR_ACCURACY_RO[#Headers],0),0),"ERROR"))</f>
        <v>3.9342749550427103E-2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680</v>
      </c>
      <c r="D30" s="155">
        <f>IF($B30=" ","",IFERROR(INDEX(MMWR_RATING_RO_ROLLUP[],MATCH($B30,MMWR_RATING_RO_ROLLUP[MMWR_RATING_RO_ROLLUP],0),MATCH(D$9,MMWR_RATING_RO_ROLLUP[#Headers],0)),"ERROR"))</f>
        <v>96.535294117600003</v>
      </c>
      <c r="E30" s="156">
        <f>IF($B30=" ","",IFERROR(INDEX(MMWR_RATING_RO_ROLLUP[],MATCH($B30,MMWR_RATING_RO_ROLLUP[MMWR_RATING_RO_ROLLUP],0),MATCH(E$9,MMWR_RATING_RO_ROLLUP[#Headers],0))/$C30,"ERROR"))</f>
        <v>0.25294117647058822</v>
      </c>
      <c r="F30" s="154">
        <f>IF($B30=" ","",IFERROR(INDEX(MMWR_RATING_RO_ROLLUP[],MATCH($B30,MMWR_RATING_RO_ROLLUP[MMWR_RATING_RO_ROLLUP],0),MATCH(F$9,MMWR_RATING_RO_ROLLUP[#Headers],0)),"ERROR"))</f>
        <v>155</v>
      </c>
      <c r="G30" s="154">
        <f>IF($B30=" ","",IFERROR(INDEX(MMWR_RATING_RO_ROLLUP[],MATCH($B30,MMWR_RATING_RO_ROLLUP[MMWR_RATING_RO_ROLLUP],0),MATCH(G$9,MMWR_RATING_RO_ROLLUP[#Headers],0)),"ERROR"))</f>
        <v>979</v>
      </c>
      <c r="H30" s="155">
        <f>IF($B30=" ","",IFERROR(INDEX(MMWR_RATING_RO_ROLLUP[],MATCH($B30,MMWR_RATING_RO_ROLLUP[MMWR_RATING_RO_ROLLUP],0),MATCH(H$9,MMWR_RATING_RO_ROLLUP[#Headers],0)),"ERROR"))</f>
        <v>147.03870967739999</v>
      </c>
      <c r="I30" s="155">
        <f>IF($B30=" ","",IFERROR(INDEX(MMWR_RATING_RO_ROLLUP[],MATCH($B30,MMWR_RATING_RO_ROLLUP[MMWR_RATING_RO_ROLLUP],0),MATCH(I$9,MMWR_RATING_RO_ROLLUP[#Headers],0)),"ERROR"))</f>
        <v>159.81511746679999</v>
      </c>
      <c r="J30" s="157">
        <f>IF($B30=" ","",IFERROR(VLOOKUP($B30,MMWR_ACCURACY_RO[],MATCH(J$9,MMWR_ACCURACY_RO[#Headers],0),0),"ERROR"))</f>
        <v>0.91065920267866485</v>
      </c>
      <c r="K30" s="157">
        <f>IF($B30=" ","",IFERROR(VLOOKUP($B30,MMWR_ACCURACY_RO[],MATCH(K$9,MMWR_ACCURACY_RO[#Headers],0),0),"ERROR"))</f>
        <v>0.75269611341039921</v>
      </c>
      <c r="L30" s="157">
        <f>IF($B30=" ","",IFERROR(VLOOKUP($B30,MMWR_ACCURACY_RO[],MATCH(L$9,MMWR_ACCURACY_RO[#Headers],0),0),"ERROR"))</f>
        <v>0.83407208913926767</v>
      </c>
      <c r="M30" s="157">
        <f>IF($B30=" ","",IFERROR(VLOOKUP($B30,MMWR_ACCURACY_RO[],MATCH(M$9,MMWR_ACCURACY_RO[#Headers],0),0),"ERROR"))</f>
        <v>5.2283654255967489E-2</v>
      </c>
      <c r="N30" s="157">
        <f>IF($B30=" ","",IFERROR(VLOOKUP($B30,MMWR_ACCURACY_RO[],MATCH(N$9,MMWR_ACCURACY_RO[#Headers],0),0),"ERROR"))</f>
        <v>0.90382260101010092</v>
      </c>
      <c r="O30" s="157">
        <f>IF($B30=" ","",IFERROR(VLOOKUP($B30,MMWR_ACCURACY_RO[],MATCH(O$9,MMWR_ACCURACY_RO[#Headers],0),0),"ERROR"))</f>
        <v>4.0650383914480843E-2</v>
      </c>
      <c r="P30" s="28"/>
    </row>
    <row r="31" spans="1:16" x14ac:dyDescent="0.2">
      <c r="A31" s="25"/>
      <c r="B31" s="8" t="str">
        <f>VLOOKUP($B$16,DISTRICT_RO[],16,0)</f>
        <v>Wilmington VSC</v>
      </c>
      <c r="C31" s="154">
        <f>IF($B31=" ","",IFERROR(INDEX(MMWR_RATING_RO_ROLLUP[],MATCH($B31,MMWR_RATING_RO_ROLLUP[MMWR_RATING_RO_ROLLUP],0),MATCH(C$9,MMWR_RATING_RO_ROLLUP[#Headers],0)),"ERROR"))</f>
        <v>593</v>
      </c>
      <c r="D31" s="155">
        <f>IF($B31=" ","",IFERROR(INDEX(MMWR_RATING_RO_ROLLUP[],MATCH($B31,MMWR_RATING_RO_ROLLUP[MMWR_RATING_RO_ROLLUP],0),MATCH(D$9,MMWR_RATING_RO_ROLLUP[#Headers],0)),"ERROR"))</f>
        <v>77.347386172</v>
      </c>
      <c r="E31" s="156">
        <f>IF($B31=" ","",IFERROR(INDEX(MMWR_RATING_RO_ROLLUP[],MATCH($B31,MMWR_RATING_RO_ROLLUP[MMWR_RATING_RO_ROLLUP],0),MATCH(E$9,MMWR_RATING_RO_ROLLUP[#Headers],0))/$C31,"ERROR"))</f>
        <v>0.16863406408094436</v>
      </c>
      <c r="F31" s="154">
        <f>IF($B31=" ","",IFERROR(INDEX(MMWR_RATING_RO_ROLLUP[],MATCH($B31,MMWR_RATING_RO_ROLLUP[MMWR_RATING_RO_ROLLUP],0),MATCH(F$9,MMWR_RATING_RO_ROLLUP[#Headers],0)),"ERROR"))</f>
        <v>180</v>
      </c>
      <c r="G31" s="154">
        <f>IF($B31=" ","",IFERROR(INDEX(MMWR_RATING_RO_ROLLUP[],MATCH($B31,MMWR_RATING_RO_ROLLUP[MMWR_RATING_RO_ROLLUP],0),MATCH(G$9,MMWR_RATING_RO_ROLLUP[#Headers],0)),"ERROR"))</f>
        <v>735</v>
      </c>
      <c r="H31" s="155">
        <f>IF($B31=" ","",IFERROR(INDEX(MMWR_RATING_RO_ROLLUP[],MATCH($B31,MMWR_RATING_RO_ROLLUP[MMWR_RATING_RO_ROLLUP],0),MATCH(H$9,MMWR_RATING_RO_ROLLUP[#Headers],0)),"ERROR"))</f>
        <v>114.1833333333</v>
      </c>
      <c r="I31" s="155">
        <f>IF($B31=" ","",IFERROR(INDEX(MMWR_RATING_RO_ROLLUP[],MATCH($B31,MMWR_RATING_RO_ROLLUP[MMWR_RATING_RO_ROLLUP],0),MATCH(I$9,MMWR_RATING_RO_ROLLUP[#Headers],0)),"ERROR"))</f>
        <v>120.3510204082</v>
      </c>
      <c r="J31" s="157">
        <f>IF($B31=" ","",IFERROR(VLOOKUP($B31,MMWR_ACCURACY_RO[],MATCH(J$9,MMWR_ACCURACY_RO[#Headers],0),0),"ERROR"))</f>
        <v>0.93981307560078786</v>
      </c>
      <c r="K31" s="157">
        <f>IF($B31=" ","",IFERROR(VLOOKUP($B31,MMWR_ACCURACY_RO[],MATCH(K$9,MMWR_ACCURACY_RO[#Headers],0),0),"ERROR"))</f>
        <v>0.89596337910944657</v>
      </c>
      <c r="L31" s="157">
        <f>IF($B31=" ","",IFERROR(VLOOKUP($B31,MMWR_ACCURACY_RO[],MATCH(L$9,MMWR_ACCURACY_RO[#Headers],0),0),"ERROR"))</f>
        <v>0.86461939288212908</v>
      </c>
      <c r="M31" s="157">
        <f>IF($B31=" ","",IFERROR(VLOOKUP($B31,MMWR_ACCURACY_RO[],MATCH(M$9,MMWR_ACCURACY_RO[#Headers],0),0),"ERROR"))</f>
        <v>4.9839851386708107E-2</v>
      </c>
      <c r="N31" s="157">
        <f>IF($B31=" ","",IFERROR(VLOOKUP($B31,MMWR_ACCURACY_RO[],MATCH(N$9,MMWR_ACCURACY_RO[#Headers],0),0),"ERROR"))</f>
        <v>0.87411245155810391</v>
      </c>
      <c r="O31" s="157">
        <f>IF($B31=" ","",IFERROR(VLOOKUP($B31,MMWR_ACCURACY_RO[],MATCH(O$9,MMWR_ACCURACY_RO[#Headers],0),0),"ERROR"))</f>
        <v>5.4843963057410294E-2</v>
      </c>
      <c r="P31" s="28"/>
    </row>
    <row r="32" spans="1:16" x14ac:dyDescent="0.2">
      <c r="A32" s="25"/>
      <c r="B32" s="8" t="str">
        <f>VLOOKUP($B$16,DISTRICT_RO[],17,0)</f>
        <v>Winston-Salem VSC</v>
      </c>
      <c r="C32" s="154">
        <f>IF($B32=" ","",IFERROR(INDEX(MMWR_RATING_RO_ROLLUP[],MATCH($B32,MMWR_RATING_RO_ROLLUP[MMWR_RATING_RO_ROLLUP],0),MATCH(C$9,MMWR_RATING_RO_ROLLUP[#Headers],0)),"ERROR"))</f>
        <v>4204</v>
      </c>
      <c r="D32" s="155">
        <f>IF($B32=" ","",IFERROR(INDEX(MMWR_RATING_RO_ROLLUP[],MATCH($B32,MMWR_RATING_RO_ROLLUP[MMWR_RATING_RO_ROLLUP],0),MATCH(D$9,MMWR_RATING_RO_ROLLUP[#Headers],0)),"ERROR"))</f>
        <v>100.2754519505</v>
      </c>
      <c r="E32" s="156">
        <f>IF($B32=" ","",IFERROR(INDEX(MMWR_RATING_RO_ROLLUP[],MATCH($B32,MMWR_RATING_RO_ROLLUP[MMWR_RATING_RO_ROLLUP],0),MATCH(E$9,MMWR_RATING_RO_ROLLUP[#Headers],0))/$C32,"ERROR"))</f>
        <v>0.24881065651760229</v>
      </c>
      <c r="F32" s="154">
        <f>IF($B32=" ","",IFERROR(INDEX(MMWR_RATING_RO_ROLLUP[],MATCH($B32,MMWR_RATING_RO_ROLLUP[MMWR_RATING_RO_ROLLUP],0),MATCH(F$9,MMWR_RATING_RO_ROLLUP[#Headers],0)),"ERROR"))</f>
        <v>2314</v>
      </c>
      <c r="G32" s="154">
        <f>IF($B32=" ","",IFERROR(INDEX(MMWR_RATING_RO_ROLLUP[],MATCH($B32,MMWR_RATING_RO_ROLLUP[MMWR_RATING_RO_ROLLUP],0),MATCH(G$9,MMWR_RATING_RO_ROLLUP[#Headers],0)),"ERROR"))</f>
        <v>15808</v>
      </c>
      <c r="H32" s="155">
        <f>IF($B32=" ","",IFERROR(INDEX(MMWR_RATING_RO_ROLLUP[],MATCH($B32,MMWR_RATING_RO_ROLLUP[MMWR_RATING_RO_ROLLUP],0),MATCH(H$9,MMWR_RATING_RO_ROLLUP[#Headers],0)),"ERROR"))</f>
        <v>125.58815903199999</v>
      </c>
      <c r="I32" s="155">
        <f>IF($B32=" ","",IFERROR(INDEX(MMWR_RATING_RO_ROLLUP[],MATCH($B32,MMWR_RATING_RO_ROLLUP[MMWR_RATING_RO_ROLLUP],0),MATCH(I$9,MMWR_RATING_RO_ROLLUP[#Headers],0)),"ERROR"))</f>
        <v>137.36285425099999</v>
      </c>
      <c r="J32" s="157">
        <f>IF($B32=" ","",IFERROR(VLOOKUP($B32,MMWR_ACCURACY_RO[],MATCH(J$9,MMWR_ACCURACY_RO[#Headers],0),0),"ERROR"))</f>
        <v>0.96463071464182426</v>
      </c>
      <c r="K32" s="157">
        <f>IF($B32=" ","",IFERROR(VLOOKUP($B32,MMWR_ACCURACY_RO[],MATCH(K$9,MMWR_ACCURACY_RO[#Headers],0),0),"ERROR"))</f>
        <v>0.83396470067788231</v>
      </c>
      <c r="L32" s="157">
        <f>IF($B32=" ","",IFERROR(VLOOKUP($B32,MMWR_ACCURACY_RO[],MATCH(L$9,MMWR_ACCURACY_RO[#Headers],0),0),"ERROR"))</f>
        <v>0.83450003385804394</v>
      </c>
      <c r="M32" s="157">
        <f>IF($B32=" ","",IFERROR(VLOOKUP($B32,MMWR_ACCURACY_RO[],MATCH(M$9,MMWR_ACCURACY_RO[#Headers],0),0),"ERROR"))</f>
        <v>5.3520418773903559E-2</v>
      </c>
      <c r="N32" s="157">
        <f>IF($B32=" ","",IFERROR(VLOOKUP($B32,MMWR_ACCURACY_RO[],MATCH(N$9,MMWR_ACCURACY_RO[#Headers],0),0),"ERROR"))</f>
        <v>0.93483940936385457</v>
      </c>
      <c r="O32" s="157">
        <f>IF($B32=" ","",IFERROR(VLOOKUP($B32,MMWR_ACCURACY_RO[],MATCH(O$9,MMWR_ACCURACY_RO[#Headers],0),0),"ERROR"))</f>
        <v>4.0211457684258815E-2</v>
      </c>
      <c r="P32" s="28"/>
    </row>
    <row r="33" spans="1:16" x14ac:dyDescent="0.2">
      <c r="A33" s="25"/>
      <c r="B33" s="341" t="s">
        <v>734</v>
      </c>
      <c r="C33" s="342"/>
      <c r="D33" s="342"/>
      <c r="E33" s="342"/>
      <c r="F33" s="342"/>
      <c r="G33" s="342"/>
      <c r="H33" s="342"/>
      <c r="I33" s="342"/>
      <c r="J33" s="342"/>
      <c r="K33" s="342"/>
      <c r="L33" s="342"/>
      <c r="M33" s="342"/>
      <c r="N33" s="342"/>
      <c r="O33" s="342"/>
      <c r="P33" s="28"/>
    </row>
    <row r="34" spans="1:16" x14ac:dyDescent="0.2">
      <c r="A34" s="25"/>
      <c r="B34" s="11" t="s">
        <v>697</v>
      </c>
      <c r="C34" s="154">
        <f>IF($B34=" ","",IFERROR(INDEX(MMWR_RATING_RO_ROLLUP[],MATCH($B34,MMWR_RATING_RO_ROLLUP[MMWR_RATING_RO_ROLLUP],0),MATCH(C$9,MMWR_RATING_RO_ROLLUP[#Headers],0)),"ERROR"))</f>
        <v>26385</v>
      </c>
      <c r="D34" s="155">
        <f>IF($B34=" ","",IFERROR(INDEX(MMWR_RATING_RO_ROLLUP[],MATCH($B34,MMWR_RATING_RO_ROLLUP[MMWR_RATING_RO_ROLLUP],0),MATCH(D$9,MMWR_RATING_RO_ROLLUP[#Headers],0)),"ERROR"))</f>
        <v>68.497593329500006</v>
      </c>
      <c r="E34" s="156">
        <f>IF($B34=" ","",IFERROR(INDEX(MMWR_RATING_RO_ROLLUP[],MATCH($B34,MMWR_RATING_RO_ROLLUP[MMWR_RATING_RO_ROLLUP],0),MATCH(E$9,MMWR_RATING_RO_ROLLUP[#Headers],0))/$C34,"ERROR"))</f>
        <v>0.12385825279514875</v>
      </c>
      <c r="F34" s="154">
        <f>IF($B34=" ","",IFERROR(INDEX(MMWR_RATING_RO_ROLLUP[],MATCH($B34,MMWR_RATING_RO_ROLLUP[MMWR_RATING_RO_ROLLUP],0),MATCH(F$9,MMWR_RATING_RO_ROLLUP[#Headers],0)),"ERROR"))</f>
        <v>10579</v>
      </c>
      <c r="G34" s="154">
        <f>IF($B34=" ","",IFERROR(INDEX(MMWR_RATING_RO_ROLLUP[],MATCH($B34,MMWR_RATING_RO_ROLLUP[MMWR_RATING_RO_ROLLUP],0),MATCH(G$9,MMWR_RATING_RO_ROLLUP[#Headers],0)),"ERROR"))</f>
        <v>70270</v>
      </c>
      <c r="H34" s="155">
        <f>IF($B34=" ","",IFERROR(INDEX(MMWR_RATING_RO_ROLLUP[],MATCH($B34,MMWR_RATING_RO_ROLLUP[MMWR_RATING_RO_ROLLUP],0),MATCH(H$9,MMWR_RATING_RO_ROLLUP[#Headers],0)),"ERROR"))</f>
        <v>84.710464126999995</v>
      </c>
      <c r="I34" s="155">
        <f>IF($B34=" ","",IFERROR(INDEX(MMWR_RATING_RO_ROLLUP[],MATCH($B34,MMWR_RATING_RO_ROLLUP[MMWR_RATING_RO_ROLLUP],0),MATCH(I$9,MMWR_RATING_RO_ROLLUP[#Headers],0)),"ERROR"))</f>
        <v>76.942320828800007</v>
      </c>
      <c r="J34" s="42"/>
      <c r="K34" s="262">
        <f>IF($B34=" ","",IFERROR(VLOOKUP($B34,MMWR_ACCURACY_RO[],MATCH(K$50,MMWR_ACCURACY_RO[#Headers],0),0),"ERROR"))</f>
        <v>0.90256863252037189</v>
      </c>
      <c r="L34" s="262">
        <f>IF($B34=" ","",IFERROR(VLOOKUP($B34,MMWR_ACCURACY_RO[],MATCH(L$50,MMWR_ACCURACY_RO[#Headers],0),0),"ERROR"))</f>
        <v>0.94991467966112864</v>
      </c>
      <c r="M34" s="262">
        <f>IF($B34=" ","",IFERROR(VLOOKUP($B34,MMWR_ACCURACY_RO[],MATCH(M$50,MMWR_ACCURACY_RO[#Headers],0),0),"ERROR"))</f>
        <v>2.1965192651069002E-2</v>
      </c>
      <c r="N34" s="262">
        <f>IF($B34=" ","",IFERROR(VLOOKUP($B34,MMWR_ACCURACY_RO[],MATCH(N$50,MMWR_ACCURACY_RO[#Headers],0),0),"ERROR"))</f>
        <v>0.96860189371887662</v>
      </c>
      <c r="O34" s="262">
        <f>IF($B34=" ","",IFERROR(VLOOKUP($B34,MMWR_ACCURACY_RO[],MATCH(O$50,MMWR_ACCURACY_RO[#Headers],0),0),"ERROR"))</f>
        <v>1.8412519106738544E-2</v>
      </c>
      <c r="P34" s="28"/>
    </row>
    <row r="35" spans="1:16" x14ac:dyDescent="0.2">
      <c r="A35" s="25"/>
      <c r="B35" s="12" t="s">
        <v>210</v>
      </c>
      <c r="C35" s="154">
        <f>IF($B35=" ","",IFERROR(INDEX(MMWR_RATING_RO_ROLLUP[],MATCH($B35,MMWR_RATING_RO_ROLLUP[MMWR_RATING_RO_ROLLUP],0),MATCH(C$9,MMWR_RATING_RO_ROLLUP[#Headers],0)),"ERROR"))</f>
        <v>12812</v>
      </c>
      <c r="D35" s="155">
        <f>IF($B35=" ","",IFERROR(INDEX(MMWR_RATING_RO_ROLLUP[],MATCH($B35,MMWR_RATING_RO_ROLLUP[MMWR_RATING_RO_ROLLUP],0),MATCH(D$9,MMWR_RATING_RO_ROLLUP[#Headers],0)),"ERROR"))</f>
        <v>66.429285045300006</v>
      </c>
      <c r="E35" s="156">
        <f>IF($B35=" ","",IFERROR(INDEX(MMWR_RATING_RO_ROLLUP[],MATCH($B35,MMWR_RATING_RO_ROLLUP[MMWR_RATING_RO_ROLLUP],0),MATCH(E$9,MMWR_RATING_RO_ROLLUP[#Headers],0))/$C35,"ERROR"))</f>
        <v>0.11980955354355292</v>
      </c>
      <c r="F35" s="154">
        <f>IF($B35=" ","",IFERROR(INDEX(MMWR_RATING_RO_ROLLUP[],MATCH($B35,MMWR_RATING_RO_ROLLUP[MMWR_RATING_RO_ROLLUP],0),MATCH(F$9,MMWR_RATING_RO_ROLLUP[#Headers],0)),"ERROR"))</f>
        <v>3631</v>
      </c>
      <c r="G35" s="154">
        <f>IF($B35=" ","",IFERROR(INDEX(MMWR_RATING_RO_ROLLUP[],MATCH($B35,MMWR_RATING_RO_ROLLUP[MMWR_RATING_RO_ROLLUP],0),MATCH(G$9,MMWR_RATING_RO_ROLLUP[#Headers],0)),"ERROR"))</f>
        <v>22843</v>
      </c>
      <c r="H35" s="155">
        <f>IF($B35=" ","",IFERROR(INDEX(MMWR_RATING_RO_ROLLUP[],MATCH($B35,MMWR_RATING_RO_ROLLUP[MMWR_RATING_RO_ROLLUP],0),MATCH(H$9,MMWR_RATING_RO_ROLLUP[#Headers],0)),"ERROR"))</f>
        <v>108.7570917103</v>
      </c>
      <c r="I35" s="155">
        <f>IF($B35=" ","",IFERROR(INDEX(MMWR_RATING_RO_ROLLUP[],MATCH($B35,MMWR_RATING_RO_ROLLUP[MMWR_RATING_RO_ROLLUP],0),MATCH(I$9,MMWR_RATING_RO_ROLLUP[#Headers],0)),"ERROR"))</f>
        <v>94.648951538800006</v>
      </c>
      <c r="J35" s="42"/>
      <c r="K35" s="251">
        <f>IF($B35=" ","",IFERROR(VLOOKUP($B35,MMWR_ACCURACY_RO[],MATCH(K$50,MMWR_ACCURACY_RO[#Headers],0),0),"ERROR"))</f>
        <v>0.87550630160799647</v>
      </c>
      <c r="L35" s="251">
        <f>IF($B35=" ","",IFERROR(VLOOKUP($B35,MMWR_ACCURACY_RO[],MATCH(L$50,MMWR_ACCURACY_RO[#Headers],0),0),"ERROR"))</f>
        <v>0.92704294329542236</v>
      </c>
      <c r="M35" s="251">
        <f>IF($B35=" ","",IFERROR(VLOOKUP($B35,MMWR_ACCURACY_RO[],MATCH(M$50,MMWR_ACCURACY_RO[#Headers],0),0),"ERROR"))</f>
        <v>4.3471140061487432E-2</v>
      </c>
      <c r="N35" s="251">
        <f>IF($B35=" ","",IFERROR(VLOOKUP($B35,MMWR_ACCURACY_RO[],MATCH(N$50,MMWR_ACCURACY_RO[#Headers],0),0),"ERROR"))</f>
        <v>0.92988522134158136</v>
      </c>
      <c r="O35" s="251">
        <f>IF($B35=" ","",IFERROR(VLOOKUP($B35,MMWR_ACCURACY_RO[],MATCH(O$50,MMWR_ACCURACY_RO[#Headers],0),0),"ERROR"))</f>
        <v>4.854351026991871E-2</v>
      </c>
      <c r="P35" s="28"/>
    </row>
    <row r="36" spans="1:16" x14ac:dyDescent="0.2">
      <c r="A36" s="43"/>
      <c r="B36" s="12" t="s">
        <v>209</v>
      </c>
      <c r="C36" s="154">
        <f>IF($B36=" ","",IFERROR(INDEX(MMWR_RATING_RO_ROLLUP[],MATCH($B36,MMWR_RATING_RO_ROLLUP[MMWR_RATING_RO_ROLLUP],0),MATCH(C$9,MMWR_RATING_RO_ROLLUP[#Headers],0)),"ERROR"))</f>
        <v>5688</v>
      </c>
      <c r="D36" s="155">
        <f>IF($B36=" ","",IFERROR(INDEX(MMWR_RATING_RO_ROLLUP[],MATCH($B36,MMWR_RATING_RO_ROLLUP[MMWR_RATING_RO_ROLLUP],0),MATCH(D$9,MMWR_RATING_RO_ROLLUP[#Headers],0)),"ERROR"))</f>
        <v>70.199894514799993</v>
      </c>
      <c r="E36" s="156">
        <f>IF($B36=" ","",IFERROR(INDEX(MMWR_RATING_RO_ROLLUP[],MATCH($B36,MMWR_RATING_RO_ROLLUP[MMWR_RATING_RO_ROLLUP],0),MATCH(E$9,MMWR_RATING_RO_ROLLUP[#Headers],0))/$C36,"ERROR"))</f>
        <v>0.1429324894514768</v>
      </c>
      <c r="F36" s="154">
        <f>IF($B36=" ","",IFERROR(INDEX(MMWR_RATING_RO_ROLLUP[],MATCH($B36,MMWR_RATING_RO_ROLLUP[MMWR_RATING_RO_ROLLUP],0),MATCH(F$9,MMWR_RATING_RO_ROLLUP[#Headers],0)),"ERROR"))</f>
        <v>3046</v>
      </c>
      <c r="G36" s="154">
        <f>IF($B36=" ","",IFERROR(INDEX(MMWR_RATING_RO_ROLLUP[],MATCH($B36,MMWR_RATING_RO_ROLLUP[MMWR_RATING_RO_ROLLUP],0),MATCH(G$9,MMWR_RATING_RO_ROLLUP[#Headers],0)),"ERROR"))</f>
        <v>20191</v>
      </c>
      <c r="H36" s="155">
        <f>IF($B36=" ","",IFERROR(INDEX(MMWR_RATING_RO_ROLLUP[],MATCH($B36,MMWR_RATING_RO_ROLLUP[MMWR_RATING_RO_ROLLUP],0),MATCH(H$9,MMWR_RATING_RO_ROLLUP[#Headers],0)),"ERROR"))</f>
        <v>72.694024950799999</v>
      </c>
      <c r="I36" s="155">
        <f>IF($B36=" ","",IFERROR(INDEX(MMWR_RATING_RO_ROLLUP[],MATCH($B36,MMWR_RATING_RO_ROLLUP[MMWR_RATING_RO_ROLLUP],0),MATCH(I$9,MMWR_RATING_RO_ROLLUP[#Headers],0)),"ERROR"))</f>
        <v>71.351988509700007</v>
      </c>
      <c r="J36" s="42"/>
      <c r="K36" s="251">
        <f>IF($B36=" ","",IFERROR(VLOOKUP($B36,MMWR_ACCURACY_RO[],MATCH(K$50,MMWR_ACCURACY_RO[#Headers],0),0),"ERROR"))</f>
        <v>0.92422260144103152</v>
      </c>
      <c r="L36" s="251">
        <f>IF($B36=" ","",IFERROR(VLOOKUP($B36,MMWR_ACCURACY_RO[],MATCH(L$50,MMWR_ACCURACY_RO[#Headers],0),0),"ERROR"))</f>
        <v>0.93853459984072274</v>
      </c>
      <c r="M36" s="251">
        <f>IF($B36=" ","",IFERROR(VLOOKUP($B36,MMWR_ACCURACY_RO[],MATCH(M$50,MMWR_ACCURACY_RO[#Headers],0),0),"ERROR"))</f>
        <v>4.2579632236083145E-2</v>
      </c>
      <c r="N36" s="251">
        <f>IF($B36=" ","",IFERROR(VLOOKUP($B36,MMWR_ACCURACY_RO[],MATCH(N$50,MMWR_ACCURACY_RO[#Headers],0),0),"ERROR"))</f>
        <v>0.98716762796096769</v>
      </c>
      <c r="O36" s="251">
        <f>IF($B36=" ","",IFERROR(VLOOKUP($B36,MMWR_ACCURACY_RO[],MATCH(O$50,MMWR_ACCURACY_RO[#Headers],0),0),"ERROR"))</f>
        <v>1.4458487764192113E-2</v>
      </c>
      <c r="P36" s="28"/>
    </row>
    <row r="37" spans="1:16" x14ac:dyDescent="0.2">
      <c r="A37" s="25"/>
      <c r="B37" s="12" t="s">
        <v>212</v>
      </c>
      <c r="C37" s="154">
        <f>IF($B37=" ","",IFERROR(INDEX(MMWR_RATING_RO_ROLLUP[],MATCH($B37,MMWR_RATING_RO_ROLLUP[MMWR_RATING_RO_ROLLUP],0),MATCH(C$9,MMWR_RATING_RO_ROLLUP[#Headers],0)),"ERROR"))</f>
        <v>7196</v>
      </c>
      <c r="D37" s="155">
        <f>IF($B37=" ","",IFERROR(INDEX(MMWR_RATING_RO_ROLLUP[],MATCH($B37,MMWR_RATING_RO_ROLLUP[MMWR_RATING_RO_ROLLUP],0),MATCH(D$9,MMWR_RATING_RO_ROLLUP[#Headers],0)),"ERROR"))</f>
        <v>59.132573651999998</v>
      </c>
      <c r="E37" s="156">
        <f>IF($B37=" ","",IFERROR(INDEX(MMWR_RATING_RO_ROLLUP[],MATCH($B37,MMWR_RATING_RO_ROLLUP[MMWR_RATING_RO_ROLLUP],0),MATCH(E$9,MMWR_RATING_RO_ROLLUP[#Headers],0))/$C37,"ERROR"))</f>
        <v>7.4763757643135073E-2</v>
      </c>
      <c r="F37" s="154">
        <f>IF($B37=" ","",IFERROR(INDEX(MMWR_RATING_RO_ROLLUP[],MATCH($B37,MMWR_RATING_RO_ROLLUP[MMWR_RATING_RO_ROLLUP],0),MATCH(F$9,MMWR_RATING_RO_ROLLUP[#Headers],0)),"ERROR"))</f>
        <v>3610</v>
      </c>
      <c r="G37" s="154">
        <f>IF($B37=" ","",IFERROR(INDEX(MMWR_RATING_RO_ROLLUP[],MATCH($B37,MMWR_RATING_RO_ROLLUP[MMWR_RATING_RO_ROLLUP],0),MATCH(G$9,MMWR_RATING_RO_ROLLUP[#Headers],0)),"ERROR"))</f>
        <v>25103</v>
      </c>
      <c r="H37" s="155">
        <f>IF($B37=" ","",IFERROR(INDEX(MMWR_RATING_RO_ROLLUP[],MATCH($B37,MMWR_RATING_RO_ROLLUP[MMWR_RATING_RO_ROLLUP],0),MATCH(H$9,MMWR_RATING_RO_ROLLUP[#Headers],0)),"ERROR"))</f>
        <v>73.675346260400005</v>
      </c>
      <c r="I37" s="155">
        <f>IF($B37=" ","",IFERROR(INDEX(MMWR_RATING_RO_ROLLUP[],MATCH($B37,MMWR_RATING_RO_ROLLUP[MMWR_RATING_RO_ROLLUP],0),MATCH(I$9,MMWR_RATING_RO_ROLLUP[#Headers],0)),"ERROR"))</f>
        <v>68.229751802699994</v>
      </c>
      <c r="J37" s="42"/>
      <c r="K37" s="251">
        <f>IF($B37=" ","",IFERROR(VLOOKUP($B37,MMWR_ACCURACY_RO[],MATCH(K$50,MMWR_ACCURACY_RO[#Headers],0),0),"ERROR"))</f>
        <v>0.90907012593405445</v>
      </c>
      <c r="L37" s="251">
        <f>IF($B37=" ","",IFERROR(VLOOKUP($B37,MMWR_ACCURACY_RO[],MATCH(L$50,MMWR_ACCURACY_RO[#Headers],0),0),"ERROR"))</f>
        <v>0.97911641164116403</v>
      </c>
      <c r="M37" s="251">
        <f>IF($B37=" ","",IFERROR(VLOOKUP($B37,MMWR_ACCURACY_RO[],MATCH(M$50,MMWR_ACCURACY_RO[#Headers],0),0),"ERROR"))</f>
        <v>2.5382772230777704E-2</v>
      </c>
      <c r="N37" s="251">
        <f>IF($B37=" ","",IFERROR(VLOOKUP($B37,MMWR_ACCURACY_RO[],MATCH(N$50,MMWR_ACCURACY_RO[#Headers],0),0),"ERROR"))</f>
        <v>0.99046064280963619</v>
      </c>
      <c r="O37" s="251">
        <f>IF($B37=" ","",IFERROR(VLOOKUP($B37,MMWR_ACCURACY_RO[],MATCH(O$50,MMWR_ACCURACY_RO[#Headers],0),0),"ERROR"))</f>
        <v>1.4221748131100186E-2</v>
      </c>
      <c r="P37" s="28"/>
    </row>
    <row r="38" spans="1:16" x14ac:dyDescent="0.2">
      <c r="A38" s="25"/>
      <c r="B38" s="13" t="s">
        <v>224</v>
      </c>
      <c r="C38" s="154">
        <f>IF($B38=" ","",IFERROR(INDEX(MMWR_RATING_RO_ROLLUP[],MATCH($B38,MMWR_RATING_RO_ROLLUP[MMWR_RATING_RO_ROLLUP],0),MATCH(C$9,MMWR_RATING_RO_ROLLUP[#Headers],0)),"ERROR"))</f>
        <v>689</v>
      </c>
      <c r="D38" s="155">
        <f>IF($B38=" ","",IFERROR(INDEX(MMWR_RATING_RO_ROLLUP[],MATCH($B38,MMWR_RATING_RO_ROLLUP[MMWR_RATING_RO_ROLLUP],0),MATCH(D$9,MMWR_RATING_RO_ROLLUP[#Headers],0)),"ERROR"))</f>
        <v>190.71407837449999</v>
      </c>
      <c r="E38" s="156">
        <f>IF($B38=" ","",IFERROR(INDEX(MMWR_RATING_RO_ROLLUP[],MATCH($B38,MMWR_RATING_RO_ROLLUP[MMWR_RATING_RO_ROLLUP],0),MATCH(E$9,MMWR_RATING_RO_ROLLUP[#Headers],0))/$C38,"ERROR"))</f>
        <v>0.55442670537010164</v>
      </c>
      <c r="F38" s="154">
        <f>IF($B38=" ","",IFERROR(INDEX(MMWR_RATING_RO_ROLLUP[],MATCH($B38,MMWR_RATING_RO_ROLLUP[MMWR_RATING_RO_ROLLUP],0),MATCH(F$9,MMWR_RATING_RO_ROLLUP[#Headers],0)),"ERROR"))</f>
        <v>292</v>
      </c>
      <c r="G38" s="154">
        <f>IF($B38=" ","",IFERROR(INDEX(MMWR_RATING_RO_ROLLUP[],MATCH($B38,MMWR_RATING_RO_ROLLUP[MMWR_RATING_RO_ROLLUP],0),MATCH(G$9,MMWR_RATING_RO_ROLLUP[#Headers],0)),"ERROR"))</f>
        <v>2133</v>
      </c>
      <c r="H38" s="155">
        <f>IF($B38=" ","",IFERROR(INDEX(MMWR_RATING_RO_ROLLUP[],MATCH($B38,MMWR_RATING_RO_ROLLUP[MMWR_RATING_RO_ROLLUP],0),MATCH(H$9,MMWR_RATING_RO_ROLLUP[#Headers],0)),"ERROR"))</f>
        <v>47.469178082200003</v>
      </c>
      <c r="I38" s="155">
        <f>IF($B38=" ","",IFERROR(INDEX(MMWR_RATING_RO_ROLLUP[],MATCH($B38,MMWR_RATING_RO_ROLLUP[MMWR_RATING_RO_ROLLUP],0),MATCH(I$9,MMWR_RATING_RO_ROLLUP[#Headers],0)),"ERROR"))</f>
        <v>42.763244256900002</v>
      </c>
      <c r="J38" s="42"/>
      <c r="K38" s="42"/>
      <c r="L38" s="42"/>
      <c r="M38" s="42"/>
      <c r="N38" s="42"/>
      <c r="O38" s="42"/>
      <c r="P38" s="28"/>
    </row>
    <row r="39" spans="1:16" x14ac:dyDescent="0.2">
      <c r="A39" s="25"/>
      <c r="B39" s="341" t="s">
        <v>917</v>
      </c>
      <c r="C39" s="342"/>
      <c r="D39" s="342"/>
      <c r="E39" s="342"/>
      <c r="F39" s="342"/>
      <c r="G39" s="342"/>
      <c r="H39" s="342"/>
      <c r="I39" s="342"/>
      <c r="J39" s="342"/>
      <c r="K39" s="342"/>
      <c r="L39" s="342"/>
      <c r="M39" s="342"/>
      <c r="N39" s="342"/>
      <c r="O39" s="342"/>
      <c r="P39" s="28"/>
    </row>
    <row r="40" spans="1:16" x14ac:dyDescent="0.2">
      <c r="A40" s="25"/>
      <c r="B40" s="44" t="s">
        <v>698</v>
      </c>
      <c r="C40" s="154">
        <f>IF($B40=" ","",IFERROR(INDEX(MMWR_RATING_RO_ROLLUP[],MATCH($B40,MMWR_RATING_RO_ROLLUP[MMWR_RATING_RO_ROLLUP],0),MATCH(C$9,MMWR_RATING_RO_ROLLUP[#Headers],0)),"ERROR"))</f>
        <v>8946</v>
      </c>
      <c r="D40" s="155">
        <f>IF($B40=" ","",IFERROR(INDEX(MMWR_RATING_RO_ROLLUP[],MATCH($B40,MMWR_RATING_RO_ROLLUP[MMWR_RATING_RO_ROLLUP],0),MATCH(D$9,MMWR_RATING_RO_ROLLUP[#Headers],0)),"ERROR"))</f>
        <v>90.2233400402</v>
      </c>
      <c r="E40" s="156">
        <f>IF($B40=" ","",IFERROR(INDEX(MMWR_RATING_RO_ROLLUP[],MATCH($B40,MMWR_RATING_RO_ROLLUP[MMWR_RATING_RO_ROLLUP],0),MATCH(E$9,MMWR_RATING_RO_ROLLUP[#Headers],0))/$C40,"ERROR"))</f>
        <v>0.25463894477978988</v>
      </c>
      <c r="F40" s="154">
        <f>IF($B40=" ","",IFERROR(INDEX(MMWR_RATING_RO_ROLLUP[],MATCH($B40,MMWR_RATING_RO_ROLLUP[MMWR_RATING_RO_ROLLUP],0),MATCH(F$9,MMWR_RATING_RO_ROLLUP[#Headers],0)),"ERROR"))</f>
        <v>2529</v>
      </c>
      <c r="G40" s="154">
        <f>IF($B40=" ","",IFERROR(INDEX(MMWR_RATING_RO_ROLLUP[],MATCH($B40,MMWR_RATING_RO_ROLLUP[MMWR_RATING_RO_ROLLUP],0),MATCH(G$9,MMWR_RATING_RO_ROLLUP[#Headers],0)),"ERROR"))</f>
        <v>11183</v>
      </c>
      <c r="H40" s="155">
        <f>IF($B40=" ","",IFERROR(INDEX(MMWR_RATING_RO_ROLLUP[],MATCH($B40,MMWR_RATING_RO_ROLLUP[MMWR_RATING_RO_ROLLUP],0),MATCH(H$9,MMWR_RATING_RO_ROLLUP[#Headers],0)),"ERROR"))</f>
        <v>145.09292210359999</v>
      </c>
      <c r="I40" s="155">
        <f>IF($B40=" ","",IFERROR(INDEX(MMWR_RATING_RO_ROLLUP[],MATCH($B40,MMWR_RATING_RO_ROLLUP[MMWR_RATING_RO_ROLLUP],0),MATCH(I$9,MMWR_RATING_RO_ROLLUP[#Headers],0)),"ERROR"))</f>
        <v>146.73888938569999</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3853</v>
      </c>
      <c r="D41" s="155">
        <f>IF($B41=" ","",IFERROR(INDEX(MMWR_RATING_RO_ROLLUP[],MATCH($B41,MMWR_RATING_RO_ROLLUP[MMWR_RATING_RO_ROLLUP],0),MATCH(D$9,MMWR_RATING_RO_ROLLUP[#Headers],0)),"ERROR"))</f>
        <v>75.8089800156</v>
      </c>
      <c r="E41" s="156">
        <f>IF($B41=" ","",IFERROR(INDEX(MMWR_RATING_RO_ROLLUP[],MATCH($B41,MMWR_RATING_RO_ROLLUP[MMWR_RATING_RO_ROLLUP],0),MATCH(E$9,MMWR_RATING_RO_ROLLUP[#Headers],0))/$C41,"ERROR"))</f>
        <v>0.14248637425382818</v>
      </c>
      <c r="F41" s="154">
        <f>IF($B41=" ","",IFERROR(INDEX(MMWR_RATING_RO_ROLLUP[],MATCH($B41,MMWR_RATING_RO_ROLLUP[MMWR_RATING_RO_ROLLUP],0),MATCH(F$9,MMWR_RATING_RO_ROLLUP[#Headers],0)),"ERROR"))</f>
        <v>949</v>
      </c>
      <c r="G41" s="154">
        <f>IF($B41=" ","",IFERROR(INDEX(MMWR_RATING_RO_ROLLUP[],MATCH($B41,MMWR_RATING_RO_ROLLUP[MMWR_RATING_RO_ROLLUP],0),MATCH(G$9,MMWR_RATING_RO_ROLLUP[#Headers],0)),"ERROR"))</f>
        <v>5029</v>
      </c>
      <c r="H41" s="155">
        <f>IF($B41=" ","",IFERROR(INDEX(MMWR_RATING_RO_ROLLUP[],MATCH($B41,MMWR_RATING_RO_ROLLUP[MMWR_RATING_RO_ROLLUP],0),MATCH(H$9,MMWR_RATING_RO_ROLLUP[#Headers],0)),"ERROR"))</f>
        <v>126.01791359329999</v>
      </c>
      <c r="I41" s="155">
        <f>IF($B41=" ","",IFERROR(INDEX(MMWR_RATING_RO_ROLLUP[],MATCH($B41,MMWR_RATING_RO_ROLLUP[MMWR_RATING_RO_ROLLUP],0),MATCH(I$9,MMWR_RATING_RO_ROLLUP[#Headers],0)),"ERROR"))</f>
        <v>133.22966792599999</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2880</v>
      </c>
      <c r="D42" s="155">
        <f>IF($B42=" ","",IFERROR(INDEX(MMWR_RATING_RO_ROLLUP[],MATCH($B42,MMWR_RATING_RO_ROLLUP[MMWR_RATING_RO_ROLLUP],0),MATCH(D$9,MMWR_RATING_RO_ROLLUP[#Headers],0)),"ERROR"))</f>
        <v>95.092013888899999</v>
      </c>
      <c r="E42" s="156">
        <f>IF($B42=" ","",IFERROR(INDEX(MMWR_RATING_RO_ROLLUP[],MATCH($B42,MMWR_RATING_RO_ROLLUP[MMWR_RATING_RO_ROLLUP],0),MATCH(E$9,MMWR_RATING_RO_ROLLUP[#Headers],0))/$C42,"ERROR"))</f>
        <v>0.27881944444444445</v>
      </c>
      <c r="F42" s="154">
        <f>IF($B42=" ","",IFERROR(INDEX(MMWR_RATING_RO_ROLLUP[],MATCH($B42,MMWR_RATING_RO_ROLLUP[MMWR_RATING_RO_ROLLUP],0),MATCH(F$9,MMWR_RATING_RO_ROLLUP[#Headers],0)),"ERROR"))</f>
        <v>897</v>
      </c>
      <c r="G42" s="154">
        <f>IF($B42=" ","",IFERROR(INDEX(MMWR_RATING_RO_ROLLUP[],MATCH($B42,MMWR_RATING_RO_ROLLUP[MMWR_RATING_RO_ROLLUP],0),MATCH(G$9,MMWR_RATING_RO_ROLLUP[#Headers],0)),"ERROR"))</f>
        <v>4887</v>
      </c>
      <c r="H42" s="155">
        <f>IF($B42=" ","",IFERROR(INDEX(MMWR_RATING_RO_ROLLUP[],MATCH($B42,MMWR_RATING_RO_ROLLUP[MMWR_RATING_RO_ROLLUP],0),MATCH(H$9,MMWR_RATING_RO_ROLLUP[#Headers],0)),"ERROR"))</f>
        <v>165.13266443699999</v>
      </c>
      <c r="I42" s="155">
        <f>IF($B42=" ","",IFERROR(INDEX(MMWR_RATING_RO_ROLLUP[],MATCH($B42,MMWR_RATING_RO_ROLLUP[MMWR_RATING_RO_ROLLUP],0),MATCH(I$9,MMWR_RATING_RO_ROLLUP[#Headers],0)),"ERROR"))</f>
        <v>162.39390218950001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2213</v>
      </c>
      <c r="D43" s="155">
        <f>IF($B43=" ","",IFERROR(INDEX(MMWR_RATING_RO_ROLLUP[],MATCH($B43,MMWR_RATING_RO_ROLLUP[MMWR_RATING_RO_ROLLUP],0),MATCH(D$9,MMWR_RATING_RO_ROLLUP[#Headers],0)),"ERROR"))</f>
        <v>108.9837324898</v>
      </c>
      <c r="E43" s="156">
        <f>IF($B43=" ","",IFERROR(INDEX(MMWR_RATING_RO_ROLLUP[],MATCH($B43,MMWR_RATING_RO_ROLLUP[MMWR_RATING_RO_ROLLUP],0),MATCH(E$9,MMWR_RATING_RO_ROLLUP[#Headers],0))/$C43,"ERROR"))</f>
        <v>0.41843651152281969</v>
      </c>
      <c r="F43" s="154">
        <f>IF($B43=" ","",IFERROR(INDEX(MMWR_RATING_RO_ROLLUP[],MATCH($B43,MMWR_RATING_RO_ROLLUP[MMWR_RATING_RO_ROLLUP],0),MATCH(F$9,MMWR_RATING_RO_ROLLUP[#Headers],0)),"ERROR"))</f>
        <v>683</v>
      </c>
      <c r="G43" s="154">
        <f>IF($B43=" ","",IFERROR(INDEX(MMWR_RATING_RO_ROLLUP[],MATCH($B43,MMWR_RATING_RO_ROLLUP[MMWR_RATING_RO_ROLLUP],0),MATCH(G$9,MMWR_RATING_RO_ROLLUP[#Headers],0)),"ERROR"))</f>
        <v>1267</v>
      </c>
      <c r="H43" s="155">
        <f>IF($B43=" ","",IFERROR(INDEX(MMWR_RATING_RO_ROLLUP[],MATCH($B43,MMWR_RATING_RO_ROLLUP[MMWR_RATING_RO_ROLLUP],0),MATCH(H$9,MMWR_RATING_RO_ROLLUP[#Headers],0)),"ERROR"))</f>
        <v>145.2781844802</v>
      </c>
      <c r="I43" s="155">
        <f>IF($B43=" ","",IFERROR(INDEX(MMWR_RATING_RO_ROLLUP[],MATCH($B43,MMWR_RATING_RO_ROLLUP[MMWR_RATING_RO_ROLLUP],0),MATCH(I$9,MMWR_RATING_RO_ROLLUP[#Headers],0)),"ERROR"))</f>
        <v>139.97632202049999</v>
      </c>
      <c r="J43" s="42"/>
      <c r="K43" s="42"/>
      <c r="L43" s="42"/>
      <c r="M43" s="42"/>
      <c r="N43" s="42"/>
      <c r="O43" s="42"/>
      <c r="P43" s="28"/>
    </row>
    <row r="44" spans="1:16" x14ac:dyDescent="0.2">
      <c r="A44" s="25"/>
      <c r="B44" s="341" t="s">
        <v>735</v>
      </c>
      <c r="C44" s="342"/>
      <c r="D44" s="342"/>
      <c r="E44" s="342"/>
      <c r="F44" s="342"/>
      <c r="G44" s="342"/>
      <c r="H44" s="342"/>
      <c r="I44" s="342"/>
      <c r="J44" s="342"/>
      <c r="K44" s="342"/>
      <c r="L44" s="342"/>
      <c r="M44" s="342"/>
      <c r="N44" s="342"/>
      <c r="O44" s="342"/>
      <c r="P44" s="28"/>
    </row>
    <row r="45" spans="1:16" x14ac:dyDescent="0.2">
      <c r="A45" s="25"/>
      <c r="B45" s="44" t="s">
        <v>696</v>
      </c>
      <c r="C45" s="154">
        <f>IF($B45=" ","",IFERROR(INDEX(MMWR_RATING_RO_ROLLUP[],MATCH($B45,MMWR_RATING_RO_ROLLUP[MMWR_RATING_RO_ROLLUP],0),MATCH(C$9,MMWR_RATING_RO_ROLLUP[#Headers],0)),"ERROR"))</f>
        <v>8903</v>
      </c>
      <c r="D45" s="155">
        <f>IF($B45=" ","",IFERROR(INDEX(MMWR_RATING_RO_ROLLUP[],MATCH($B45,MMWR_RATING_RO_ROLLUP[MMWR_RATING_RO_ROLLUP],0),MATCH(D$9,MMWR_RATING_RO_ROLLUP[#Headers],0)),"ERROR"))</f>
        <v>86.968437605299997</v>
      </c>
      <c r="E45" s="156">
        <f>IF($B45=" ","",IFERROR(INDEX(MMWR_RATING_RO_ROLLUP[],MATCH($B45,MMWR_RATING_RO_ROLLUP[MMWR_RATING_RO_ROLLUP],0),MATCH(E$9,MMWR_RATING_RO_ROLLUP[#Headers],0))/$C45,"ERROR"))</f>
        <v>0.21543300011232169</v>
      </c>
      <c r="F45" s="154">
        <f>IF($B45=" ","",IFERROR(INDEX(MMWR_RATING_RO_ROLLUP[],MATCH($B45,MMWR_RATING_RO_ROLLUP[MMWR_RATING_RO_ROLLUP],0),MATCH(F$9,MMWR_RATING_RO_ROLLUP[#Headers],0)),"ERROR"))</f>
        <v>2735</v>
      </c>
      <c r="G45" s="154">
        <f>IF($B45=" ","",IFERROR(INDEX(MMWR_RATING_RO_ROLLUP[],MATCH($B45,MMWR_RATING_RO_ROLLUP[MMWR_RATING_RO_ROLLUP],0),MATCH(G$9,MMWR_RATING_RO_ROLLUP[#Headers],0)),"ERROR"))</f>
        <v>13457</v>
      </c>
      <c r="H45" s="155">
        <f>IF($B45=" ","",IFERROR(INDEX(MMWR_RATING_RO_ROLLUP[],MATCH($B45,MMWR_RATING_RO_ROLLUP[MMWR_RATING_RO_ROLLUP],0),MATCH(H$9,MMWR_RATING_RO_ROLLUP[#Headers],0)),"ERROR"))</f>
        <v>137.3316270567</v>
      </c>
      <c r="I45" s="155">
        <f>IF($B45=" ","",IFERROR(INDEX(MMWR_RATING_RO_ROLLUP[],MATCH($B45,MMWR_RATING_RO_ROLLUP[MMWR_RATING_RO_ROLLUP],0),MATCH(I$9,MMWR_RATING_RO_ROLLUP[#Headers],0)),"ERROR"))</f>
        <v>139.08969976220001</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3013</v>
      </c>
      <c r="D46" s="155">
        <f>IF($B46=" ","",IFERROR(INDEX(MMWR_RATING_RO_ROLLUP[],MATCH($B46,MMWR_RATING_RO_ROLLUP[MMWR_RATING_RO_ROLLUP],0),MATCH(D$9,MMWR_RATING_RO_ROLLUP[#Headers],0)),"ERROR"))</f>
        <v>67.865250580799994</v>
      </c>
      <c r="E46" s="156">
        <f>IF($B46=" ","",IFERROR(INDEX(MMWR_RATING_RO_ROLLUP[],MATCH($B46,MMWR_RATING_RO_ROLLUP[MMWR_RATING_RO_ROLLUP],0),MATCH(E$9,MMWR_RATING_RO_ROLLUP[#Headers],0))/$C46,"ERROR"))</f>
        <v>8.1646199800862934E-2</v>
      </c>
      <c r="F46" s="154">
        <f>IF($B46=" ","",IFERROR(INDEX(MMWR_RATING_RO_ROLLUP[],MATCH($B46,MMWR_RATING_RO_ROLLUP[MMWR_RATING_RO_ROLLUP],0),MATCH(F$9,MMWR_RATING_RO_ROLLUP[#Headers],0)),"ERROR"))</f>
        <v>1003</v>
      </c>
      <c r="G46" s="154">
        <f>IF($B46=" ","",IFERROR(INDEX(MMWR_RATING_RO_ROLLUP[],MATCH($B46,MMWR_RATING_RO_ROLLUP[MMWR_RATING_RO_ROLLUP],0),MATCH(G$9,MMWR_RATING_RO_ROLLUP[#Headers],0)),"ERROR"))</f>
        <v>5410</v>
      </c>
      <c r="H46" s="155">
        <f>IF($B46=" ","",IFERROR(INDEX(MMWR_RATING_RO_ROLLUP[],MATCH($B46,MMWR_RATING_RO_ROLLUP[MMWR_RATING_RO_ROLLUP],0),MATCH(H$9,MMWR_RATING_RO_ROLLUP[#Headers],0)),"ERROR"))</f>
        <v>116.8424725823</v>
      </c>
      <c r="I46" s="155">
        <f>IF($B46=" ","",IFERROR(INDEX(MMWR_RATING_RO_ROLLUP[],MATCH($B46,MMWR_RATING_RO_ROLLUP[MMWR_RATING_RO_ROLLUP],0),MATCH(I$9,MMWR_RATING_RO_ROLLUP[#Headers],0)),"ERROR"))</f>
        <v>126.00739508229999</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3917</v>
      </c>
      <c r="D47" s="155">
        <f>IF($B47=" ","",IFERROR(INDEX(MMWR_RATING_RO_ROLLUP[],MATCH($B47,MMWR_RATING_RO_ROLLUP[MMWR_RATING_RO_ROLLUP],0),MATCH(D$9,MMWR_RATING_RO_ROLLUP[#Headers],0)),"ERROR"))</f>
        <v>87.436813888200007</v>
      </c>
      <c r="E47" s="156">
        <f>IF($B47=" ","",IFERROR(INDEX(MMWR_RATING_RO_ROLLUP[],MATCH($B47,MMWR_RATING_RO_ROLLUP[MMWR_RATING_RO_ROLLUP],0),MATCH(E$9,MMWR_RATING_RO_ROLLUP[#Headers],0))/$C47,"ERROR"))</f>
        <v>0.18330354863415879</v>
      </c>
      <c r="F47" s="154">
        <f>IF($B47=" ","",IFERROR(INDEX(MMWR_RATING_RO_ROLLUP[],MATCH($B47,MMWR_RATING_RO_ROLLUP[MMWR_RATING_RO_ROLLUP],0),MATCH(F$9,MMWR_RATING_RO_ROLLUP[#Headers],0)),"ERROR"))</f>
        <v>952</v>
      </c>
      <c r="G47" s="154">
        <f>IF($B47=" ","",IFERROR(INDEX(MMWR_RATING_RO_ROLLUP[],MATCH($B47,MMWR_RATING_RO_ROLLUP[MMWR_RATING_RO_ROLLUP],0),MATCH(G$9,MMWR_RATING_RO_ROLLUP[#Headers],0)),"ERROR"))</f>
        <v>5542</v>
      </c>
      <c r="H47" s="155">
        <f>IF($B47=" ","",IFERROR(INDEX(MMWR_RATING_RO_ROLLUP[],MATCH($B47,MMWR_RATING_RO_ROLLUP[MMWR_RATING_RO_ROLLUP],0),MATCH(H$9,MMWR_RATING_RO_ROLLUP[#Headers],0)),"ERROR"))</f>
        <v>151.4915966387</v>
      </c>
      <c r="I47" s="155">
        <f>IF($B47=" ","",IFERROR(INDEX(MMWR_RATING_RO_ROLLUP[],MATCH($B47,MMWR_RATING_RO_ROLLUP[MMWR_RATING_RO_ROLLUP],0),MATCH(I$9,MMWR_RATING_RO_ROLLUP[#Headers],0)),"ERROR"))</f>
        <v>152.3451822447</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1973</v>
      </c>
      <c r="D48" s="155">
        <f>IF($B48=" ","",IFERROR(INDEX(MMWR_RATING_RO_ROLLUP[],MATCH($B48,MMWR_RATING_RO_ROLLUP[MMWR_RATING_RO_ROLLUP],0),MATCH(D$9,MMWR_RATING_RO_ROLLUP[#Headers],0)),"ERROR"))</f>
        <v>115.2113532691</v>
      </c>
      <c r="E48" s="156">
        <f>IF($B48=" ","",IFERROR(INDEX(MMWR_RATING_RO_ROLLUP[],MATCH($B48,MMWR_RATING_RO_ROLLUP[MMWR_RATING_RO_ROLLUP],0),MATCH(E$9,MMWR_RATING_RO_ROLLUP[#Headers],0))/$C48,"ERROR"))</f>
        <v>0.4835276229092752</v>
      </c>
      <c r="F48" s="154">
        <f>IF($B48=" ","",IFERROR(INDEX(MMWR_RATING_RO_ROLLUP[],MATCH($B48,MMWR_RATING_RO_ROLLUP[MMWR_RATING_RO_ROLLUP],0),MATCH(F$9,MMWR_RATING_RO_ROLLUP[#Headers],0)),"ERROR"))</f>
        <v>780</v>
      </c>
      <c r="G48" s="154">
        <f>IF($B48=" ","",IFERROR(INDEX(MMWR_RATING_RO_ROLLUP[],MATCH($B48,MMWR_RATING_RO_ROLLUP[MMWR_RATING_RO_ROLLUP],0),MATCH(G$9,MMWR_RATING_RO_ROLLUP[#Headers],0)),"ERROR"))</f>
        <v>2505</v>
      </c>
      <c r="H48" s="155">
        <f>IF($B48=" ","",IFERROR(INDEX(MMWR_RATING_RO_ROLLUP[],MATCH($B48,MMWR_RATING_RO_ROLLUP[MMWR_RATING_RO_ROLLUP],0),MATCH(H$9,MMWR_RATING_RO_ROLLUP[#Headers],0)),"ERROR"))</f>
        <v>146.39615384620001</v>
      </c>
      <c r="I48" s="155">
        <f>IF($B48=" ","",IFERROR(INDEX(MMWR_RATING_RO_ROLLUP[],MATCH($B48,MMWR_RATING_RO_ROLLUP[MMWR_RATING_RO_ROLLUP],0),MATCH(I$9,MMWR_RATING_RO_ROLLUP[#Headers],0)),"ERROR"))</f>
        <v>138.01197604789999</v>
      </c>
      <c r="J48" s="42"/>
      <c r="K48" s="42"/>
      <c r="L48" s="42"/>
      <c r="M48" s="42"/>
      <c r="N48" s="42"/>
      <c r="O48" s="42"/>
      <c r="P48" s="28"/>
    </row>
    <row r="49" spans="1:16" ht="15.75" x14ac:dyDescent="0.25">
      <c r="A49" s="25"/>
      <c r="B49" s="340" t="s">
        <v>1051</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March 26, 2016</v>
      </c>
      <c r="K3" s="359"/>
      <c r="L3" s="359"/>
      <c r="M3" s="360"/>
      <c r="N3" s="28"/>
    </row>
    <row r="4" spans="1:16" ht="51" customHeight="1" thickBot="1" x14ac:dyDescent="0.35">
      <c r="A4" s="30"/>
      <c r="B4" s="246" t="s">
        <v>456</v>
      </c>
      <c r="C4" s="361" t="s">
        <v>971</v>
      </c>
      <c r="D4" s="362"/>
      <c r="E4" s="362"/>
      <c r="F4" s="362"/>
      <c r="G4" s="362"/>
      <c r="H4" s="362"/>
      <c r="I4" s="362"/>
      <c r="J4" s="362"/>
      <c r="K4" s="362"/>
      <c r="L4" s="362"/>
      <c r="M4" s="363"/>
      <c r="N4" s="28"/>
      <c r="O4" s="22"/>
      <c r="P4" s="23"/>
    </row>
    <row r="5" spans="1:16" ht="27" customHeight="1" thickBot="1" x14ac:dyDescent="0.25">
      <c r="A5" s="30"/>
      <c r="B5" s="48"/>
      <c r="C5" s="364" t="s">
        <v>1042</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6" x14ac:dyDescent="0.2">
      <c r="A12" s="25"/>
      <c r="B12" s="41" t="s">
        <v>730</v>
      </c>
      <c r="C12" s="154">
        <f>IF($B12=" ","",IFERROR(INDEX(MMWR_RATING_RO_ROLLUP[],MATCH($B12,MMWR_RATING_RO_ROLLUP[MMWR_RATING_RO_ROLLUP],0),MATCH(C$9,MMWR_RATING_RO_ROLLUP[#Headers],0)),"ERROR"))</f>
        <v>342904</v>
      </c>
      <c r="D12" s="155">
        <f>IF($B12=" ","",IFERROR(INDEX(MMWR_RATING_RO_ROLLUP[],MATCH($B12,MMWR_RATING_RO_ROLLUP[MMWR_RATING_RO_ROLLUP],0),MATCH(D$9,MMWR_RATING_RO_ROLLUP[#Headers],0)),"ERROR"))</f>
        <v>90.873145253499999</v>
      </c>
      <c r="E12" s="156">
        <f>IF($B12=" ","",IFERROR(INDEX(MMWR_RATING_RO_ROLLUP[],MATCH($B12,MMWR_RATING_RO_ROLLUP[MMWR_RATING_RO_ROLLUP],0),MATCH(E$9,MMWR_RATING_RO_ROLLUP[#Headers],0))/$C12,"ERROR"))</f>
        <v>0.23499871684203158</v>
      </c>
      <c r="F12" s="154">
        <f>IF($B12=" ","",IFERROR(INDEX(MMWR_RATING_RO_ROLLUP[],MATCH($B12,MMWR_RATING_RO_ROLLUP[MMWR_RATING_RO_ROLLUP],0),MATCH(F$9,MMWR_RATING_RO_ROLLUP[#Headers],0)),"ERROR"))</f>
        <v>97449</v>
      </c>
      <c r="G12" s="154">
        <f>IF($B12=" ","",IFERROR(INDEX(MMWR_RATING_RO_ROLLUP[],MATCH($B12,MMWR_RATING_RO_ROLLUP[MMWR_RATING_RO_ROLLUP],0),MATCH(G$9,MMWR_RATING_RO_ROLLUP[#Headers],0)),"ERROR"))</f>
        <v>609217</v>
      </c>
      <c r="H12" s="155">
        <f>IF($B12=" ","",IFERROR(INDEX(MMWR_RATING_RO_ROLLUP[],MATCH($B12,MMWR_RATING_RO_ROLLUP[MMWR_RATING_RO_ROLLUP],0),MATCH(H$9,MMWR_RATING_RO_ROLLUP[#Headers],0)),"ERROR"))</f>
        <v>120.96837320029999</v>
      </c>
      <c r="I12" s="155">
        <f>IF($B12=" ","",IFERROR(INDEX(MMWR_RATING_RO_ROLLUP[],MATCH($B12,MMWR_RATING_RO_ROLLUP[MMWR_RATING_RO_ROLLUP],0),MATCH(I$9,MMWR_RATING_RO_ROLLUP[#Headers],0)),"ERROR"))</f>
        <v>126.5490945383</v>
      </c>
      <c r="J12" s="42"/>
      <c r="K12" s="42"/>
      <c r="L12" s="42"/>
      <c r="M12" s="42"/>
      <c r="N12" s="28"/>
    </row>
    <row r="13" spans="1:16" x14ac:dyDescent="0.2">
      <c r="A13" s="25"/>
      <c r="B13" s="341" t="s">
        <v>733</v>
      </c>
      <c r="C13" s="342"/>
      <c r="D13" s="342"/>
      <c r="E13" s="342"/>
      <c r="F13" s="342"/>
      <c r="G13" s="342"/>
      <c r="H13" s="342"/>
      <c r="I13" s="342"/>
      <c r="J13" s="342"/>
      <c r="K13" s="342"/>
      <c r="L13" s="342"/>
      <c r="M13" s="392"/>
      <c r="N13" s="28"/>
    </row>
    <row r="14" spans="1:16" x14ac:dyDescent="0.2">
      <c r="A14" s="25"/>
      <c r="B14" s="41" t="s">
        <v>729</v>
      </c>
      <c r="C14" s="154">
        <f>IF($B14=" ","",IFERROR(INDEX(MMWR_RATING_RO_ROLLUP[],MATCH($B14,MMWR_RATING_RO_ROLLUP[MMWR_RATING_RO_ROLLUP],0),MATCH(C$9,MMWR_RATING_RO_ROLLUP[#Headers],0)),"ERROR"))</f>
        <v>298669</v>
      </c>
      <c r="D14" s="155">
        <f>IF($B14=" ","",IFERROR(INDEX(MMWR_RATING_RO_ROLLUP[],MATCH($B14,MMWR_RATING_RO_ROLLUP[MMWR_RATING_RO_ROLLUP],0),MATCH(D$9,MMWR_RATING_RO_ROLLUP[#Headers],0)),"ERROR"))</f>
        <v>92.984658601999996</v>
      </c>
      <c r="E14" s="156">
        <f>IF($B14=" ","",IFERROR(INDEX(MMWR_RATING_RO_ROLLUP[],MATCH($B14,MMWR_RATING_RO_ROLLUP[MMWR_RATING_RO_ROLLUP],0),MATCH(E$9,MMWR_RATING_RO_ROLLUP[#Headers],0))/$C14,"ERROR"))</f>
        <v>0.24480947135457648</v>
      </c>
      <c r="F14" s="154">
        <f>IF($B14=" ","",IFERROR(INDEX(MMWR_RATING_RO_ROLLUP[],MATCH($B14,MMWR_RATING_RO_ROLLUP[MMWR_RATING_RO_ROLLUP],0),MATCH(F$9,MMWR_RATING_RO_ROLLUP[#Headers],0)),"ERROR"))</f>
        <v>81606</v>
      </c>
      <c r="G14" s="154">
        <f>IF($B14=" ","",IFERROR(INDEX(MMWR_RATING_RO_ROLLUP[],MATCH($B14,MMWR_RATING_RO_ROLLUP[MMWR_RATING_RO_ROLLUP],0),MATCH(G$9,MMWR_RATING_RO_ROLLUP[#Headers],0)),"ERROR"))</f>
        <v>514307</v>
      </c>
      <c r="H14" s="155">
        <f>IF($B14=" ","",IFERROR(INDEX(MMWR_RATING_RO_ROLLUP[],MATCH($B14,MMWR_RATING_RO_ROLLUP[MMWR_RATING_RO_ROLLUP],0),MATCH(H$9,MMWR_RATING_RO_ROLLUP[#Headers],0)),"ERROR"))</f>
        <v>124.3726319143</v>
      </c>
      <c r="I14" s="155">
        <f>IF($B14=" ","",IFERROR(INDEX(MMWR_RATING_RO_ROLLUP[],MATCH($B14,MMWR_RATING_RO_ROLLUP[MMWR_RATING_RO_ROLLUP],0),MATCH(I$9,MMWR_RATING_RO_ROLLUP[#Headers],0)),"ERROR"))</f>
        <v>132.55984716649999</v>
      </c>
      <c r="J14" s="42"/>
      <c r="K14" s="42"/>
      <c r="L14" s="42"/>
      <c r="M14" s="42"/>
      <c r="N14" s="28"/>
    </row>
    <row r="15" spans="1:16" x14ac:dyDescent="0.2">
      <c r="A15" s="25"/>
      <c r="B15" s="247" t="s">
        <v>370</v>
      </c>
      <c r="C15" s="154">
        <f>IF($B15=" ","",IFERROR(INDEX(MMWR_RATING_RO_ROLLUP[],MATCH($B15,MMWR_RATING_RO_ROLLUP[MMWR_RATING_RO_ROLLUP],0),MATCH(C$9,MMWR_RATING_RO_ROLLUP[#Headers],0)),"ERROR"))</f>
        <v>67997</v>
      </c>
      <c r="D15" s="155">
        <f>IF($B15=" ","",IFERROR(INDEX(MMWR_RATING_RO_ROLLUP[],MATCH($B15,MMWR_RATING_RO_ROLLUP[MMWR_RATING_RO_ROLLUP],0),MATCH(D$9,MMWR_RATING_RO_ROLLUP[#Headers],0)),"ERROR"))</f>
        <v>95.441945968200002</v>
      </c>
      <c r="E15" s="156">
        <f>IF($B15=" ","",IFERROR(INDEX(MMWR_RATING_RO_ROLLUP[],MATCH($B15,MMWR_RATING_RO_ROLLUP[MMWR_RATING_RO_ROLLUP],0),MATCH(E$9,MMWR_RATING_RO_ROLLUP[#Headers],0))/$C15,"ERROR"))</f>
        <v>0.25399649984558142</v>
      </c>
      <c r="F15" s="154">
        <f>IF($B15=" ","",IFERROR(INDEX(MMWR_RATING_RO_ROLLUP[],MATCH($B15,MMWR_RATING_RO_ROLLUP[MMWR_RATING_RO_ROLLUP],0),MATCH(F$9,MMWR_RATING_RO_ROLLUP[#Headers],0)),"ERROR"))</f>
        <v>17602</v>
      </c>
      <c r="G15" s="154">
        <f>IF($B15=" ","",IFERROR(INDEX(MMWR_RATING_RO_ROLLUP[],MATCH($B15,MMWR_RATING_RO_ROLLUP[MMWR_RATING_RO_ROLLUP],0),MATCH(G$9,MMWR_RATING_RO_ROLLUP[#Headers],0)),"ERROR"))</f>
        <v>111869</v>
      </c>
      <c r="H15" s="155">
        <f>IF($B15=" ","",IFERROR(INDEX(MMWR_RATING_RO_ROLLUP[],MATCH($B15,MMWR_RATING_RO_ROLLUP[MMWR_RATING_RO_ROLLUP],0),MATCH(H$9,MMWR_RATING_RO_ROLLUP[#Headers],0)),"ERROR"))</f>
        <v>131.3649017157</v>
      </c>
      <c r="I15" s="155">
        <f>IF($B15=" ","",IFERROR(INDEX(MMWR_RATING_RO_ROLLUP[],MATCH($B15,MMWR_RATING_RO_ROLLUP[MMWR_RATING_RO_ROLLUP],0),MATCH(I$9,MMWR_RATING_RO_ROLLUP[#Headers],0)),"ERROR"))</f>
        <v>134.7302081098</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4380</v>
      </c>
      <c r="D16" s="155">
        <f>IF($B16=" ","",IFERROR(INDEX(MMWR_RATING_RO_ROLLUP[],MATCH($B16,MMWR_RATING_RO_ROLLUP[MMWR_RATING_RO_ROLLUP],0),MATCH(D$9,MMWR_RATING_RO_ROLLUP[#Headers],0)),"ERROR"))</f>
        <v>106.849543379</v>
      </c>
      <c r="E16" s="156">
        <f>IF($B16=" ","",IFERROR(INDEX(MMWR_RATING_RO_ROLLUP[],MATCH($B16,MMWR_RATING_RO_ROLLUP[MMWR_RATING_RO_ROLLUP],0),MATCH(E$9,MMWR_RATING_RO_ROLLUP[#Headers],0))/$C16,"ERROR"))</f>
        <v>0.28242009132420093</v>
      </c>
      <c r="F16" s="154">
        <f>IF($B16=" ","",IFERROR(INDEX(MMWR_RATING_RO_ROLLUP[],MATCH($B16,MMWR_RATING_RO_ROLLUP[MMWR_RATING_RO_ROLLUP],0),MATCH(F$9,MMWR_RATING_RO_ROLLUP[#Headers],0)),"ERROR"))</f>
        <v>1106</v>
      </c>
      <c r="G16" s="154">
        <f>IF($B16=" ","",IFERROR(INDEX(MMWR_RATING_RO_ROLLUP[],MATCH($B16,MMWR_RATING_RO_ROLLUP[MMWR_RATING_RO_ROLLUP],0),MATCH(G$9,MMWR_RATING_RO_ROLLUP[#Headers],0)),"ERROR"))</f>
        <v>7099</v>
      </c>
      <c r="H16" s="155">
        <f>IF($B16=" ","",IFERROR(INDEX(MMWR_RATING_RO_ROLLUP[],MATCH($B16,MMWR_RATING_RO_ROLLUP[MMWR_RATING_RO_ROLLUP],0),MATCH(H$9,MMWR_RATING_RO_ROLLUP[#Headers],0)),"ERROR"))</f>
        <v>150.19891500899999</v>
      </c>
      <c r="I16" s="155">
        <f>IF($B16=" ","",IFERROR(INDEX(MMWR_RATING_RO_ROLLUP[],MATCH($B16,MMWR_RATING_RO_ROLLUP[MMWR_RATING_RO_ROLLUP],0),MATCH(I$9,MMWR_RATING_RO_ROLLUP[#Headers],0)),"ERROR"))</f>
        <v>146.3183995492</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3691</v>
      </c>
      <c r="D17" s="155">
        <f>IF($B17=" ","",IFERROR(INDEX(MMWR_RATING_RO_ROLLUP[],MATCH($B17,MMWR_RATING_RO_ROLLUP[MMWR_RATING_RO_ROLLUP],0),MATCH(D$9,MMWR_RATING_RO_ROLLUP[#Headers],0)),"ERROR"))</f>
        <v>90.739907884000004</v>
      </c>
      <c r="E17" s="156">
        <f>IF($B17=" ","",IFERROR(INDEX(MMWR_RATING_RO_ROLLUP[],MATCH($B17,MMWR_RATING_RO_ROLLUP[MMWR_RATING_RO_ROLLUP],0),MATCH(E$9,MMWR_RATING_RO_ROLLUP[#Headers],0))/$C17,"ERROR"))</f>
        <v>0.22622595502573828</v>
      </c>
      <c r="F17" s="154">
        <f>IF($B17=" ","",IFERROR(INDEX(MMWR_RATING_RO_ROLLUP[],MATCH($B17,MMWR_RATING_RO_ROLLUP[MMWR_RATING_RO_ROLLUP],0),MATCH(F$9,MMWR_RATING_RO_ROLLUP[#Headers],0)),"ERROR"))</f>
        <v>835</v>
      </c>
      <c r="G17" s="154">
        <f>IF($B17=" ","",IFERROR(INDEX(MMWR_RATING_RO_ROLLUP[],MATCH($B17,MMWR_RATING_RO_ROLLUP[MMWR_RATING_RO_ROLLUP],0),MATCH(G$9,MMWR_RATING_RO_ROLLUP[#Headers],0)),"ERROR"))</f>
        <v>5215</v>
      </c>
      <c r="H17" s="155">
        <f>IF($B17=" ","",IFERROR(INDEX(MMWR_RATING_RO_ROLLUP[],MATCH($B17,MMWR_RATING_RO_ROLLUP[MMWR_RATING_RO_ROLLUP],0),MATCH(H$9,MMWR_RATING_RO_ROLLUP[#Headers],0)),"ERROR"))</f>
        <v>144.1317365269</v>
      </c>
      <c r="I17" s="155">
        <f>IF($B17=" ","",IFERROR(INDEX(MMWR_RATING_RO_ROLLUP[],MATCH($B17,MMWR_RATING_RO_ROLLUP[MMWR_RATING_RO_ROLLUP],0),MATCH(I$9,MMWR_RATING_RO_ROLLUP[#Headers],0)),"ERROR"))</f>
        <v>136.40441035469999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3810</v>
      </c>
      <c r="D18" s="155">
        <f>IF($B18=" ","",IFERROR(INDEX(MMWR_RATING_RO_ROLLUP[],MATCH($B18,MMWR_RATING_RO_ROLLUP[MMWR_RATING_RO_ROLLUP],0),MATCH(D$9,MMWR_RATING_RO_ROLLUP[#Headers],0)),"ERROR"))</f>
        <v>84.838845144399997</v>
      </c>
      <c r="E18" s="156">
        <f>IF($B18=" ","",IFERROR(INDEX(MMWR_RATING_RO_ROLLUP[],MATCH($B18,MMWR_RATING_RO_ROLLUP[MMWR_RATING_RO_ROLLUP],0),MATCH(E$9,MMWR_RATING_RO_ROLLUP[#Headers],0))/$C18,"ERROR"))</f>
        <v>0.17952755905511811</v>
      </c>
      <c r="F18" s="154">
        <f>IF($B18=" ","",IFERROR(INDEX(MMWR_RATING_RO_ROLLUP[],MATCH($B18,MMWR_RATING_RO_ROLLUP[MMWR_RATING_RO_ROLLUP],0),MATCH(F$9,MMWR_RATING_RO_ROLLUP[#Headers],0)),"ERROR"))</f>
        <v>975</v>
      </c>
      <c r="G18" s="154">
        <f>IF($B18=" ","",IFERROR(INDEX(MMWR_RATING_RO_ROLLUP[],MATCH($B18,MMWR_RATING_RO_ROLLUP[MMWR_RATING_RO_ROLLUP],0),MATCH(G$9,MMWR_RATING_RO_ROLLUP[#Headers],0)),"ERROR"))</f>
        <v>6157</v>
      </c>
      <c r="H18" s="155">
        <f>IF($B18=" ","",IFERROR(INDEX(MMWR_RATING_RO_ROLLUP[],MATCH($B18,MMWR_RATING_RO_ROLLUP[MMWR_RATING_RO_ROLLUP],0),MATCH(H$9,MMWR_RATING_RO_ROLLUP[#Headers],0)),"ERROR"))</f>
        <v>133.06358974360001</v>
      </c>
      <c r="I18" s="155">
        <f>IF($B18=" ","",IFERROR(INDEX(MMWR_RATING_RO_ROLLUP[],MATCH($B18,MMWR_RATING_RO_ROLLUP[MMWR_RATING_RO_ROLLUP],0),MATCH(I$9,MMWR_RATING_RO_ROLLUP[#Headers],0)),"ERROR"))</f>
        <v>143.43251583559999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1773</v>
      </c>
      <c r="D19" s="155">
        <f>IF($B19=" ","",IFERROR(INDEX(MMWR_RATING_RO_ROLLUP[],MATCH($B19,MMWR_RATING_RO_ROLLUP[MMWR_RATING_RO_ROLLUP],0),MATCH(D$9,MMWR_RATING_RO_ROLLUP[#Headers],0)),"ERROR"))</f>
        <v>90.012972363200006</v>
      </c>
      <c r="E19" s="156">
        <f>IF($B19=" ","",IFERROR(INDEX(MMWR_RATING_RO_ROLLUP[],MATCH($B19,MMWR_RATING_RO_ROLLUP[MMWR_RATING_RO_ROLLUP],0),MATCH(E$9,MMWR_RATING_RO_ROLLUP[#Headers],0))/$C19,"ERROR"))</f>
        <v>0.24478285391990975</v>
      </c>
      <c r="F19" s="154">
        <f>IF($B19=" ","",IFERROR(INDEX(MMWR_RATING_RO_ROLLUP[],MATCH($B19,MMWR_RATING_RO_ROLLUP[MMWR_RATING_RO_ROLLUP],0),MATCH(F$9,MMWR_RATING_RO_ROLLUP[#Headers],0)),"ERROR"))</f>
        <v>627</v>
      </c>
      <c r="G19" s="154">
        <f>IF($B19=" ","",IFERROR(INDEX(MMWR_RATING_RO_ROLLUP[],MATCH($B19,MMWR_RATING_RO_ROLLUP[MMWR_RATING_RO_ROLLUP],0),MATCH(G$9,MMWR_RATING_RO_ROLLUP[#Headers],0)),"ERROR"))</f>
        <v>3107</v>
      </c>
      <c r="H19" s="155">
        <f>IF($B19=" ","",IFERROR(INDEX(MMWR_RATING_RO_ROLLUP[],MATCH($B19,MMWR_RATING_RO_ROLLUP[MMWR_RATING_RO_ROLLUP],0),MATCH(H$9,MMWR_RATING_RO_ROLLUP[#Headers],0)),"ERROR"))</f>
        <v>107.9681020734</v>
      </c>
      <c r="I19" s="155">
        <f>IF($B19=" ","",IFERROR(INDEX(MMWR_RATING_RO_ROLLUP[],MATCH($B19,MMWR_RATING_RO_ROLLUP[MMWR_RATING_RO_ROLLUP],0),MATCH(I$9,MMWR_RATING_RO_ROLLUP[#Headers],0)),"ERROR"))</f>
        <v>116.2455745092</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2521</v>
      </c>
      <c r="D20" s="155">
        <f>IF($B20=" ","",IFERROR(INDEX(MMWR_RATING_RO_ROLLUP[],MATCH($B20,MMWR_RATING_RO_ROLLUP[MMWR_RATING_RO_ROLLUP],0),MATCH(D$9,MMWR_RATING_RO_ROLLUP[#Headers],0)),"ERROR"))</f>
        <v>84.188020626699995</v>
      </c>
      <c r="E20" s="156">
        <f>IF($B20=" ","",IFERROR(INDEX(MMWR_RATING_RO_ROLLUP[],MATCH($B20,MMWR_RATING_RO_ROLLUP[MMWR_RATING_RO_ROLLUP],0),MATCH(E$9,MMWR_RATING_RO_ROLLUP[#Headers],0))/$C20,"ERROR"))</f>
        <v>0.2046806822689409</v>
      </c>
      <c r="F20" s="154">
        <f>IF($B20=" ","",IFERROR(INDEX(MMWR_RATING_RO_ROLLUP[],MATCH($B20,MMWR_RATING_RO_ROLLUP[MMWR_RATING_RO_ROLLUP],0),MATCH(F$9,MMWR_RATING_RO_ROLLUP[#Headers],0)),"ERROR"))</f>
        <v>813</v>
      </c>
      <c r="G20" s="154">
        <f>IF($B20=" ","",IFERROR(INDEX(MMWR_RATING_RO_ROLLUP[],MATCH($B20,MMWR_RATING_RO_ROLLUP[MMWR_RATING_RO_ROLLUP],0),MATCH(G$9,MMWR_RATING_RO_ROLLUP[#Headers],0)),"ERROR"))</f>
        <v>4124</v>
      </c>
      <c r="H20" s="155">
        <f>IF($B20=" ","",IFERROR(INDEX(MMWR_RATING_RO_ROLLUP[],MATCH($B20,MMWR_RATING_RO_ROLLUP[MMWR_RATING_RO_ROLLUP],0),MATCH(H$9,MMWR_RATING_RO_ROLLUP[#Headers],0)),"ERROR"))</f>
        <v>120.1094710947</v>
      </c>
      <c r="I20" s="155">
        <f>IF($B20=" ","",IFERROR(INDEX(MMWR_RATING_RO_ROLLUP[],MATCH($B20,MMWR_RATING_RO_ROLLUP[MMWR_RATING_RO_ROLLUP],0),MATCH(I$9,MMWR_RATING_RO_ROLLUP[#Headers],0)),"ERROR"))</f>
        <v>120.66173617850001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1034</v>
      </c>
      <c r="D21" s="155">
        <f>IF($B21=" ","",IFERROR(INDEX(MMWR_RATING_RO_ROLLUP[],MATCH($B21,MMWR_RATING_RO_ROLLUP[MMWR_RATING_RO_ROLLUP],0),MATCH(D$9,MMWR_RATING_RO_ROLLUP[#Headers],0)),"ERROR"))</f>
        <v>81.318181818200003</v>
      </c>
      <c r="E21" s="156">
        <f>IF($B21=" ","",IFERROR(INDEX(MMWR_RATING_RO_ROLLUP[],MATCH($B21,MMWR_RATING_RO_ROLLUP[MMWR_RATING_RO_ROLLUP],0),MATCH(E$9,MMWR_RATING_RO_ROLLUP[#Headers],0))/$C21,"ERROR"))</f>
        <v>0.18471953578336556</v>
      </c>
      <c r="F21" s="154">
        <f>IF($B21=" ","",IFERROR(INDEX(MMWR_RATING_RO_ROLLUP[],MATCH($B21,MMWR_RATING_RO_ROLLUP[MMWR_RATING_RO_ROLLUP],0),MATCH(F$9,MMWR_RATING_RO_ROLLUP[#Headers],0)),"ERROR"))</f>
        <v>329</v>
      </c>
      <c r="G21" s="154">
        <f>IF($B21=" ","",IFERROR(INDEX(MMWR_RATING_RO_ROLLUP[],MATCH($B21,MMWR_RATING_RO_ROLLUP[MMWR_RATING_RO_ROLLUP],0),MATCH(G$9,MMWR_RATING_RO_ROLLUP[#Headers],0)),"ERROR"))</f>
        <v>1935</v>
      </c>
      <c r="H21" s="155">
        <f>IF($B21=" ","",IFERROR(INDEX(MMWR_RATING_RO_ROLLUP[],MATCH($B21,MMWR_RATING_RO_ROLLUP[MMWR_RATING_RO_ROLLUP],0),MATCH(H$9,MMWR_RATING_RO_ROLLUP[#Headers],0)),"ERROR"))</f>
        <v>134.02127659569999</v>
      </c>
      <c r="I21" s="155">
        <f>IF($B21=" ","",IFERROR(INDEX(MMWR_RATING_RO_ROLLUP[],MATCH($B21,MMWR_RATING_RO_ROLLUP[MMWR_RATING_RO_ROLLUP],0),MATCH(I$9,MMWR_RATING_RO_ROLLUP[#Headers],0)),"ERROR"))</f>
        <v>137.84651162789999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4603</v>
      </c>
      <c r="D22" s="155">
        <f>IF($B22=" ","",IFERROR(INDEX(MMWR_RATING_RO_ROLLUP[],MATCH($B22,MMWR_RATING_RO_ROLLUP[MMWR_RATING_RO_ROLLUP],0),MATCH(D$9,MMWR_RATING_RO_ROLLUP[#Headers],0)),"ERROR"))</f>
        <v>101.82859005</v>
      </c>
      <c r="E22" s="156">
        <f>IF($B22=" ","",IFERROR(INDEX(MMWR_RATING_RO_ROLLUP[],MATCH($B22,MMWR_RATING_RO_ROLLUP[MMWR_RATING_RO_ROLLUP],0),MATCH(E$9,MMWR_RATING_RO_ROLLUP[#Headers],0))/$C22,"ERROR"))</f>
        <v>0.29176623940908103</v>
      </c>
      <c r="F22" s="154">
        <f>IF($B22=" ","",IFERROR(INDEX(MMWR_RATING_RO_ROLLUP[],MATCH($B22,MMWR_RATING_RO_ROLLUP[MMWR_RATING_RO_ROLLUP],0),MATCH(F$9,MMWR_RATING_RO_ROLLUP[#Headers],0)),"ERROR"))</f>
        <v>1170</v>
      </c>
      <c r="G22" s="154">
        <f>IF($B22=" ","",IFERROR(INDEX(MMWR_RATING_RO_ROLLUP[],MATCH($B22,MMWR_RATING_RO_ROLLUP[MMWR_RATING_RO_ROLLUP],0),MATCH(G$9,MMWR_RATING_RO_ROLLUP[#Headers],0)),"ERROR"))</f>
        <v>7026</v>
      </c>
      <c r="H22" s="155">
        <f>IF($B22=" ","",IFERROR(INDEX(MMWR_RATING_RO_ROLLUP[],MATCH($B22,MMWR_RATING_RO_ROLLUP[MMWR_RATING_RO_ROLLUP],0),MATCH(H$9,MMWR_RATING_RO_ROLLUP[#Headers],0)),"ERROR"))</f>
        <v>129.5726495726</v>
      </c>
      <c r="I22" s="155">
        <f>IF($B22=" ","",IFERROR(INDEX(MMWR_RATING_RO_ROLLUP[],MATCH($B22,MMWR_RATING_RO_ROLLUP[MMWR_RATING_RO_ROLLUP],0),MATCH(I$9,MMWR_RATING_RO_ROLLUP[#Headers],0)),"ERROR"))</f>
        <v>136.48434386560001</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2920</v>
      </c>
      <c r="D23" s="155">
        <f>IF($B23=" ","",IFERROR(INDEX(MMWR_RATING_RO_ROLLUP[],MATCH($B23,MMWR_RATING_RO_ROLLUP[MMWR_RATING_RO_ROLLUP],0),MATCH(D$9,MMWR_RATING_RO_ROLLUP[#Headers],0)),"ERROR"))</f>
        <v>83.357876712299998</v>
      </c>
      <c r="E23" s="156">
        <f>IF($B23=" ","",IFERROR(INDEX(MMWR_RATING_RO_ROLLUP[],MATCH($B23,MMWR_RATING_RO_ROLLUP[MMWR_RATING_RO_ROLLUP],0),MATCH(E$9,MMWR_RATING_RO_ROLLUP[#Headers],0))/$C23,"ERROR"))</f>
        <v>0.18869863013698629</v>
      </c>
      <c r="F23" s="154">
        <f>IF($B23=" ","",IFERROR(INDEX(MMWR_RATING_RO_ROLLUP[],MATCH($B23,MMWR_RATING_RO_ROLLUP[MMWR_RATING_RO_ROLLUP],0),MATCH(F$9,MMWR_RATING_RO_ROLLUP[#Headers],0)),"ERROR"))</f>
        <v>428</v>
      </c>
      <c r="G23" s="154">
        <f>IF($B23=" ","",IFERROR(INDEX(MMWR_RATING_RO_ROLLUP[],MATCH($B23,MMWR_RATING_RO_ROLLUP[MMWR_RATING_RO_ROLLUP],0),MATCH(G$9,MMWR_RATING_RO_ROLLUP[#Headers],0)),"ERROR"))</f>
        <v>3735</v>
      </c>
      <c r="H23" s="155">
        <f>IF($B23=" ","",IFERROR(INDEX(MMWR_RATING_RO_ROLLUP[],MATCH($B23,MMWR_RATING_RO_ROLLUP[MMWR_RATING_RO_ROLLUP],0),MATCH(H$9,MMWR_RATING_RO_ROLLUP[#Headers],0)),"ERROR"))</f>
        <v>155.39252336449999</v>
      </c>
      <c r="I23" s="155">
        <f>IF($B23=" ","",IFERROR(INDEX(MMWR_RATING_RO_ROLLUP[],MATCH($B23,MMWR_RATING_RO_ROLLUP[MMWR_RATING_RO_ROLLUP],0),MATCH(I$9,MMWR_RATING_RO_ROLLUP[#Headers],0)),"ERROR"))</f>
        <v>143.0998661312</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7029</v>
      </c>
      <c r="D24" s="155">
        <f>IF($B24=" ","",IFERROR(INDEX(MMWR_RATING_RO_ROLLUP[],MATCH($B24,MMWR_RATING_RO_ROLLUP[MMWR_RATING_RO_ROLLUP],0),MATCH(D$9,MMWR_RATING_RO_ROLLUP[#Headers],0)),"ERROR"))</f>
        <v>109.21695831549999</v>
      </c>
      <c r="E24" s="156">
        <f>IF($B24=" ","",IFERROR(INDEX(MMWR_RATING_RO_ROLLUP[],MATCH($B24,MMWR_RATING_RO_ROLLUP[MMWR_RATING_RO_ROLLUP],0),MATCH(E$9,MMWR_RATING_RO_ROLLUP[#Headers],0))/$C24,"ERROR"))</f>
        <v>0.30900554844216815</v>
      </c>
      <c r="F24" s="154">
        <f>IF($B24=" ","",IFERROR(INDEX(MMWR_RATING_RO_ROLLUP[],MATCH($B24,MMWR_RATING_RO_ROLLUP[MMWR_RATING_RO_ROLLUP],0),MATCH(F$9,MMWR_RATING_RO_ROLLUP[#Headers],0)),"ERROR"))</f>
        <v>1783</v>
      </c>
      <c r="G24" s="154">
        <f>IF($B24=" ","",IFERROR(INDEX(MMWR_RATING_RO_ROLLUP[],MATCH($B24,MMWR_RATING_RO_ROLLUP[MMWR_RATING_RO_ROLLUP],0),MATCH(G$9,MMWR_RATING_RO_ROLLUP[#Headers],0)),"ERROR"))</f>
        <v>12049</v>
      </c>
      <c r="H24" s="155">
        <f>IF($B24=" ","",IFERROR(INDEX(MMWR_RATING_RO_ROLLUP[],MATCH($B24,MMWR_RATING_RO_ROLLUP[MMWR_RATING_RO_ROLLUP],0),MATCH(H$9,MMWR_RATING_RO_ROLLUP[#Headers],0)),"ERROR"))</f>
        <v>152.7044307347</v>
      </c>
      <c r="I24" s="155">
        <f>IF($B24=" ","",IFERROR(INDEX(MMWR_RATING_RO_ROLLUP[],MATCH($B24,MMWR_RATING_RO_ROLLUP[MMWR_RATING_RO_ROLLUP],0),MATCH(I$9,MMWR_RATING_RO_ROLLUP[#Headers],0)),"ERROR"))</f>
        <v>150.51116275210001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4624</v>
      </c>
      <c r="D25" s="155">
        <f>IF($B25=" ","",IFERROR(INDEX(MMWR_RATING_RO_ROLLUP[],MATCH($B25,MMWR_RATING_RO_ROLLUP[MMWR_RATING_RO_ROLLUP],0),MATCH(D$9,MMWR_RATING_RO_ROLLUP[#Headers],0)),"ERROR"))</f>
        <v>113.125432526</v>
      </c>
      <c r="E25" s="156">
        <f>IF($B25=" ","",IFERROR(INDEX(MMWR_RATING_RO_ROLLUP[],MATCH($B25,MMWR_RATING_RO_ROLLUP[MMWR_RATING_RO_ROLLUP],0),MATCH(E$9,MMWR_RATING_RO_ROLLUP[#Headers],0))/$C25,"ERROR"))</f>
        <v>0.33585640138408307</v>
      </c>
      <c r="F25" s="154">
        <f>IF($B25=" ","",IFERROR(INDEX(MMWR_RATING_RO_ROLLUP[],MATCH($B25,MMWR_RATING_RO_ROLLUP[MMWR_RATING_RO_ROLLUP],0),MATCH(F$9,MMWR_RATING_RO_ROLLUP[#Headers],0)),"ERROR"))</f>
        <v>951</v>
      </c>
      <c r="G25" s="154">
        <f>IF($B25=" ","",IFERROR(INDEX(MMWR_RATING_RO_ROLLUP[],MATCH($B25,MMWR_RATING_RO_ROLLUP[MMWR_RATING_RO_ROLLUP],0),MATCH(G$9,MMWR_RATING_RO_ROLLUP[#Headers],0)),"ERROR"))</f>
        <v>6468</v>
      </c>
      <c r="H25" s="155">
        <f>IF($B25=" ","",IFERROR(INDEX(MMWR_RATING_RO_ROLLUP[],MATCH($B25,MMWR_RATING_RO_ROLLUP[MMWR_RATING_RO_ROLLUP],0),MATCH(H$9,MMWR_RATING_RO_ROLLUP[#Headers],0)),"ERROR"))</f>
        <v>150.9505783386</v>
      </c>
      <c r="I25" s="155">
        <f>IF($B25=" ","",IFERROR(INDEX(MMWR_RATING_RO_ROLLUP[],MATCH($B25,MMWR_RATING_RO_ROLLUP[MMWR_RATING_RO_ROLLUP],0),MATCH(I$9,MMWR_RATING_RO_ROLLUP[#Headers],0)),"ERROR"))</f>
        <v>159.30905998759999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2127</v>
      </c>
      <c r="D26" s="155">
        <f>IF($B26=" ","",IFERROR(INDEX(MMWR_RATING_RO_ROLLUP[],MATCH($B26,MMWR_RATING_RO_ROLLUP[MMWR_RATING_RO_ROLLUP],0),MATCH(D$9,MMWR_RATING_RO_ROLLUP[#Headers],0)),"ERROR"))</f>
        <v>81.194640338499994</v>
      </c>
      <c r="E26" s="156">
        <f>IF($B26=" ","",IFERROR(INDEX(MMWR_RATING_RO_ROLLUP[],MATCH($B26,MMWR_RATING_RO_ROLLUP[MMWR_RATING_RO_ROLLUP],0),MATCH(E$9,MMWR_RATING_RO_ROLLUP[#Headers],0))/$C26,"ERROR"))</f>
        <v>0.19934179595674659</v>
      </c>
      <c r="F26" s="154">
        <f>IF($B26=" ","",IFERROR(INDEX(MMWR_RATING_RO_ROLLUP[],MATCH($B26,MMWR_RATING_RO_ROLLUP[MMWR_RATING_RO_ROLLUP],0),MATCH(F$9,MMWR_RATING_RO_ROLLUP[#Headers],0)),"ERROR"))</f>
        <v>1783</v>
      </c>
      <c r="G26" s="154">
        <f>IF($B26=" ","",IFERROR(INDEX(MMWR_RATING_RO_ROLLUP[],MATCH($B26,MMWR_RATING_RO_ROLLUP[MMWR_RATING_RO_ROLLUP],0),MATCH(G$9,MMWR_RATING_RO_ROLLUP[#Headers],0)),"ERROR"))</f>
        <v>10227</v>
      </c>
      <c r="H26" s="155">
        <f>IF($B26=" ","",IFERROR(INDEX(MMWR_RATING_RO_ROLLUP[],MATCH($B26,MMWR_RATING_RO_ROLLUP[MMWR_RATING_RO_ROLLUP],0),MATCH(H$9,MMWR_RATING_RO_ROLLUP[#Headers],0)),"ERROR"))</f>
        <v>59.314077397600002</v>
      </c>
      <c r="I26" s="155">
        <f>IF($B26=" ","",IFERROR(INDEX(MMWR_RATING_RO_ROLLUP[],MATCH($B26,MMWR_RATING_RO_ROLLUP[MMWR_RATING_RO_ROLLUP],0),MATCH(I$9,MMWR_RATING_RO_ROLLUP[#Headers],0)),"ERROR"))</f>
        <v>58.579992176799998</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10113</v>
      </c>
      <c r="D27" s="155">
        <f>IF($B27=" ","",IFERROR(INDEX(MMWR_RATING_RO_ROLLUP[],MATCH($B27,MMWR_RATING_RO_ROLLUP[MMWR_RATING_RO_ROLLUP],0),MATCH(D$9,MMWR_RATING_RO_ROLLUP[#Headers],0)),"ERROR"))</f>
        <v>90.576782359299997</v>
      </c>
      <c r="E27" s="156">
        <f>IF($B27=" ","",IFERROR(INDEX(MMWR_RATING_RO_ROLLUP[],MATCH($B27,MMWR_RATING_RO_ROLLUP[MMWR_RATING_RO_ROLLUP],0),MATCH(E$9,MMWR_RATING_RO_ROLLUP[#Headers],0))/$C27,"ERROR"))</f>
        <v>0.25442499752793435</v>
      </c>
      <c r="F27" s="154">
        <f>IF($B27=" ","",IFERROR(INDEX(MMWR_RATING_RO_ROLLUP[],MATCH($B27,MMWR_RATING_RO_ROLLUP[MMWR_RATING_RO_ROLLUP],0),MATCH(F$9,MMWR_RATING_RO_ROLLUP[#Headers],0)),"ERROR"))</f>
        <v>2740</v>
      </c>
      <c r="G27" s="154">
        <f>IF($B27=" ","",IFERROR(INDEX(MMWR_RATING_RO_ROLLUP[],MATCH($B27,MMWR_RATING_RO_ROLLUP[MMWR_RATING_RO_ROLLUP],0),MATCH(G$9,MMWR_RATING_RO_ROLLUP[#Headers],0)),"ERROR"))</f>
        <v>16215</v>
      </c>
      <c r="H27" s="155">
        <f>IF($B27=" ","",IFERROR(INDEX(MMWR_RATING_RO_ROLLUP[],MATCH($B27,MMWR_RATING_RO_ROLLUP[MMWR_RATING_RO_ROLLUP],0),MATCH(H$9,MMWR_RATING_RO_ROLLUP[#Headers],0)),"ERROR"))</f>
        <v>139.60912408760001</v>
      </c>
      <c r="I27" s="155">
        <f>IF($B27=" ","",IFERROR(INDEX(MMWR_RATING_RO_ROLLUP[],MATCH($B27,MMWR_RATING_RO_ROLLUP[MMWR_RATING_RO_ROLLUP],0),MATCH(I$9,MMWR_RATING_RO_ROLLUP[#Headers],0)),"ERROR"))</f>
        <v>138.77563983970001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1472</v>
      </c>
      <c r="D28" s="155">
        <f>IF($B28=" ","",IFERROR(INDEX(MMWR_RATING_RO_ROLLUP[],MATCH($B28,MMWR_RATING_RO_ROLLUP[MMWR_RATING_RO_ROLLUP],0),MATCH(D$9,MMWR_RATING_RO_ROLLUP[#Headers],0)),"ERROR"))</f>
        <v>73.762228260900002</v>
      </c>
      <c r="E28" s="156">
        <f>IF($B28=" ","",IFERROR(INDEX(MMWR_RATING_RO_ROLLUP[],MATCH($B28,MMWR_RATING_RO_ROLLUP[MMWR_RATING_RO_ROLLUP],0),MATCH(E$9,MMWR_RATING_RO_ROLLUP[#Headers],0))/$C28,"ERROR"))</f>
        <v>0.12771739130434784</v>
      </c>
      <c r="F28" s="154">
        <f>IF($B28=" ","",IFERROR(INDEX(MMWR_RATING_RO_ROLLUP[],MATCH($B28,MMWR_RATING_RO_ROLLUP[MMWR_RATING_RO_ROLLUP],0),MATCH(F$9,MMWR_RATING_RO_ROLLUP[#Headers],0)),"ERROR"))</f>
        <v>342</v>
      </c>
      <c r="G28" s="154">
        <f>IF($B28=" ","",IFERROR(INDEX(MMWR_RATING_RO_ROLLUP[],MATCH($B28,MMWR_RATING_RO_ROLLUP[MMWR_RATING_RO_ROLLUP],0),MATCH(G$9,MMWR_RATING_RO_ROLLUP[#Headers],0)),"ERROR"))</f>
        <v>2129</v>
      </c>
      <c r="H28" s="155">
        <f>IF($B28=" ","",IFERROR(INDEX(MMWR_RATING_RO_ROLLUP[],MATCH($B28,MMWR_RATING_RO_ROLLUP[MMWR_RATING_RO_ROLLUP],0),MATCH(H$9,MMWR_RATING_RO_ROLLUP[#Headers],0)),"ERROR"))</f>
        <v>122.26900584800001</v>
      </c>
      <c r="I28" s="155">
        <f>IF($B28=" ","",IFERROR(INDEX(MMWR_RATING_RO_ROLLUP[],MATCH($B28,MMWR_RATING_RO_ROLLUP[MMWR_RATING_RO_ROLLUP],0),MATCH(I$9,MMWR_RATING_RO_ROLLUP[#Headers],0)),"ERROR"))</f>
        <v>112.6668233083</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519</v>
      </c>
      <c r="D29" s="155">
        <f>IF($B29=" ","",IFERROR(INDEX(MMWR_RATING_RO_ROLLUP[],MATCH($B29,MMWR_RATING_RO_ROLLUP[MMWR_RATING_RO_ROLLUP],0),MATCH(D$9,MMWR_RATING_RO_ROLLUP[#Headers],0)),"ERROR"))</f>
        <v>94.497109826599996</v>
      </c>
      <c r="E29" s="156">
        <f>IF($B29=" ","",IFERROR(INDEX(MMWR_RATING_RO_ROLLUP[],MATCH($B29,MMWR_RATING_RO_ROLLUP[MMWR_RATING_RO_ROLLUP],0),MATCH(E$9,MMWR_RATING_RO_ROLLUP[#Headers],0))/$C29,"ERROR"))</f>
        <v>0.29865125240847784</v>
      </c>
      <c r="F29" s="154">
        <f>IF($B29=" ","",IFERROR(INDEX(MMWR_RATING_RO_ROLLUP[],MATCH($B29,MMWR_RATING_RO_ROLLUP[MMWR_RATING_RO_ROLLUP],0),MATCH(F$9,MMWR_RATING_RO_ROLLUP[#Headers],0)),"ERROR"))</f>
        <v>122</v>
      </c>
      <c r="G29" s="154">
        <f>IF($B29=" ","",IFERROR(INDEX(MMWR_RATING_RO_ROLLUP[],MATCH($B29,MMWR_RATING_RO_ROLLUP[MMWR_RATING_RO_ROLLUP],0),MATCH(G$9,MMWR_RATING_RO_ROLLUP[#Headers],0)),"ERROR"))</f>
        <v>710</v>
      </c>
      <c r="H29" s="155">
        <f>IF($B29=" ","",IFERROR(INDEX(MMWR_RATING_RO_ROLLUP[],MATCH($B29,MMWR_RATING_RO_ROLLUP[MMWR_RATING_RO_ROLLUP],0),MATCH(H$9,MMWR_RATING_RO_ROLLUP[#Headers],0)),"ERROR"))</f>
        <v>135.63114754099999</v>
      </c>
      <c r="I29" s="155">
        <f>IF($B29=" ","",IFERROR(INDEX(MMWR_RATING_RO_ROLLUP[],MATCH($B29,MMWR_RATING_RO_ROLLUP[MMWR_RATING_RO_ROLLUP],0),MATCH(I$9,MMWR_RATING_RO_ROLLUP[#Headers],0)),"ERROR"))</f>
        <v>136.87887323940001</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680</v>
      </c>
      <c r="D30" s="155">
        <f>IF($B30=" ","",IFERROR(INDEX(MMWR_RATING_RO_ROLLUP[],MATCH($B30,MMWR_RATING_RO_ROLLUP[MMWR_RATING_RO_ROLLUP],0),MATCH(D$9,MMWR_RATING_RO_ROLLUP[#Headers],0)),"ERROR"))</f>
        <v>96.520588235299996</v>
      </c>
      <c r="E30" s="156">
        <f>IF($B30=" ","",IFERROR(INDEX(MMWR_RATING_RO_ROLLUP[],MATCH($B30,MMWR_RATING_RO_ROLLUP[MMWR_RATING_RO_ROLLUP],0),MATCH(E$9,MMWR_RATING_RO_ROLLUP[#Headers],0))/$C30,"ERROR"))</f>
        <v>0.25</v>
      </c>
      <c r="F30" s="154">
        <f>IF($B30=" ","",IFERROR(INDEX(MMWR_RATING_RO_ROLLUP[],MATCH($B30,MMWR_RATING_RO_ROLLUP[MMWR_RATING_RO_ROLLUP],0),MATCH(F$9,MMWR_RATING_RO_ROLLUP[#Headers],0)),"ERROR"))</f>
        <v>216</v>
      </c>
      <c r="G30" s="154">
        <f>IF($B30=" ","",IFERROR(INDEX(MMWR_RATING_RO_ROLLUP[],MATCH($B30,MMWR_RATING_RO_ROLLUP[MMWR_RATING_RO_ROLLUP],0),MATCH(G$9,MMWR_RATING_RO_ROLLUP[#Headers],0)),"ERROR"))</f>
        <v>1243</v>
      </c>
      <c r="H30" s="155">
        <f>IF($B30=" ","",IFERROR(INDEX(MMWR_RATING_RO_ROLLUP[],MATCH($B30,MMWR_RATING_RO_ROLLUP[MMWR_RATING_RO_ROLLUP],0),MATCH(H$9,MMWR_RATING_RO_ROLLUP[#Headers],0)),"ERROR"))</f>
        <v>134.7037037037</v>
      </c>
      <c r="I30" s="155">
        <f>IF($B30=" ","",IFERROR(INDEX(MMWR_RATING_RO_ROLLUP[],MATCH($B30,MMWR_RATING_RO_ROLLUP[MMWR_RATING_RO_ROLLUP],0),MATCH(I$9,MMWR_RATING_RO_ROLLUP[#Headers],0)),"ERROR"))</f>
        <v>142.4794851167</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16701</v>
      </c>
      <c r="D31" s="155">
        <f>IF($B31=" ","",IFERROR(INDEX(MMWR_RATING_RO_ROLLUP[],MATCH($B31,MMWR_RATING_RO_ROLLUP[MMWR_RATING_RO_ROLLUP],0),MATCH(D$9,MMWR_RATING_RO_ROLLUP[#Headers],0)),"ERROR"))</f>
        <v>95.373570444899997</v>
      </c>
      <c r="E31" s="156">
        <f>IF($B31=" ","",IFERROR(INDEX(MMWR_RATING_RO_ROLLUP[],MATCH($B31,MMWR_RATING_RO_ROLLUP[MMWR_RATING_RO_ROLLUP],0),MATCH(E$9,MMWR_RATING_RO_ROLLUP[#Headers],0))/$C31,"ERROR"))</f>
        <v>0.25417639662295671</v>
      </c>
      <c r="F31" s="154">
        <f>IF($B31=" ","",IFERROR(INDEX(MMWR_RATING_RO_ROLLUP[],MATCH($B31,MMWR_RATING_RO_ROLLUP[MMWR_RATING_RO_ROLLUP],0),MATCH(F$9,MMWR_RATING_RO_ROLLUP[#Headers],0)),"ERROR"))</f>
        <v>3382</v>
      </c>
      <c r="G31" s="154">
        <f>IF($B31=" ","",IFERROR(INDEX(MMWR_RATING_RO_ROLLUP[],MATCH($B31,MMWR_RATING_RO_ROLLUP[MMWR_RATING_RO_ROLLUP],0),MATCH(G$9,MMWR_RATING_RO_ROLLUP[#Headers],0)),"ERROR"))</f>
        <v>24430</v>
      </c>
      <c r="H31" s="155">
        <f>IF($B31=" ","",IFERROR(INDEX(MMWR_RATING_RO_ROLLUP[],MATCH($B31,MMWR_RATING_RO_ROLLUP[MMWR_RATING_RO_ROLLUP],0),MATCH(H$9,MMWR_RATING_RO_ROLLUP[#Headers],0)),"ERROR"))</f>
        <v>141.0292726198</v>
      </c>
      <c r="I31" s="155">
        <f>IF($B31=" ","",IFERROR(INDEX(MMWR_RATING_RO_ROLLUP[],MATCH($B31,MMWR_RATING_RO_ROLLUP[MMWR_RATING_RO_ROLLUP],0),MATCH(I$9,MMWR_RATING_RO_ROLLUP[#Headers],0)),"ERROR"))</f>
        <v>147.8732601932</v>
      </c>
      <c r="J31" s="42"/>
      <c r="K31" s="42"/>
      <c r="L31" s="42"/>
      <c r="M31" s="42"/>
      <c r="N31" s="28"/>
    </row>
    <row r="32" spans="1:14" x14ac:dyDescent="0.2">
      <c r="A32" s="25"/>
      <c r="B32" s="341" t="s">
        <v>734</v>
      </c>
      <c r="C32" s="342"/>
      <c r="D32" s="342"/>
      <c r="E32" s="342"/>
      <c r="F32" s="342"/>
      <c r="G32" s="342"/>
      <c r="H32" s="342"/>
      <c r="I32" s="342"/>
      <c r="J32" s="342"/>
      <c r="K32" s="342"/>
      <c r="L32" s="342"/>
      <c r="M32" s="392"/>
      <c r="N32" s="28"/>
    </row>
    <row r="33" spans="1:14" x14ac:dyDescent="0.2">
      <c r="A33" s="25"/>
      <c r="B33" s="11" t="s">
        <v>697</v>
      </c>
      <c r="C33" s="154">
        <f>IF($B33=" ","",IFERROR(INDEX(MMWR_RATING_RO_ROLLUP[],MATCH($B33,MMWR_RATING_RO_ROLLUP[MMWR_RATING_RO_ROLLUP],0),MATCH(C$9,MMWR_RATING_RO_ROLLUP[#Headers],0)),"ERROR"))</f>
        <v>26386</v>
      </c>
      <c r="D33" s="155">
        <f>IF($B33=" ","",IFERROR(INDEX(MMWR_RATING_RO_ROLLUP[],MATCH($B33,MMWR_RATING_RO_ROLLUP[MMWR_RATING_RO_ROLLUP],0),MATCH(D$9,MMWR_RATING_RO_ROLLUP[#Headers],0)),"ERROR"))</f>
        <v>68.510270598000005</v>
      </c>
      <c r="E33" s="156">
        <f>IF($B33=" ","",IFERROR(INDEX(MMWR_RATING_RO_ROLLUP[],MATCH($B33,MMWR_RATING_RO_ROLLUP[MMWR_RATING_RO_ROLLUP],0),MATCH(E$9,MMWR_RATING_RO_ROLLUP[#Headers],0))/$C33,"ERROR"))</f>
        <v>0.12389145759114682</v>
      </c>
      <c r="F33" s="154">
        <f>IF($B33=" ","",IFERROR(INDEX(MMWR_RATING_RO_ROLLUP[],MATCH($B33,MMWR_RATING_RO_ROLLUP[MMWR_RATING_RO_ROLLUP],0),MATCH(F$9,MMWR_RATING_RO_ROLLUP[#Headers],0)),"ERROR"))</f>
        <v>10579</v>
      </c>
      <c r="G33" s="154">
        <f>IF($B33=" ","",IFERROR(INDEX(MMWR_RATING_RO_ROLLUP[],MATCH($B33,MMWR_RATING_RO_ROLLUP[MMWR_RATING_RO_ROLLUP],0),MATCH(G$9,MMWR_RATING_RO_ROLLUP[#Headers],0)),"ERROR"))</f>
        <v>70270</v>
      </c>
      <c r="H33" s="155">
        <f>IF($B33=" ","",IFERROR(INDEX(MMWR_RATING_RO_ROLLUP[],MATCH($B33,MMWR_RATING_RO_ROLLUP[MMWR_RATING_RO_ROLLUP],0),MATCH(H$9,MMWR_RATING_RO_ROLLUP[#Headers],0)),"ERROR"))</f>
        <v>84.710464126999995</v>
      </c>
      <c r="I33" s="155">
        <f>IF($B33=" ","",IFERROR(INDEX(MMWR_RATING_RO_ROLLUP[],MATCH($B33,MMWR_RATING_RO_ROLLUP[MMWR_RATING_RO_ROLLUP],0),MATCH(I$9,MMWR_RATING_RO_ROLLUP[#Headers],0)),"ERROR"))</f>
        <v>76.942320828800007</v>
      </c>
      <c r="J33" s="42"/>
      <c r="K33" s="42"/>
      <c r="L33" s="42"/>
      <c r="M33" s="42"/>
      <c r="N33" s="28"/>
    </row>
    <row r="34" spans="1:14" x14ac:dyDescent="0.2">
      <c r="A34" s="25"/>
      <c r="B34" s="12" t="s">
        <v>210</v>
      </c>
      <c r="C34" s="154">
        <f>IF($B34=" ","",IFERROR(INDEX(MMWR_RATING_RO_ROLLUP[],MATCH($B34,MMWR_RATING_RO_ROLLUP[MMWR_RATING_RO_ROLLUP],0),MATCH(C$9,MMWR_RATING_RO_ROLLUP[#Headers],0)),"ERROR"))</f>
        <v>12768</v>
      </c>
      <c r="D34" s="155">
        <f>IF($B34=" ","",IFERROR(INDEX(MMWR_RATING_RO_ROLLUP[],MATCH($B34,MMWR_RATING_RO_ROLLUP[MMWR_RATING_RO_ROLLUP],0),MATCH(D$9,MMWR_RATING_RO_ROLLUP[#Headers],0)),"ERROR"))</f>
        <v>66.279057017499994</v>
      </c>
      <c r="E34" s="156">
        <f>IF($B34=" ","",IFERROR(INDEX(MMWR_RATING_RO_ROLLUP[],MATCH($B34,MMWR_RATING_RO_ROLLUP[MMWR_RATING_RO_ROLLUP],0),MATCH(E$9,MMWR_RATING_RO_ROLLUP[#Headers],0))/$C34,"ERROR"))</f>
        <v>0.11857769423558898</v>
      </c>
      <c r="F34" s="154">
        <f>IF($B34=" ","",IFERROR(INDEX(MMWR_RATING_RO_ROLLUP[],MATCH($B34,MMWR_RATING_RO_ROLLUP[MMWR_RATING_RO_ROLLUP],0),MATCH(F$9,MMWR_RATING_RO_ROLLUP[#Headers],0)),"ERROR"))</f>
        <v>3612</v>
      </c>
      <c r="G34" s="154">
        <f>IF($B34=" ","",IFERROR(INDEX(MMWR_RATING_RO_ROLLUP[],MATCH($B34,MMWR_RATING_RO_ROLLUP[MMWR_RATING_RO_ROLLUP],0),MATCH(G$9,MMWR_RATING_RO_ROLLUP[#Headers],0)),"ERROR"))</f>
        <v>22696</v>
      </c>
      <c r="H34" s="155">
        <f>IF($B34=" ","",IFERROR(INDEX(MMWR_RATING_RO_ROLLUP[],MATCH($B34,MMWR_RATING_RO_ROLLUP[MMWR_RATING_RO_ROLLUP],0),MATCH(H$9,MMWR_RATING_RO_ROLLUP[#Headers],0)),"ERROR"))</f>
        <v>108.41611295680001</v>
      </c>
      <c r="I34" s="155">
        <f>IF($B34=" ","",IFERROR(INDEX(MMWR_RATING_RO_ROLLUP[],MATCH($B34,MMWR_RATING_RO_ROLLUP[MMWR_RATING_RO_ROLLUP],0),MATCH(I$9,MMWR_RATING_RO_ROLLUP[#Headers],0)),"ERROR"))</f>
        <v>94.228542474400001</v>
      </c>
      <c r="J34" s="42"/>
      <c r="K34" s="42"/>
      <c r="L34" s="42"/>
      <c r="M34" s="42"/>
      <c r="N34" s="28"/>
    </row>
    <row r="35" spans="1:14" x14ac:dyDescent="0.2">
      <c r="A35" s="43"/>
      <c r="B35" s="12" t="s">
        <v>209</v>
      </c>
      <c r="C35" s="154">
        <f>IF($B35=" ","",IFERROR(INDEX(MMWR_RATING_RO_ROLLUP[],MATCH($B35,MMWR_RATING_RO_ROLLUP[MMWR_RATING_RO_ROLLUP],0),MATCH(C$9,MMWR_RATING_RO_ROLLUP[#Headers],0)),"ERROR"))</f>
        <v>5673</v>
      </c>
      <c r="D35" s="155">
        <f>IF($B35=" ","",IFERROR(INDEX(MMWR_RATING_RO_ROLLUP[],MATCH($B35,MMWR_RATING_RO_ROLLUP[MMWR_RATING_RO_ROLLUP],0),MATCH(D$9,MMWR_RATING_RO_ROLLUP[#Headers],0)),"ERROR"))</f>
        <v>70.521593513100001</v>
      </c>
      <c r="E35" s="156">
        <f>IF($B35=" ","",IFERROR(INDEX(MMWR_RATING_RO_ROLLUP[],MATCH($B35,MMWR_RATING_RO_ROLLUP[MMWR_RATING_RO_ROLLUP],0),MATCH(E$9,MMWR_RATING_RO_ROLLUP[#Headers],0))/$C35,"ERROR"))</f>
        <v>0.14383923849814914</v>
      </c>
      <c r="F35" s="154">
        <f>IF($B35=" ","",IFERROR(INDEX(MMWR_RATING_RO_ROLLUP[],MATCH($B35,MMWR_RATING_RO_ROLLUP[MMWR_RATING_RO_ROLLUP],0),MATCH(F$9,MMWR_RATING_RO_ROLLUP[#Headers],0)),"ERROR"))</f>
        <v>3018</v>
      </c>
      <c r="G35" s="154">
        <f>IF($B35=" ","",IFERROR(INDEX(MMWR_RATING_RO_ROLLUP[],MATCH($B35,MMWR_RATING_RO_ROLLUP[MMWR_RATING_RO_ROLLUP],0),MATCH(G$9,MMWR_RATING_RO_ROLLUP[#Headers],0)),"ERROR"))</f>
        <v>20092</v>
      </c>
      <c r="H35" s="155">
        <f>IF($B35=" ","",IFERROR(INDEX(MMWR_RATING_RO_ROLLUP[],MATCH($B35,MMWR_RATING_RO_ROLLUP[MMWR_RATING_RO_ROLLUP],0),MATCH(H$9,MMWR_RATING_RO_ROLLUP[#Headers],0)),"ERROR"))</f>
        <v>72.380053015200005</v>
      </c>
      <c r="I35" s="155">
        <f>IF($B35=" ","",IFERROR(INDEX(MMWR_RATING_RO_ROLLUP[],MATCH($B35,MMWR_RATING_RO_ROLLUP[MMWR_RATING_RO_ROLLUP],0),MATCH(I$9,MMWR_RATING_RO_ROLLUP[#Headers],0)),"ERROR"))</f>
        <v>71.161905235899994</v>
      </c>
      <c r="J35" s="42"/>
      <c r="K35" s="42"/>
      <c r="L35" s="42"/>
      <c r="M35" s="42"/>
      <c r="N35" s="28"/>
    </row>
    <row r="36" spans="1:14" x14ac:dyDescent="0.2">
      <c r="A36" s="25"/>
      <c r="B36" s="12" t="s">
        <v>212</v>
      </c>
      <c r="C36" s="154">
        <f>IF($B36=" ","",IFERROR(INDEX(MMWR_RATING_RO_ROLLUP[],MATCH($B36,MMWR_RATING_RO_ROLLUP[MMWR_RATING_RO_ROLLUP],0),MATCH(C$9,MMWR_RATING_RO_ROLLUP[#Headers],0)),"ERROR"))</f>
        <v>7162</v>
      </c>
      <c r="D36" s="155">
        <f>IF($B36=" ","",IFERROR(INDEX(MMWR_RATING_RO_ROLLUP[],MATCH($B36,MMWR_RATING_RO_ROLLUP[MMWR_RATING_RO_ROLLUP],0),MATCH(D$9,MMWR_RATING_RO_ROLLUP[#Headers],0)),"ERROR"))</f>
        <v>59.374616029000002</v>
      </c>
      <c r="E36" s="156">
        <f>IF($B36=" ","",IFERROR(INDEX(MMWR_RATING_RO_ROLLUP[],MATCH($B36,MMWR_RATING_RO_ROLLUP[MMWR_RATING_RO_ROLLUP],0),MATCH(E$9,MMWR_RATING_RO_ROLLUP[#Headers],0))/$C36,"ERROR"))</f>
        <v>7.5537559340966204E-2</v>
      </c>
      <c r="F36" s="154">
        <f>IF($B36=" ","",IFERROR(INDEX(MMWR_RATING_RO_ROLLUP[],MATCH($B36,MMWR_RATING_RO_ROLLUP[MMWR_RATING_RO_ROLLUP],0),MATCH(F$9,MMWR_RATING_RO_ROLLUP[#Headers],0)),"ERROR"))</f>
        <v>3581</v>
      </c>
      <c r="G36" s="154">
        <f>IF($B36=" ","",IFERROR(INDEX(MMWR_RATING_RO_ROLLUP[],MATCH($B36,MMWR_RATING_RO_ROLLUP[MMWR_RATING_RO_ROLLUP],0),MATCH(G$9,MMWR_RATING_RO_ROLLUP[#Headers],0)),"ERROR"))</f>
        <v>24938</v>
      </c>
      <c r="H36" s="155">
        <f>IF($B36=" ","",IFERROR(INDEX(MMWR_RATING_RO_ROLLUP[],MATCH($B36,MMWR_RATING_RO_ROLLUP[MMWR_RATING_RO_ROLLUP],0),MATCH(H$9,MMWR_RATING_RO_ROLLUP[#Headers],0)),"ERROR"))</f>
        <v>73.475844736100001</v>
      </c>
      <c r="I36" s="155">
        <f>IF($B36=" ","",IFERROR(INDEX(MMWR_RATING_RO_ROLLUP[],MATCH($B36,MMWR_RATING_RO_ROLLUP[MMWR_RATING_RO_ROLLUP],0),MATCH(I$9,MMWR_RATING_RO_ROLLUP[#Headers],0)),"ERROR"))</f>
        <v>68.049727301900006</v>
      </c>
      <c r="J36" s="42"/>
      <c r="K36" s="42"/>
      <c r="L36" s="42"/>
      <c r="M36" s="42"/>
      <c r="N36" s="28"/>
    </row>
    <row r="37" spans="1:14" x14ac:dyDescent="0.2">
      <c r="A37" s="25"/>
      <c r="B37" s="13" t="s">
        <v>224</v>
      </c>
      <c r="C37" s="154">
        <f>IF($B37=" ","",IFERROR(INDEX(MMWR_RATING_RO_ROLLUP[],MATCH($B37,MMWR_RATING_RO_ROLLUP[MMWR_RATING_RO_ROLLUP],0),MATCH(C$9,MMWR_RATING_RO_ROLLUP[#Headers],0)),"ERROR"))</f>
        <v>783</v>
      </c>
      <c r="D37" s="155">
        <f>IF($B37=" ","",IFERROR(INDEX(MMWR_RATING_RO_ROLLUP[],MATCH($B37,MMWR_RATING_RO_ROLLUP[MMWR_RATING_RO_ROLLUP],0),MATCH(D$9,MMWR_RATING_RO_ROLLUP[#Headers],0)),"ERROR"))</f>
        <v>173.8837803321</v>
      </c>
      <c r="E37" s="156">
        <f>IF($B37=" ","",IFERROR(INDEX(MMWR_RATING_RO_ROLLUP[],MATCH($B37,MMWR_RATING_RO_ROLLUP[MMWR_RATING_RO_ROLLUP],0),MATCH(E$9,MMWR_RATING_RO_ROLLUP[#Headers],0))/$C37,"ERROR"))</f>
        <v>0.50830140485312902</v>
      </c>
      <c r="F37" s="154">
        <f>IF($B37=" ","",IFERROR(INDEX(MMWR_RATING_RO_ROLLUP[],MATCH($B37,MMWR_RATING_RO_ROLLUP[MMWR_RATING_RO_ROLLUP],0),MATCH(F$9,MMWR_RATING_RO_ROLLUP[#Headers],0)),"ERROR"))</f>
        <v>368</v>
      </c>
      <c r="G37" s="154">
        <f>IF($B37=" ","",IFERROR(INDEX(MMWR_RATING_RO_ROLLUP[],MATCH($B37,MMWR_RATING_RO_ROLLUP[MMWR_RATING_RO_ROLLUP],0),MATCH(G$9,MMWR_RATING_RO_ROLLUP[#Headers],0)),"ERROR"))</f>
        <v>2544</v>
      </c>
      <c r="H37" s="155">
        <f>IF($B37=" ","",IFERROR(INDEX(MMWR_RATING_RO_ROLLUP[],MATCH($B37,MMWR_RATING_RO_ROLLUP[MMWR_RATING_RO_ROLLUP],0),MATCH(H$9,MMWR_RATING_RO_ROLLUP[#Headers],0)),"ERROR"))</f>
        <v>62.480978260900002</v>
      </c>
      <c r="I37" s="155">
        <f>IF($B37=" ","",IFERROR(INDEX(MMWR_RATING_RO_ROLLUP[],MATCH($B37,MMWR_RATING_RO_ROLLUP[MMWR_RATING_RO_ROLLUP],0),MATCH(I$9,MMWR_RATING_RO_ROLLUP[#Headers],0)),"ERROR"))</f>
        <v>55.5420597484</v>
      </c>
      <c r="J37" s="42"/>
      <c r="K37" s="42"/>
      <c r="L37" s="42"/>
      <c r="M37" s="42"/>
      <c r="N37" s="28"/>
    </row>
    <row r="38" spans="1:14" x14ac:dyDescent="0.2">
      <c r="A38" s="25"/>
      <c r="B38" s="341" t="s">
        <v>917</v>
      </c>
      <c r="C38" s="342"/>
      <c r="D38" s="342"/>
      <c r="E38" s="342"/>
      <c r="F38" s="342"/>
      <c r="G38" s="342"/>
      <c r="H38" s="342"/>
      <c r="I38" s="342"/>
      <c r="J38" s="342"/>
      <c r="K38" s="342"/>
      <c r="L38" s="342"/>
      <c r="M38" s="392"/>
      <c r="N38" s="28"/>
    </row>
    <row r="39" spans="1:14" x14ac:dyDescent="0.2">
      <c r="A39" s="25"/>
      <c r="B39" s="44" t="s">
        <v>698</v>
      </c>
      <c r="C39" s="154">
        <f>IF($B39=" ","",IFERROR(INDEX(MMWR_RATING_RO_ROLLUP[],MATCH($B39,MMWR_RATING_RO_ROLLUP[MMWR_RATING_RO_ROLLUP],0),MATCH(C$9,MMWR_RATING_RO_ROLLUP[#Headers],0)),"ERROR"))</f>
        <v>8946</v>
      </c>
      <c r="D39" s="155">
        <f>IF($B39=" ","",IFERROR(INDEX(MMWR_RATING_RO_ROLLUP[],MATCH($B39,MMWR_RATING_RO_ROLLUP[MMWR_RATING_RO_ROLLUP],0),MATCH(D$9,MMWR_RATING_RO_ROLLUP[#Headers],0)),"ERROR"))</f>
        <v>90.2233400402</v>
      </c>
      <c r="E39" s="156">
        <f>IF($B39=" ","",IFERROR(INDEX(MMWR_RATING_RO_ROLLUP[],MATCH($B39,MMWR_RATING_RO_ROLLUP[MMWR_RATING_RO_ROLLUP],0),MATCH(E$9,MMWR_RATING_RO_ROLLUP[#Headers],0))/$C39,"ERROR"))</f>
        <v>0.25463894477978988</v>
      </c>
      <c r="F39" s="154">
        <f>IF($B39=" ","",IFERROR(INDEX(MMWR_RATING_RO_ROLLUP[],MATCH($B39,MMWR_RATING_RO_ROLLUP[MMWR_RATING_RO_ROLLUP],0),MATCH(F$9,MMWR_RATING_RO_ROLLUP[#Headers],0)),"ERROR"))</f>
        <v>2529</v>
      </c>
      <c r="G39" s="154">
        <f>IF($B39=" ","",IFERROR(INDEX(MMWR_RATING_RO_ROLLUP[],MATCH($B39,MMWR_RATING_RO_ROLLUP[MMWR_RATING_RO_ROLLUP],0),MATCH(G$9,MMWR_RATING_RO_ROLLUP[#Headers],0)),"ERROR"))</f>
        <v>11183</v>
      </c>
      <c r="H39" s="155">
        <f>IF($B39=" ","",IFERROR(INDEX(MMWR_RATING_RO_ROLLUP[],MATCH($B39,MMWR_RATING_RO_ROLLUP[MMWR_RATING_RO_ROLLUP],0),MATCH(H$9,MMWR_RATING_RO_ROLLUP[#Headers],0)),"ERROR"))</f>
        <v>145.09292210359999</v>
      </c>
      <c r="I39" s="155">
        <f>IF($B39=" ","",IFERROR(INDEX(MMWR_RATING_RO_ROLLUP[],MATCH($B39,MMWR_RATING_RO_ROLLUP[MMWR_RATING_RO_ROLLUP],0),MATCH(I$9,MMWR_RATING_RO_ROLLUP[#Headers],0)),"ERROR"))</f>
        <v>146.73888938569999</v>
      </c>
      <c r="J39" s="42"/>
      <c r="K39" s="42"/>
      <c r="L39" s="42"/>
      <c r="M39" s="42"/>
      <c r="N39" s="28"/>
    </row>
    <row r="40" spans="1:14" x14ac:dyDescent="0.2">
      <c r="A40" s="25"/>
      <c r="B40" s="53" t="s">
        <v>957</v>
      </c>
      <c r="C40" s="154">
        <f>IF($B40=" ","",IFERROR(INDEX(MMWR_RATING_RO_ROLLUP[],MATCH($B40,MMWR_RATING_RO_ROLLUP[MMWR_RATING_RO_ROLLUP],0),MATCH(C$9,MMWR_RATING_RO_ROLLUP[#Headers],0)),"ERROR"))</f>
        <v>1323</v>
      </c>
      <c r="D40" s="155">
        <f>IF($B40=" ","",IFERROR(INDEX(MMWR_RATING_RO_ROLLUP[],MATCH($B40,MMWR_RATING_RO_ROLLUP[MMWR_RATING_RO_ROLLUP],0),MATCH(D$9,MMWR_RATING_RO_ROLLUP[#Headers],0)),"ERROR"))</f>
        <v>79.517762660599999</v>
      </c>
      <c r="E40" s="156">
        <f>IF($B40=" ","",IFERROR(INDEX(MMWR_RATING_RO_ROLLUP[],MATCH($B40,MMWR_RATING_RO_ROLLUP[MMWR_RATING_RO_ROLLUP],0),MATCH(E$9,MMWR_RATING_RO_ROLLUP[#Headers],0))/$C40,"ERROR"))</f>
        <v>0.18291761148904007</v>
      </c>
      <c r="F40" s="154">
        <f>IF($B40=" ","",IFERROR(INDEX(MMWR_RATING_RO_ROLLUP[],MATCH($B40,MMWR_RATING_RO_ROLLUP[MMWR_RATING_RO_ROLLUP],0),MATCH(F$9,MMWR_RATING_RO_ROLLUP[#Headers],0)),"ERROR"))</f>
        <v>438</v>
      </c>
      <c r="G40" s="154">
        <f>IF($B40=" ","",IFERROR(INDEX(MMWR_RATING_RO_ROLLUP[],MATCH($B40,MMWR_RATING_RO_ROLLUP[MMWR_RATING_RO_ROLLUP],0),MATCH(G$9,MMWR_RATING_RO_ROLLUP[#Headers],0)),"ERROR"))</f>
        <v>2340</v>
      </c>
      <c r="H40" s="155">
        <f>IF($B40=" ","",IFERROR(INDEX(MMWR_RATING_RO_ROLLUP[],MATCH($B40,MMWR_RATING_RO_ROLLUP[MMWR_RATING_RO_ROLLUP],0),MATCH(H$9,MMWR_RATING_RO_ROLLUP[#Headers],0)),"ERROR"))</f>
        <v>129.404109589</v>
      </c>
      <c r="I40" s="155">
        <f>IF($B40=" ","",IFERROR(INDEX(MMWR_RATING_RO_ROLLUP[],MATCH($B40,MMWR_RATING_RO_ROLLUP[MMWR_RATING_RO_ROLLUP],0),MATCH(I$9,MMWR_RATING_RO_ROLLUP[#Headers],0)),"ERROR"))</f>
        <v>131.7867521368</v>
      </c>
      <c r="J40" s="42"/>
      <c r="K40" s="42"/>
      <c r="L40" s="42"/>
      <c r="M40" s="42"/>
      <c r="N40" s="28"/>
    </row>
    <row r="41" spans="1:14" x14ac:dyDescent="0.2">
      <c r="A41" s="25"/>
      <c r="B41" s="53" t="s">
        <v>958</v>
      </c>
      <c r="C41" s="154">
        <f>IF($B41=" ","",IFERROR(INDEX(MMWR_RATING_RO_ROLLUP[],MATCH($B41,MMWR_RATING_RO_ROLLUP[MMWR_RATING_RO_ROLLUP],0),MATCH(C$9,MMWR_RATING_RO_ROLLUP[#Headers],0)),"ERROR"))</f>
        <v>1348</v>
      </c>
      <c r="D41" s="155">
        <f>IF($B41=" ","",IFERROR(INDEX(MMWR_RATING_RO_ROLLUP[],MATCH($B41,MMWR_RATING_RO_ROLLUP[MMWR_RATING_RO_ROLLUP],0),MATCH(D$9,MMWR_RATING_RO_ROLLUP[#Headers],0)),"ERROR"))</f>
        <v>99.620178041499997</v>
      </c>
      <c r="E41" s="156">
        <f>IF($B41=" ","",IFERROR(INDEX(MMWR_RATING_RO_ROLLUP[],MATCH($B41,MMWR_RATING_RO_ROLLUP[MMWR_RATING_RO_ROLLUP],0),MATCH(E$9,MMWR_RATING_RO_ROLLUP[#Headers],0))/$C41,"ERROR"))</f>
        <v>0.3241839762611276</v>
      </c>
      <c r="F41" s="154">
        <f>IF($B41=" ","",IFERROR(INDEX(MMWR_RATING_RO_ROLLUP[],MATCH($B41,MMWR_RATING_RO_ROLLUP[MMWR_RATING_RO_ROLLUP],0),MATCH(F$9,MMWR_RATING_RO_ROLLUP[#Headers],0)),"ERROR"))</f>
        <v>405</v>
      </c>
      <c r="G41" s="154">
        <f>IF($B41=" ","",IFERROR(INDEX(MMWR_RATING_RO_ROLLUP[],MATCH($B41,MMWR_RATING_RO_ROLLUP[MMWR_RATING_RO_ROLLUP],0),MATCH(G$9,MMWR_RATING_RO_ROLLUP[#Headers],0)),"ERROR"))</f>
        <v>1870</v>
      </c>
      <c r="H41" s="155">
        <f>IF($B41=" ","",IFERROR(INDEX(MMWR_RATING_RO_ROLLUP[],MATCH($B41,MMWR_RATING_RO_ROLLUP[MMWR_RATING_RO_ROLLUP],0),MATCH(H$9,MMWR_RATING_RO_ROLLUP[#Headers],0)),"ERROR"))</f>
        <v>159.67901234569999</v>
      </c>
      <c r="I41" s="155">
        <f>IF($B41=" ","",IFERROR(INDEX(MMWR_RATING_RO_ROLLUP[],MATCH($B41,MMWR_RATING_RO_ROLLUP[MMWR_RATING_RO_ROLLUP],0),MATCH(I$9,MMWR_RATING_RO_ROLLUP[#Headers],0)),"ERROR"))</f>
        <v>157.34866310160001</v>
      </c>
      <c r="J41" s="42"/>
      <c r="K41" s="42"/>
      <c r="L41" s="42"/>
      <c r="M41" s="42"/>
      <c r="N41" s="28"/>
    </row>
    <row r="42" spans="1:14" x14ac:dyDescent="0.2">
      <c r="A42" s="25"/>
      <c r="B42" s="46" t="s">
        <v>307</v>
      </c>
      <c r="C42" s="154">
        <f>IF($B42=" ","",IFERROR(INDEX(MMWR_RATING_RO_ROLLUP[],MATCH($B42,MMWR_RATING_RO_ROLLUP[MMWR_RATING_RO_ROLLUP],0),MATCH(C$9,MMWR_RATING_RO_ROLLUP[#Headers],0)),"ERROR"))</f>
        <v>6275</v>
      </c>
      <c r="D42" s="155">
        <f>IF($B42=" ","",IFERROR(INDEX(MMWR_RATING_RO_ROLLUP[],MATCH($B42,MMWR_RATING_RO_ROLLUP[MMWR_RATING_RO_ROLLUP],0),MATCH(D$9,MMWR_RATING_RO_ROLLUP[#Headers],0)),"ERROR"))</f>
        <v>90.461832669299994</v>
      </c>
      <c r="E42" s="156">
        <f>IF($B42=" ","",IFERROR(INDEX(MMWR_RATING_RO_ROLLUP[],MATCH($B42,MMWR_RATING_RO_ROLLUP[MMWR_RATING_RO_ROLLUP],0),MATCH(E$9,MMWR_RATING_RO_ROLLUP[#Headers],0))/$C42,"ERROR"))</f>
        <v>0.25482071713147408</v>
      </c>
      <c r="F42" s="154">
        <f>IF($B42=" ","",IFERROR(INDEX(MMWR_RATING_RO_ROLLUP[],MATCH($B42,MMWR_RATING_RO_ROLLUP[MMWR_RATING_RO_ROLLUP],0),MATCH(F$9,MMWR_RATING_RO_ROLLUP[#Headers],0)),"ERROR"))</f>
        <v>1686</v>
      </c>
      <c r="G42" s="154">
        <f>IF($B42=" ","",IFERROR(INDEX(MMWR_RATING_RO_ROLLUP[],MATCH($B42,MMWR_RATING_RO_ROLLUP[MMWR_RATING_RO_ROLLUP],0),MATCH(G$9,MMWR_RATING_RO_ROLLUP[#Headers],0)),"ERROR"))</f>
        <v>6973</v>
      </c>
      <c r="H42" s="155">
        <f>IF($B42=" ","",IFERROR(INDEX(MMWR_RATING_RO_ROLLUP[],MATCH($B42,MMWR_RATING_RO_ROLLUP[MMWR_RATING_RO_ROLLUP],0),MATCH(H$9,MMWR_RATING_RO_ROLLUP[#Headers],0)),"ERROR"))</f>
        <v>145.66488730719999</v>
      </c>
      <c r="I42" s="155">
        <f>IF($B42=" ","",IFERROR(INDEX(MMWR_RATING_RO_ROLLUP[],MATCH($B42,MMWR_RATING_RO_ROLLUP[MMWR_RATING_RO_ROLLUP],0),MATCH(I$9,MMWR_RATING_RO_ROLLUP[#Headers],0)),"ERROR"))</f>
        <v>148.9112290262</v>
      </c>
      <c r="J42" s="42"/>
      <c r="K42" s="42"/>
      <c r="L42" s="42"/>
      <c r="M42" s="42"/>
      <c r="N42" s="28"/>
    </row>
    <row r="43" spans="1:14" x14ac:dyDescent="0.2">
      <c r="A43" s="25"/>
      <c r="B43" s="341" t="s">
        <v>735</v>
      </c>
      <c r="C43" s="342"/>
      <c r="D43" s="342"/>
      <c r="E43" s="342"/>
      <c r="F43" s="342"/>
      <c r="G43" s="342"/>
      <c r="H43" s="342"/>
      <c r="I43" s="342"/>
      <c r="J43" s="342"/>
      <c r="K43" s="342"/>
      <c r="L43" s="342"/>
      <c r="M43" s="392"/>
      <c r="N43" s="28"/>
    </row>
    <row r="44" spans="1:14" x14ac:dyDescent="0.2">
      <c r="A44" s="25"/>
      <c r="B44" s="44" t="s">
        <v>696</v>
      </c>
      <c r="C44" s="154">
        <f>IF($B44=" ","",IFERROR(INDEX(MMWR_RATING_RO_ROLLUP[],MATCH($B44,MMWR_RATING_RO_ROLLUP[MMWR_RATING_RO_ROLLUP],0),MATCH(C$9,MMWR_RATING_RO_ROLLUP[#Headers],0)),"ERROR"))</f>
        <v>8903</v>
      </c>
      <c r="D44" s="155">
        <f>IF($B44=" ","",IFERROR(INDEX(MMWR_RATING_RO_ROLLUP[],MATCH($B44,MMWR_RATING_RO_ROLLUP[MMWR_RATING_RO_ROLLUP],0),MATCH(D$9,MMWR_RATING_RO_ROLLUP[#Headers],0)),"ERROR"))</f>
        <v>86.968437605299997</v>
      </c>
      <c r="E44" s="156">
        <f>IF($B44=" ","",IFERROR(INDEX(MMWR_RATING_RO_ROLLUP[],MATCH($B44,MMWR_RATING_RO_ROLLUP[MMWR_RATING_RO_ROLLUP],0),MATCH(E$9,MMWR_RATING_RO_ROLLUP[#Headers],0))/$C44,"ERROR"))</f>
        <v>0.21543300011232169</v>
      </c>
      <c r="F44" s="154">
        <f>IF($B44=" ","",IFERROR(INDEX(MMWR_RATING_RO_ROLLUP[],MATCH($B44,MMWR_RATING_RO_ROLLUP[MMWR_RATING_RO_ROLLUP],0),MATCH(F$9,MMWR_RATING_RO_ROLLUP[#Headers],0)),"ERROR"))</f>
        <v>2735</v>
      </c>
      <c r="G44" s="154">
        <f>IF($B44=" ","",IFERROR(INDEX(MMWR_RATING_RO_ROLLUP[],MATCH($B44,MMWR_RATING_RO_ROLLUP[MMWR_RATING_RO_ROLLUP],0),MATCH(G$9,MMWR_RATING_RO_ROLLUP[#Headers],0)),"ERROR"))</f>
        <v>13457</v>
      </c>
      <c r="H44" s="155">
        <f>IF($B44=" ","",IFERROR(INDEX(MMWR_RATING_RO_ROLLUP[],MATCH($B44,MMWR_RATING_RO_ROLLUP[MMWR_RATING_RO_ROLLUP],0),MATCH(H$9,MMWR_RATING_RO_ROLLUP[#Headers],0)),"ERROR"))</f>
        <v>137.3316270567</v>
      </c>
      <c r="I44" s="155">
        <f>IF($B44=" ","",IFERROR(INDEX(MMWR_RATING_RO_ROLLUP[],MATCH($B44,MMWR_RATING_RO_ROLLUP[MMWR_RATING_RO_ROLLUP],0),MATCH(I$9,MMWR_RATING_RO_ROLLUP[#Headers],0)),"ERROR"))</f>
        <v>139.08969976220001</v>
      </c>
      <c r="J44" s="42"/>
      <c r="K44" s="42"/>
      <c r="L44" s="42"/>
      <c r="M44" s="42"/>
      <c r="N44" s="28"/>
    </row>
    <row r="45" spans="1:14" x14ac:dyDescent="0.2">
      <c r="A45" s="25"/>
      <c r="B45" s="45" t="s">
        <v>211</v>
      </c>
      <c r="C45" s="154">
        <f>IF($B45=" ","",IFERROR(INDEX(MMWR_RATING_RO_ROLLUP[],MATCH($B45,MMWR_RATING_RO_ROLLUP[MMWR_RATING_RO_ROLLUP],0),MATCH(C$9,MMWR_RATING_RO_ROLLUP[#Headers],0)),"ERROR"))</f>
        <v>58</v>
      </c>
      <c r="D45" s="155">
        <f>IF($B45=" ","",IFERROR(INDEX(MMWR_RATING_RO_ROLLUP[],MATCH($B45,MMWR_RATING_RO_ROLLUP[MMWR_RATING_RO_ROLLUP],0),MATCH(D$9,MMWR_RATING_RO_ROLLUP[#Headers],0)),"ERROR"))</f>
        <v>88.689655172399995</v>
      </c>
      <c r="E45" s="156">
        <f>IF($B45=" ","",IFERROR(INDEX(MMWR_RATING_RO_ROLLUP[],MATCH($B45,MMWR_RATING_RO_ROLLUP[MMWR_RATING_RO_ROLLUP],0),MATCH(E$9,MMWR_RATING_RO_ROLLUP[#Headers],0))/$C45,"ERROR"))</f>
        <v>0.27586206896551724</v>
      </c>
      <c r="F45" s="154">
        <f>IF($B45=" ","",IFERROR(INDEX(MMWR_RATING_RO_ROLLUP[],MATCH($B45,MMWR_RATING_RO_ROLLUP[MMWR_RATING_RO_ROLLUP],0),MATCH(F$9,MMWR_RATING_RO_ROLLUP[#Headers],0)),"ERROR"))</f>
        <v>25</v>
      </c>
      <c r="G45" s="154">
        <f>IF($B45=" ","",IFERROR(INDEX(MMWR_RATING_RO_ROLLUP[],MATCH($B45,MMWR_RATING_RO_ROLLUP[MMWR_RATING_RO_ROLLUP],0),MATCH(G$9,MMWR_RATING_RO_ROLLUP[#Headers],0)),"ERROR"))</f>
        <v>102</v>
      </c>
      <c r="H45" s="155">
        <f>IF($B45=" ","",IFERROR(INDEX(MMWR_RATING_RO_ROLLUP[],MATCH($B45,MMWR_RATING_RO_ROLLUP[MMWR_RATING_RO_ROLLUP],0),MATCH(H$9,MMWR_RATING_RO_ROLLUP[#Headers],0)),"ERROR"))</f>
        <v>120.68</v>
      </c>
      <c r="I45" s="155">
        <f>IF($B45=" ","",IFERROR(INDEX(MMWR_RATING_RO_ROLLUP[],MATCH($B45,MMWR_RATING_RO_ROLLUP[MMWR_RATING_RO_ROLLUP],0),MATCH(I$9,MMWR_RATING_RO_ROLLUP[#Headers],0)),"ERROR"))</f>
        <v>134.862745098</v>
      </c>
      <c r="J45" s="42"/>
      <c r="K45" s="42"/>
      <c r="L45" s="42"/>
      <c r="M45" s="42"/>
      <c r="N45" s="28"/>
    </row>
    <row r="46" spans="1:14" x14ac:dyDescent="0.2">
      <c r="A46" s="25"/>
      <c r="B46" s="45" t="s">
        <v>213</v>
      </c>
      <c r="C46" s="154">
        <f>IF($B46=" ","",IFERROR(INDEX(MMWR_RATING_RO_ROLLUP[],MATCH($B46,MMWR_RATING_RO_ROLLUP[MMWR_RATING_RO_ROLLUP],0),MATCH(C$9,MMWR_RATING_RO_ROLLUP[#Headers],0)),"ERROR"))</f>
        <v>1388</v>
      </c>
      <c r="D46" s="155">
        <f>IF($B46=" ","",IFERROR(INDEX(MMWR_RATING_RO_ROLLUP[],MATCH($B46,MMWR_RATING_RO_ROLLUP[MMWR_RATING_RO_ROLLUP],0),MATCH(D$9,MMWR_RATING_RO_ROLLUP[#Headers],0)),"ERROR"))</f>
        <v>91.692363112400002</v>
      </c>
      <c r="E46" s="156">
        <f>IF($B46=" ","",IFERROR(INDEX(MMWR_RATING_RO_ROLLUP[],MATCH($B46,MMWR_RATING_RO_ROLLUP[MMWR_RATING_RO_ROLLUP],0),MATCH(E$9,MMWR_RATING_RO_ROLLUP[#Headers],0))/$C46,"ERROR"))</f>
        <v>0.2276657060518732</v>
      </c>
      <c r="F46" s="154">
        <f>IF($B46=" ","",IFERROR(INDEX(MMWR_RATING_RO_ROLLUP[],MATCH($B46,MMWR_RATING_RO_ROLLUP[MMWR_RATING_RO_ROLLUP],0),MATCH(F$9,MMWR_RATING_RO_ROLLUP[#Headers],0)),"ERROR"))</f>
        <v>357</v>
      </c>
      <c r="G46" s="154">
        <f>IF($B46=" ","",IFERROR(INDEX(MMWR_RATING_RO_ROLLUP[],MATCH($B46,MMWR_RATING_RO_ROLLUP[MMWR_RATING_RO_ROLLUP],0),MATCH(G$9,MMWR_RATING_RO_ROLLUP[#Headers],0)),"ERROR"))</f>
        <v>2255</v>
      </c>
      <c r="H46" s="155">
        <f>IF($B46=" ","",IFERROR(INDEX(MMWR_RATING_RO_ROLLUP[],MATCH($B46,MMWR_RATING_RO_ROLLUP[MMWR_RATING_RO_ROLLUP],0),MATCH(H$9,MMWR_RATING_RO_ROLLUP[#Headers],0)),"ERROR"))</f>
        <v>150.3529411765</v>
      </c>
      <c r="I46" s="155">
        <f>IF($B46=" ","",IFERROR(INDEX(MMWR_RATING_RO_ROLLUP[],MATCH($B46,MMWR_RATING_RO_ROLLUP[MMWR_RATING_RO_ROLLUP],0),MATCH(I$9,MMWR_RATING_RO_ROLLUP[#Headers],0)),"ERROR"))</f>
        <v>148.57117516630001</v>
      </c>
      <c r="J46" s="42"/>
      <c r="K46" s="42"/>
      <c r="L46" s="42"/>
      <c r="M46" s="42"/>
      <c r="N46" s="28"/>
    </row>
    <row r="47" spans="1:14" x14ac:dyDescent="0.2">
      <c r="A47" s="25"/>
      <c r="B47" s="47" t="s">
        <v>308</v>
      </c>
      <c r="C47" s="154">
        <f>IF($B47=" ","",IFERROR(INDEX(MMWR_RATING_RO_ROLLUP[],MATCH($B47,MMWR_RATING_RO_ROLLUP[MMWR_RATING_RO_ROLLUP],0),MATCH(C$9,MMWR_RATING_RO_ROLLUP[#Headers],0)),"ERROR"))</f>
        <v>7457</v>
      </c>
      <c r="D47" s="155">
        <f>IF($B47=" ","",IFERROR(INDEX(MMWR_RATING_RO_ROLLUP[],MATCH($B47,MMWR_RATING_RO_ROLLUP[MMWR_RATING_RO_ROLLUP],0),MATCH(D$9,MMWR_RATING_RO_ROLLUP[#Headers],0)),"ERROR"))</f>
        <v>86.075767734999999</v>
      </c>
      <c r="E47" s="156">
        <f>IF($B47=" ","",IFERROR(INDEX(MMWR_RATING_RO_ROLLUP[],MATCH($B47,MMWR_RATING_RO_ROLLUP[MMWR_RATING_RO_ROLLUP],0),MATCH(E$9,MMWR_RATING_RO_ROLLUP[#Headers],0))/$C47,"ERROR"))</f>
        <v>0.21268606678288857</v>
      </c>
      <c r="F47" s="154">
        <f>IF($B47=" ","",IFERROR(INDEX(MMWR_RATING_RO_ROLLUP[],MATCH($B47,MMWR_RATING_RO_ROLLUP[MMWR_RATING_RO_ROLLUP],0),MATCH(F$9,MMWR_RATING_RO_ROLLUP[#Headers],0)),"ERROR"))</f>
        <v>2353</v>
      </c>
      <c r="G47" s="154">
        <f>IF($B47=" ","",IFERROR(INDEX(MMWR_RATING_RO_ROLLUP[],MATCH($B47,MMWR_RATING_RO_ROLLUP[MMWR_RATING_RO_ROLLUP],0),MATCH(G$9,MMWR_RATING_RO_ROLLUP[#Headers],0)),"ERROR"))</f>
        <v>11100</v>
      </c>
      <c r="H47" s="155">
        <f>IF($B47=" ","",IFERROR(INDEX(MMWR_RATING_RO_ROLLUP[],MATCH($B47,MMWR_RATING_RO_ROLLUP[MMWR_RATING_RO_ROLLUP],0),MATCH(H$9,MMWR_RATING_RO_ROLLUP[#Headers],0)),"ERROR"))</f>
        <v>135.5329366766</v>
      </c>
      <c r="I47" s="155">
        <f>IF($B47=" ","",IFERROR(INDEX(MMWR_RATING_RO_ROLLUP[],MATCH($B47,MMWR_RATING_RO_ROLLUP[MMWR_RATING_RO_ROLLUP],0),MATCH(I$9,MMWR_RATING_RO_ROLLUP[#Headers],0)),"ERROR"))</f>
        <v>137.20218037660001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978</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March 26, 2016</v>
      </c>
      <c r="K3" s="359"/>
      <c r="L3" s="359"/>
      <c r="M3" s="360"/>
      <c r="N3" s="28"/>
    </row>
    <row r="4" spans="1:15" ht="51.75" customHeight="1" thickBot="1" x14ac:dyDescent="0.35">
      <c r="A4" s="30"/>
      <c r="B4" s="246" t="s">
        <v>456</v>
      </c>
      <c r="C4" s="361" t="s">
        <v>432</v>
      </c>
      <c r="D4" s="362"/>
      <c r="E4" s="362"/>
      <c r="F4" s="362"/>
      <c r="G4" s="362"/>
      <c r="H4" s="362"/>
      <c r="I4" s="362"/>
      <c r="J4" s="362"/>
      <c r="K4" s="362"/>
      <c r="L4" s="362"/>
      <c r="M4" s="363"/>
      <c r="N4" s="28"/>
    </row>
    <row r="5" spans="1:15" ht="27" customHeight="1" thickBot="1" x14ac:dyDescent="0.25">
      <c r="A5" s="30"/>
      <c r="B5" s="245" t="s">
        <v>370</v>
      </c>
      <c r="C5" s="364" t="s">
        <v>1042</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973</v>
      </c>
      <c r="K11" s="394"/>
      <c r="L11" s="394"/>
      <c r="M11" s="395"/>
      <c r="N11" s="28"/>
    </row>
    <row r="12" spans="1:15" x14ac:dyDescent="0.2">
      <c r="A12" s="25"/>
      <c r="B12" s="41" t="s">
        <v>730</v>
      </c>
      <c r="C12" s="154">
        <f>IF($B12=" ","",IFERROR(INDEX(MMWR_RATING_STATE_ROLLUP_VSC[],MATCH($B12,MMWR_RATING_STATE_ROLLUP_VSC[MMWR_RATING_STATE_ROLLUP_VSC],0),MATCH(C$9,MMWR_RATING_STATE_ROLLUP_VSC[#Headers],0)),"ERROR"))</f>
        <v>342904</v>
      </c>
      <c r="D12" s="155">
        <f>IF($B12=" ","",IFERROR(INDEX(MMWR_RATING_STATE_ROLLUP_VSC[],MATCH($B12,MMWR_RATING_STATE_ROLLUP_VSC[MMWR_RATING_STATE_ROLLUP_VSC],0),MATCH(D$9,MMWR_RATING_STATE_ROLLUP_VSC[#Headers],0)),"ERROR"))</f>
        <v>90.873145253499999</v>
      </c>
      <c r="E12" s="157">
        <f>IF($B12=" ","",IFERROR(INDEX(MMWR_RATING_STATE_ROLLUP_VSC[],MATCH($B12,MMWR_RATING_STATE_ROLLUP_VSC[MMWR_RATING_STATE_ROLLUP_VSC],0),MATCH(E$9,MMWR_RATING_STATE_ROLLUP_VSC[#Headers],0))/$C12,"ERROR"))</f>
        <v>0.23499871684203158</v>
      </c>
      <c r="F12" s="154">
        <f>IF($B12=" ","",IFERROR(INDEX(MMWR_RATING_STATE_ROLLUP_VSC[],MATCH($B12,MMWR_RATING_STATE_ROLLUP_VSC[MMWR_RATING_STATE_ROLLUP_VSC],0),MATCH(F$9,MMWR_RATING_STATE_ROLLUP_VSC[#Headers],0)),"ERROR"))</f>
        <v>97449</v>
      </c>
      <c r="G12" s="154">
        <f>IF($B12=" ","",IFERROR(INDEX(MMWR_RATING_STATE_ROLLUP_VSC[],MATCH($B12,MMWR_RATING_STATE_ROLLUP_VSC[MMWR_RATING_STATE_ROLLUP_VSC],0),MATCH(G$9,MMWR_RATING_STATE_ROLLUP_VSC[#Headers],0)),"ERROR"))</f>
        <v>609217</v>
      </c>
      <c r="H12" s="155">
        <f>IF($B12=" ","",IFERROR(INDEX(MMWR_RATING_STATE_ROLLUP_VSC[],MATCH($B12,MMWR_RATING_STATE_ROLLUP_VSC[MMWR_RATING_STATE_ROLLUP_VSC],0),MATCH(H$9,MMWR_RATING_STATE_ROLLUP_VSC[#Headers],0)),"ERROR"))</f>
        <v>120.96837320029999</v>
      </c>
      <c r="I12" s="155">
        <f>IF($B12=" ","",IFERROR(INDEX(MMWR_RATING_STATE_ROLLUP_VSC[],MATCH($B12,MMWR_RATING_STATE_ROLLUP_VSC[MMWR_RATING_STATE_ROLLUP_VSC],0),MATCH(I$9,MMWR_RATING_STATE_ROLLUP_VSC[#Headers],0)),"ERROR"))</f>
        <v>126.5490945383</v>
      </c>
      <c r="J12" s="42"/>
      <c r="K12" s="42"/>
      <c r="L12" s="42"/>
      <c r="M12" s="42"/>
      <c r="N12" s="28"/>
    </row>
    <row r="13" spans="1:15" x14ac:dyDescent="0.2">
      <c r="A13" s="25"/>
      <c r="B13" s="341" t="s">
        <v>959</v>
      </c>
      <c r="C13" s="342"/>
      <c r="D13" s="342"/>
      <c r="E13" s="342"/>
      <c r="F13" s="342"/>
      <c r="G13" s="342"/>
      <c r="H13" s="342"/>
      <c r="I13" s="342"/>
      <c r="J13" s="342"/>
      <c r="K13" s="342"/>
      <c r="L13" s="342"/>
      <c r="M13" s="392"/>
      <c r="N13" s="28"/>
    </row>
    <row r="14" spans="1:15" x14ac:dyDescent="0.2">
      <c r="A14" s="25"/>
      <c r="B14" s="41" t="s">
        <v>1036</v>
      </c>
      <c r="C14" s="154">
        <f>IF($B14=" ","",IFERROR(INDEX(MMWR_RATING_STATE_ROLLUP_VSC[],MATCH($B14,MMWR_RATING_STATE_ROLLUP_VSC[MMWR_RATING_STATE_ROLLUP_VSC],0),MATCH(C$9,MMWR_RATING_STATE_ROLLUP_VSC[#Headers],0)),"ERROR"))</f>
        <v>298670</v>
      </c>
      <c r="D14" s="155">
        <f>IF($B14=" ","",IFERROR(INDEX(MMWR_RATING_STATE_ROLLUP_VSC[],MATCH($B14,MMWR_RATING_STATE_ROLLUP_VSC[MMWR_RATING_STATE_ROLLUP_VSC],0),MATCH(D$9,MMWR_RATING_STATE_ROLLUP_VSC[#Headers],0)),"ERROR"))</f>
        <v>92.9856965882</v>
      </c>
      <c r="E14" s="156">
        <f>IF($B14=" ","",IFERROR(INDEX(MMWR_RATING_STATE_ROLLUP_VSC[],MATCH($B14,MMWR_RATING_STATE_ROLLUP_VSC[MMWR_RATING_STATE_ROLLUP_VSC],0),MATCH(E$9,MMWR_RATING_STATE_ROLLUP_VSC[#Headers],0))/$C14,"ERROR"))</f>
        <v>0.24481199986607291</v>
      </c>
      <c r="F14" s="154">
        <f>IF($B14=" ","",IFERROR(INDEX(MMWR_RATING_STATE_ROLLUP_VSC[],MATCH($B14,MMWR_RATING_STATE_ROLLUP_VSC[MMWR_RATING_STATE_ROLLUP_VSC],0),MATCH(F$9,MMWR_RATING_STATE_ROLLUP_VSC[#Headers],0)),"ERROR"))</f>
        <v>81606</v>
      </c>
      <c r="G14" s="154">
        <f>IF($B14=" ","",IFERROR(INDEX(MMWR_RATING_STATE_ROLLUP_VSC[],MATCH($B14,MMWR_RATING_STATE_ROLLUP_VSC[MMWR_RATING_STATE_ROLLUP_VSC],0),MATCH(G$9,MMWR_RATING_STATE_ROLLUP_VSC[#Headers],0)),"ERROR"))</f>
        <v>514307</v>
      </c>
      <c r="H14" s="155">
        <f>IF($B14=" ","",IFERROR(INDEX(MMWR_RATING_STATE_ROLLUP_VSC[],MATCH($B14,MMWR_RATING_STATE_ROLLUP_VSC[MMWR_RATING_STATE_ROLLUP_VSC],0),MATCH(H$9,MMWR_RATING_STATE_ROLLUP_VSC[#Headers],0)),"ERROR"))</f>
        <v>124.3726319143</v>
      </c>
      <c r="I14" s="155">
        <f>IF($B14=" ","",IFERROR(INDEX(MMWR_RATING_STATE_ROLLUP_VSC[],MATCH($B14,MMWR_RATING_STATE_ROLLUP_VSC[MMWR_RATING_STATE_ROLLUP_VSC],0),MATCH(I$9,MMWR_RATING_STATE_ROLLUP_VSC[#Headers],0)),"ERROR"))</f>
        <v>132.55984716649999</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65295</v>
      </c>
      <c r="D15" s="155">
        <f>IF($B15=" ","",IFERROR(INDEX(MMWR_RATING_STATE_ROLLUP_VSC[],MATCH($B15,MMWR_RATING_STATE_ROLLUP_VSC[MMWR_RATING_STATE_ROLLUP_VSC],0),MATCH(D$9,MMWR_RATING_STATE_ROLLUP_VSC[#Headers],0)),"ERROR"))</f>
        <v>94.232697756299999</v>
      </c>
      <c r="E15" s="156">
        <f>IF($B15=" ","",IFERROR(INDEX(MMWR_RATING_STATE_ROLLUP_VSC[],MATCH($B15,MMWR_RATING_STATE_ROLLUP_VSC[MMWR_RATING_STATE_ROLLUP_VSC],0),MATCH(E$9,MMWR_RATING_STATE_ROLLUP_VSC[#Headers],0))/$C15,"ERROR"))</f>
        <v>0.24827322153304235</v>
      </c>
      <c r="F15" s="154">
        <f>IF($B15=" ","",IFERROR(INDEX(MMWR_RATING_STATE_ROLLUP_VSC[],MATCH($B15,MMWR_RATING_STATE_ROLLUP_VSC[MMWR_RATING_STATE_ROLLUP_VSC],0),MATCH(F$9,MMWR_RATING_STATE_ROLLUP_VSC[#Headers],0)),"ERROR"))</f>
        <v>16697</v>
      </c>
      <c r="G15" s="154">
        <f>IF($B15=" ","",IFERROR(INDEX(MMWR_RATING_STATE_ROLLUP_VSC[],MATCH($B15,MMWR_RATING_STATE_ROLLUP_VSC[MMWR_RATING_STATE_ROLLUP_VSC],0),MATCH(G$9,MMWR_RATING_STATE_ROLLUP_VSC[#Headers],0)),"ERROR"))</f>
        <v>106827</v>
      </c>
      <c r="H15" s="155">
        <f>IF($B15=" ","",IFERROR(INDEX(MMWR_RATING_STATE_ROLLUP_VSC[],MATCH($B15,MMWR_RATING_STATE_ROLLUP_VSC[MMWR_RATING_STATE_ROLLUP_VSC],0),MATCH(H$9,MMWR_RATING_STATE_ROLLUP_VSC[#Headers],0)),"ERROR"))</f>
        <v>132.5242857998</v>
      </c>
      <c r="I15" s="155">
        <f>IF($B15=" ","",IFERROR(INDEX(MMWR_RATING_STATE_ROLLUP_VSC[],MATCH($B15,MMWR_RATING_STATE_ROLLUP_VSC[MMWR_RATING_STATE_ROLLUP_VSC],0),MATCH(I$9,MMWR_RATING_STATE_ROLLUP_VSC[#Headers],0)),"ERROR"))</f>
        <v>136.11006159780001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1704</v>
      </c>
      <c r="D16" s="155">
        <f>IF($B16=" ","",IFERROR(INDEX(MMWR_RATING_STATE_ROLLUP_VSC[],MATCH($B16,MMWR_RATING_STATE_ROLLUP_VSC[MMWR_RATING_STATE_ROLLUP_VSC],0),MATCH(D$9,MMWR_RATING_STATE_ROLLUP_VSC[#Headers],0)),"ERROR"))</f>
        <v>93.272300469499996</v>
      </c>
      <c r="E16" s="156">
        <f>IF($B16=" ","",IFERROR(INDEX(MMWR_RATING_STATE_ROLLUP_VSC[],MATCH($B16,MMWR_RATING_STATE_ROLLUP_VSC[MMWR_RATING_STATE_ROLLUP_VSC],0),MATCH(E$9,MMWR_RATING_STATE_ROLLUP_VSC[#Headers],0))/$C16,"ERROR"))</f>
        <v>0.25704225352112675</v>
      </c>
      <c r="F16" s="154">
        <f>IF($B16=" ","",IFERROR(INDEX(MMWR_RATING_STATE_ROLLUP_VSC[],MATCH($B16,MMWR_RATING_STATE_ROLLUP_VSC[MMWR_RATING_STATE_ROLLUP_VSC],0),MATCH(F$9,MMWR_RATING_STATE_ROLLUP_VSC[#Headers],0)),"ERROR"))</f>
        <v>632</v>
      </c>
      <c r="G16" s="154">
        <f>IF($B16=" ","",IFERROR(INDEX(MMWR_RATING_STATE_ROLLUP_VSC[],MATCH($B16,MMWR_RATING_STATE_ROLLUP_VSC[MMWR_RATING_STATE_ROLLUP_VSC],0),MATCH(G$9,MMWR_RATING_STATE_ROLLUP_VSC[#Headers],0)),"ERROR"))</f>
        <v>3210</v>
      </c>
      <c r="H16" s="155">
        <f>IF($B16=" ","",IFERROR(INDEX(MMWR_RATING_STATE_ROLLUP_VSC[],MATCH($B16,MMWR_RATING_STATE_ROLLUP_VSC[MMWR_RATING_STATE_ROLLUP_VSC],0),MATCH(H$9,MMWR_RATING_STATE_ROLLUP_VSC[#Headers],0)),"ERROR"))</f>
        <v>106.7610759494</v>
      </c>
      <c r="I16" s="155">
        <f>IF($B16=" ","",IFERROR(INDEX(MMWR_RATING_STATE_ROLLUP_VSC[],MATCH($B16,MMWR_RATING_STATE_ROLLUP_VSC[MMWR_RATING_STATE_ROLLUP_VSC],0),MATCH(I$9,MMWR_RATING_STATE_ROLLUP_VSC[#Headers],0)),"ERROR"))</f>
        <v>115.0249221184</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792</v>
      </c>
      <c r="D17" s="155">
        <f>IF($B17=" ","",IFERROR(INDEX(MMWR_RATING_STATE_ROLLUP_VSC[],MATCH($B17,MMWR_RATING_STATE_ROLLUP_VSC[MMWR_RATING_STATE_ROLLUP_VSC],0),MATCH(D$9,MMWR_RATING_STATE_ROLLUP_VSC[#Headers],0)),"ERROR"))</f>
        <v>97.853535353500007</v>
      </c>
      <c r="E17" s="156">
        <f>IF($B17=" ","",IFERROR(INDEX(MMWR_RATING_STATE_ROLLUP_VSC[],MATCH($B17,MMWR_RATING_STATE_ROLLUP_VSC[MMWR_RATING_STATE_ROLLUP_VSC],0),MATCH(E$9,MMWR_RATING_STATE_ROLLUP_VSC[#Headers],0))/$C17,"ERROR"))</f>
        <v>0.24747474747474749</v>
      </c>
      <c r="F17" s="154">
        <f>IF($B17=" ","",IFERROR(INDEX(MMWR_RATING_STATE_ROLLUP_VSC[],MATCH($B17,MMWR_RATING_STATE_ROLLUP_VSC[MMWR_RATING_STATE_ROLLUP_VSC],0),MATCH(F$9,MMWR_RATING_STATE_ROLLUP_VSC[#Headers],0)),"ERROR"))</f>
        <v>260</v>
      </c>
      <c r="G17" s="154">
        <f>IF($B17=" ","",IFERROR(INDEX(MMWR_RATING_STATE_ROLLUP_VSC[],MATCH($B17,MMWR_RATING_STATE_ROLLUP_VSC[MMWR_RATING_STATE_ROLLUP_VSC],0),MATCH(G$9,MMWR_RATING_STATE_ROLLUP_VSC[#Headers],0)),"ERROR"))</f>
        <v>1480</v>
      </c>
      <c r="H17" s="155">
        <f>IF($B17=" ","",IFERROR(INDEX(MMWR_RATING_STATE_ROLLUP_VSC[],MATCH($B17,MMWR_RATING_STATE_ROLLUP_VSC[MMWR_RATING_STATE_ROLLUP_VSC],0),MATCH(H$9,MMWR_RATING_STATE_ROLLUP_VSC[#Headers],0)),"ERROR"))</f>
        <v>128.3307692308</v>
      </c>
      <c r="I17" s="155">
        <f>IF($B17=" ","",IFERROR(INDEX(MMWR_RATING_STATE_ROLLUP_VSC[],MATCH($B17,MMWR_RATING_STATE_ROLLUP_VSC[MMWR_RATING_STATE_ROLLUP_VSC],0),MATCH(I$9,MMWR_RATING_STATE_ROLLUP_VSC[#Headers],0)),"ERROR"))</f>
        <v>141.49662162160001</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371</v>
      </c>
      <c r="D18" s="155">
        <f>IF($B18=" ","",IFERROR(INDEX(MMWR_RATING_STATE_ROLLUP_VSC[],MATCH($B18,MMWR_RATING_STATE_ROLLUP_VSC[MMWR_RATING_STATE_ROLLUP_VSC],0),MATCH(D$9,MMWR_RATING_STATE_ROLLUP_VSC[#Headers],0)),"ERROR"))</f>
        <v>93.525606468999996</v>
      </c>
      <c r="E18" s="156">
        <f>IF($B18=" ","",IFERROR(INDEX(MMWR_RATING_STATE_ROLLUP_VSC[],MATCH($B18,MMWR_RATING_STATE_ROLLUP_VSC[MMWR_RATING_STATE_ROLLUP_VSC],0),MATCH(E$9,MMWR_RATING_STATE_ROLLUP_VSC[#Headers],0))/$C18,"ERROR"))</f>
        <v>0.22102425876010781</v>
      </c>
      <c r="F18" s="154">
        <f>IF($B18=" ","",IFERROR(INDEX(MMWR_RATING_STATE_ROLLUP_VSC[],MATCH($B18,MMWR_RATING_STATE_ROLLUP_VSC[MMWR_RATING_STATE_ROLLUP_VSC],0),MATCH(F$9,MMWR_RATING_STATE_ROLLUP_VSC[#Headers],0)),"ERROR"))</f>
        <v>103</v>
      </c>
      <c r="G18" s="154">
        <f>IF($B18=" ","",IFERROR(INDEX(MMWR_RATING_STATE_ROLLUP_VSC[],MATCH($B18,MMWR_RATING_STATE_ROLLUP_VSC[MMWR_RATING_STATE_ROLLUP_VSC],0),MATCH(G$9,MMWR_RATING_STATE_ROLLUP_VSC[#Headers],0)),"ERROR"))</f>
        <v>658</v>
      </c>
      <c r="H18" s="155">
        <f>IF($B18=" ","",IFERROR(INDEX(MMWR_RATING_STATE_ROLLUP_VSC[],MATCH($B18,MMWR_RATING_STATE_ROLLUP_VSC[MMWR_RATING_STATE_ROLLUP_VSC],0),MATCH(H$9,MMWR_RATING_STATE_ROLLUP_VSC[#Headers],0)),"ERROR"))</f>
        <v>152.74757281550001</v>
      </c>
      <c r="I18" s="155">
        <f>IF($B18=" ","",IFERROR(INDEX(MMWR_RATING_STATE_ROLLUP_VSC[],MATCH($B18,MMWR_RATING_STATE_ROLLUP_VSC[MMWR_RATING_STATE_ROLLUP_VSC],0),MATCH(I$9,MMWR_RATING_STATE_ROLLUP_VSC[#Headers],0)),"ERROR"))</f>
        <v>147.35258358659999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1475</v>
      </c>
      <c r="D19" s="155">
        <f>IF($B19=" ","",IFERROR(INDEX(MMWR_RATING_STATE_ROLLUP_VSC[],MATCH($B19,MMWR_RATING_STATE_ROLLUP_VSC[MMWR_RATING_STATE_ROLLUP_VSC],0),MATCH(D$9,MMWR_RATING_STATE_ROLLUP_VSC[#Headers],0)),"ERROR"))</f>
        <v>74.610169491500002</v>
      </c>
      <c r="E19" s="156">
        <f>IF($B19=" ","",IFERROR(INDEX(MMWR_RATING_STATE_ROLLUP_VSC[],MATCH($B19,MMWR_RATING_STATE_ROLLUP_VSC[MMWR_RATING_STATE_ROLLUP_VSC],0),MATCH(E$9,MMWR_RATING_STATE_ROLLUP_VSC[#Headers],0))/$C19,"ERROR"))</f>
        <v>0.13355932203389831</v>
      </c>
      <c r="F19" s="154">
        <f>IF($B19=" ","",IFERROR(INDEX(MMWR_RATING_STATE_ROLLUP_VSC[],MATCH($B19,MMWR_RATING_STATE_ROLLUP_VSC[MMWR_RATING_STATE_ROLLUP_VSC],0),MATCH(F$9,MMWR_RATING_STATE_ROLLUP_VSC[#Headers],0)),"ERROR"))</f>
        <v>345</v>
      </c>
      <c r="G19" s="154">
        <f>IF($B19=" ","",IFERROR(INDEX(MMWR_RATING_STATE_ROLLUP_VSC[],MATCH($B19,MMWR_RATING_STATE_ROLLUP_VSC[MMWR_RATING_STATE_ROLLUP_VSC],0),MATCH(G$9,MMWR_RATING_STATE_ROLLUP_VSC[#Headers],0)),"ERROR"))</f>
        <v>2213</v>
      </c>
      <c r="H19" s="155">
        <f>IF($B19=" ","",IFERROR(INDEX(MMWR_RATING_STATE_ROLLUP_VSC[],MATCH($B19,MMWR_RATING_STATE_ROLLUP_VSC[MMWR_RATING_STATE_ROLLUP_VSC],0),MATCH(H$9,MMWR_RATING_STATE_ROLLUP_VSC[#Headers],0)),"ERROR"))</f>
        <v>124.3565217391</v>
      </c>
      <c r="I19" s="155">
        <f>IF($B19=" ","",IFERROR(INDEX(MMWR_RATING_STATE_ROLLUP_VSC[],MATCH($B19,MMWR_RATING_STATE_ROLLUP_VSC[MMWR_RATING_STATE_ROLLUP_VSC],0),MATCH(I$9,MMWR_RATING_STATE_ROLLUP_VSC[#Headers],0)),"ERROR"))</f>
        <v>112.72332730559999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4815</v>
      </c>
      <c r="D20" s="155">
        <f>IF($B20=" ","",IFERROR(INDEX(MMWR_RATING_STATE_ROLLUP_VSC[],MATCH($B20,MMWR_RATING_STATE_ROLLUP_VSC[MMWR_RATING_STATE_ROLLUP_VSC],0),MATCH(D$9,MMWR_RATING_STATE_ROLLUP_VSC[#Headers],0)),"ERROR"))</f>
        <v>107.0269989616</v>
      </c>
      <c r="E20" s="156">
        <f>IF($B20=" ","",IFERROR(INDEX(MMWR_RATING_STATE_ROLLUP_VSC[],MATCH($B20,MMWR_RATING_STATE_ROLLUP_VSC[MMWR_RATING_STATE_ROLLUP_VSC],0),MATCH(E$9,MMWR_RATING_STATE_ROLLUP_VSC[#Headers],0))/$C20,"ERROR"))</f>
        <v>0.28556593977154726</v>
      </c>
      <c r="F20" s="154">
        <f>IF($B20=" ","",IFERROR(INDEX(MMWR_RATING_STATE_ROLLUP_VSC[],MATCH($B20,MMWR_RATING_STATE_ROLLUP_VSC[MMWR_RATING_STATE_ROLLUP_VSC],0),MATCH(F$9,MMWR_RATING_STATE_ROLLUP_VSC[#Headers],0)),"ERROR"))</f>
        <v>1369</v>
      </c>
      <c r="G20" s="154">
        <f>IF($B20=" ","",IFERROR(INDEX(MMWR_RATING_STATE_ROLLUP_VSC[],MATCH($B20,MMWR_RATING_STATE_ROLLUP_VSC[MMWR_RATING_STATE_ROLLUP_VSC],0),MATCH(G$9,MMWR_RATING_STATE_ROLLUP_VSC[#Headers],0)),"ERROR"))</f>
        <v>8396</v>
      </c>
      <c r="H20" s="155">
        <f>IF($B20=" ","",IFERROR(INDEX(MMWR_RATING_STATE_ROLLUP_VSC[],MATCH($B20,MMWR_RATING_STATE_ROLLUP_VSC[MMWR_RATING_STATE_ROLLUP_VSC],0),MATCH(H$9,MMWR_RATING_STATE_ROLLUP_VSC[#Headers],0)),"ERROR"))</f>
        <v>142.51351351349999</v>
      </c>
      <c r="I20" s="155">
        <f>IF($B20=" ","",IFERROR(INDEX(MMWR_RATING_STATE_ROLLUP_VSC[],MATCH($B20,MMWR_RATING_STATE_ROLLUP_VSC[MMWR_RATING_STATE_ROLLUP_VSC],0),MATCH(I$9,MMWR_RATING_STATE_ROLLUP_VSC[#Headers],0)),"ERROR"))</f>
        <v>138.82572960100001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4453</v>
      </c>
      <c r="D21" s="155">
        <f>IF($B21=" ","",IFERROR(INDEX(MMWR_RATING_STATE_ROLLUP_VSC[],MATCH($B21,MMWR_RATING_STATE_ROLLUP_VSC[MMWR_RATING_STATE_ROLLUP_VSC],0),MATCH(D$9,MMWR_RATING_STATE_ROLLUP_VSC[#Headers],0)),"ERROR"))</f>
        <v>91.375028071000003</v>
      </c>
      <c r="E21" s="156">
        <f>IF($B21=" ","",IFERROR(INDEX(MMWR_RATING_STATE_ROLLUP_VSC[],MATCH($B21,MMWR_RATING_STATE_ROLLUP_VSC[MMWR_RATING_STATE_ROLLUP_VSC],0),MATCH(E$9,MMWR_RATING_STATE_ROLLUP_VSC[#Headers],0))/$C21,"ERROR"))</f>
        <v>0.22838535818549294</v>
      </c>
      <c r="F21" s="154">
        <f>IF($B21=" ","",IFERROR(INDEX(MMWR_RATING_STATE_ROLLUP_VSC[],MATCH($B21,MMWR_RATING_STATE_ROLLUP_VSC[MMWR_RATING_STATE_ROLLUP_VSC],0),MATCH(F$9,MMWR_RATING_STATE_ROLLUP_VSC[#Headers],0)),"ERROR"))</f>
        <v>1016</v>
      </c>
      <c r="G21" s="154">
        <f>IF($B21=" ","",IFERROR(INDEX(MMWR_RATING_STATE_ROLLUP_VSC[],MATCH($B21,MMWR_RATING_STATE_ROLLUP_VSC[MMWR_RATING_STATE_ROLLUP_VSC],0),MATCH(G$9,MMWR_RATING_STATE_ROLLUP_VSC[#Headers],0)),"ERROR"))</f>
        <v>6453</v>
      </c>
      <c r="H21" s="155">
        <f>IF($B21=" ","",IFERROR(INDEX(MMWR_RATING_STATE_ROLLUP_VSC[],MATCH($B21,MMWR_RATING_STATE_ROLLUP_VSC[MMWR_RATING_STATE_ROLLUP_VSC],0),MATCH(H$9,MMWR_RATING_STATE_ROLLUP_VSC[#Headers],0)),"ERROR"))</f>
        <v>137.55905511809999</v>
      </c>
      <c r="I21" s="155">
        <f>IF($B21=" ","",IFERROR(INDEX(MMWR_RATING_STATE_ROLLUP_VSC[],MATCH($B21,MMWR_RATING_STATE_ROLLUP_VSC[MMWR_RATING_STATE_ROLLUP_VSC],0),MATCH(I$9,MMWR_RATING_STATE_ROLLUP_VSC[#Headers],0)),"ERROR"))</f>
        <v>132.9485430874</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1118</v>
      </c>
      <c r="D22" s="155">
        <f>IF($B22=" ","",IFERROR(INDEX(MMWR_RATING_STATE_ROLLUP_VSC[],MATCH($B22,MMWR_RATING_STATE_ROLLUP_VSC[MMWR_RATING_STATE_ROLLUP_VSC],0),MATCH(D$9,MMWR_RATING_STATE_ROLLUP_VSC[#Headers],0)),"ERROR"))</f>
        <v>83.487477638599998</v>
      </c>
      <c r="E22" s="156">
        <f>IF($B22=" ","",IFERROR(INDEX(MMWR_RATING_STATE_ROLLUP_VSC[],MATCH($B22,MMWR_RATING_STATE_ROLLUP_VSC[MMWR_RATING_STATE_ROLLUP_VSC],0),MATCH(E$9,MMWR_RATING_STATE_ROLLUP_VSC[#Headers],0))/$C22,"ERROR"))</f>
        <v>0.19409660107334525</v>
      </c>
      <c r="F22" s="154">
        <f>IF($B22=" ","",IFERROR(INDEX(MMWR_RATING_STATE_ROLLUP_VSC[],MATCH($B22,MMWR_RATING_STATE_ROLLUP_VSC[MMWR_RATING_STATE_ROLLUP_VSC],0),MATCH(F$9,MMWR_RATING_STATE_ROLLUP_VSC[#Headers],0)),"ERROR"))</f>
        <v>335</v>
      </c>
      <c r="G22" s="154">
        <f>IF($B22=" ","",IFERROR(INDEX(MMWR_RATING_STATE_ROLLUP_VSC[],MATCH($B22,MMWR_RATING_STATE_ROLLUP_VSC[MMWR_RATING_STATE_ROLLUP_VSC],0),MATCH(G$9,MMWR_RATING_STATE_ROLLUP_VSC[#Headers],0)),"ERROR"))</f>
        <v>2034</v>
      </c>
      <c r="H22" s="155">
        <f>IF($B22=" ","",IFERROR(INDEX(MMWR_RATING_STATE_ROLLUP_VSC[],MATCH($B22,MMWR_RATING_STATE_ROLLUP_VSC[MMWR_RATING_STATE_ROLLUP_VSC],0),MATCH(H$9,MMWR_RATING_STATE_ROLLUP_VSC[#Headers],0)),"ERROR"))</f>
        <v>135.8626865672</v>
      </c>
      <c r="I22" s="155">
        <f>IF($B22=" ","",IFERROR(INDEX(MMWR_RATING_STATE_ROLLUP_VSC[],MATCH($B22,MMWR_RATING_STATE_ROLLUP_VSC[MMWR_RATING_STATE_ROLLUP_VSC],0),MATCH(I$9,MMWR_RATING_STATE_ROLLUP_VSC[#Headers],0)),"ERROR"))</f>
        <v>136.13569321529999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4006</v>
      </c>
      <c r="D23" s="155">
        <f>IF($B23=" ","",IFERROR(INDEX(MMWR_RATING_STATE_ROLLUP_VSC[],MATCH($B23,MMWR_RATING_STATE_ROLLUP_VSC[MMWR_RATING_STATE_ROLLUP_VSC],0),MATCH(D$9,MMWR_RATING_STATE_ROLLUP_VSC[#Headers],0)),"ERROR"))</f>
        <v>92.556415376900006</v>
      </c>
      <c r="E23" s="156">
        <f>IF($B23=" ","",IFERROR(INDEX(MMWR_RATING_STATE_ROLLUP_VSC[],MATCH($B23,MMWR_RATING_STATE_ROLLUP_VSC[MMWR_RATING_STATE_ROLLUP_VSC],0),MATCH(E$9,MMWR_RATING_STATE_ROLLUP_VSC[#Headers],0))/$C23,"ERROR"))</f>
        <v>0.22865701447828257</v>
      </c>
      <c r="F23" s="154">
        <f>IF($B23=" ","",IFERROR(INDEX(MMWR_RATING_STATE_ROLLUP_VSC[],MATCH($B23,MMWR_RATING_STATE_ROLLUP_VSC[MMWR_RATING_STATE_ROLLUP_VSC],0),MATCH(F$9,MMWR_RATING_STATE_ROLLUP_VSC[#Headers],0)),"ERROR"))</f>
        <v>786</v>
      </c>
      <c r="G23" s="154">
        <f>IF($B23=" ","",IFERROR(INDEX(MMWR_RATING_STATE_ROLLUP_VSC[],MATCH($B23,MMWR_RATING_STATE_ROLLUP_VSC[MMWR_RATING_STATE_ROLLUP_VSC],0),MATCH(G$9,MMWR_RATING_STATE_ROLLUP_VSC[#Headers],0)),"ERROR"))</f>
        <v>6109</v>
      </c>
      <c r="H23" s="155">
        <f>IF($B23=" ","",IFERROR(INDEX(MMWR_RATING_STATE_ROLLUP_VSC[],MATCH($B23,MMWR_RATING_STATE_ROLLUP_VSC[MMWR_RATING_STATE_ROLLUP_VSC],0),MATCH(H$9,MMWR_RATING_STATE_ROLLUP_VSC[#Headers],0)),"ERROR"))</f>
        <v>147.20865139950001</v>
      </c>
      <c r="I23" s="155">
        <f>IF($B23=" ","",IFERROR(INDEX(MMWR_RATING_STATE_ROLLUP_VSC[],MATCH($B23,MMWR_RATING_STATE_ROLLUP_VSC[MMWR_RATING_STATE_ROLLUP_VSC],0),MATCH(I$9,MMWR_RATING_STATE_ROLLUP_VSC[#Headers],0)),"ERROR"))</f>
        <v>140.92846619740001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8282</v>
      </c>
      <c r="D24" s="155">
        <f>IF($B24=" ","",IFERROR(INDEX(MMWR_RATING_STATE_ROLLUP_VSC[],MATCH($B24,MMWR_RATING_STATE_ROLLUP_VSC[MMWR_RATING_STATE_ROLLUP_VSC],0),MATCH(D$9,MMWR_RATING_STATE_ROLLUP_VSC[#Headers],0)),"ERROR"))</f>
        <v>93.393141753199998</v>
      </c>
      <c r="E24" s="156">
        <f>IF($B24=" ","",IFERROR(INDEX(MMWR_RATING_STATE_ROLLUP_VSC[],MATCH($B24,MMWR_RATING_STATE_ROLLUP_VSC[MMWR_RATING_STATE_ROLLUP_VSC],0),MATCH(E$9,MMWR_RATING_STATE_ROLLUP_VSC[#Headers],0))/$C24,"ERROR"))</f>
        <v>0.23677855590437091</v>
      </c>
      <c r="F24" s="154">
        <f>IF($B24=" ","",IFERROR(INDEX(MMWR_RATING_STATE_ROLLUP_VSC[],MATCH($B24,MMWR_RATING_STATE_ROLLUP_VSC[MMWR_RATING_STATE_ROLLUP_VSC],0),MATCH(F$9,MMWR_RATING_STATE_ROLLUP_VSC[#Headers],0)),"ERROR"))</f>
        <v>2205</v>
      </c>
      <c r="G24" s="154">
        <f>IF($B24=" ","",IFERROR(INDEX(MMWR_RATING_STATE_ROLLUP_VSC[],MATCH($B24,MMWR_RATING_STATE_ROLLUP_VSC[MMWR_RATING_STATE_ROLLUP_VSC],0),MATCH(G$9,MMWR_RATING_STATE_ROLLUP_VSC[#Headers],0)),"ERROR"))</f>
        <v>13762</v>
      </c>
      <c r="H24" s="155">
        <f>IF($B24=" ","",IFERROR(INDEX(MMWR_RATING_STATE_ROLLUP_VSC[],MATCH($B24,MMWR_RATING_STATE_ROLLUP_VSC[MMWR_RATING_STATE_ROLLUP_VSC],0),MATCH(H$9,MMWR_RATING_STATE_ROLLUP_VSC[#Headers],0)),"ERROR"))</f>
        <v>126.0158730159</v>
      </c>
      <c r="I24" s="155">
        <f>IF($B24=" ","",IFERROR(INDEX(MMWR_RATING_STATE_ROLLUP_VSC[],MATCH($B24,MMWR_RATING_STATE_ROLLUP_VSC[MMWR_RATING_STATE_ROLLUP_VSC],0),MATCH(I$9,MMWR_RATING_STATE_ROLLUP_VSC[#Headers],0)),"ERROR"))</f>
        <v>133.88795233249999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16109</v>
      </c>
      <c r="D25" s="155">
        <f>IF($B25=" ","",IFERROR(INDEX(MMWR_RATING_STATE_ROLLUP_VSC[],MATCH($B25,MMWR_RATING_STATE_ROLLUP_VSC[MMWR_RATING_STATE_ROLLUP_VSC],0),MATCH(D$9,MMWR_RATING_STATE_ROLLUP_VSC[#Headers],0)),"ERROR"))</f>
        <v>94.962505431699995</v>
      </c>
      <c r="E25" s="156">
        <f>IF($B25=" ","",IFERROR(INDEX(MMWR_RATING_STATE_ROLLUP_VSC[],MATCH($B25,MMWR_RATING_STATE_ROLLUP_VSC[MMWR_RATING_STATE_ROLLUP_VSC],0),MATCH(E$9,MMWR_RATING_STATE_ROLLUP_VSC[#Headers],0))/$C25,"ERROR"))</f>
        <v>0.25557141970327146</v>
      </c>
      <c r="F25" s="154">
        <f>IF($B25=" ","",IFERROR(INDEX(MMWR_RATING_STATE_ROLLUP_VSC[],MATCH($B25,MMWR_RATING_STATE_ROLLUP_VSC[MMWR_RATING_STATE_ROLLUP_VSC],0),MATCH(F$9,MMWR_RATING_STATE_ROLLUP_VSC[#Headers],0)),"ERROR"))</f>
        <v>3534</v>
      </c>
      <c r="G25" s="154">
        <f>IF($B25=" ","",IFERROR(INDEX(MMWR_RATING_STATE_ROLLUP_VSC[],MATCH($B25,MMWR_RATING_STATE_ROLLUP_VSC[MMWR_RATING_STATE_ROLLUP_VSC],0),MATCH(G$9,MMWR_RATING_STATE_ROLLUP_VSC[#Headers],0)),"ERROR"))</f>
        <v>24493</v>
      </c>
      <c r="H25" s="155">
        <f>IF($B25=" ","",IFERROR(INDEX(MMWR_RATING_STATE_ROLLUP_VSC[],MATCH($B25,MMWR_RATING_STATE_ROLLUP_VSC[MMWR_RATING_STATE_ROLLUP_VSC],0),MATCH(H$9,MMWR_RATING_STATE_ROLLUP_VSC[#Headers],0)),"ERROR"))</f>
        <v>132.49349179399999</v>
      </c>
      <c r="I25" s="155">
        <f>IF($B25=" ","",IFERROR(INDEX(MMWR_RATING_STATE_ROLLUP_VSC[],MATCH($B25,MMWR_RATING_STATE_ROLLUP_VSC[MMWR_RATING_STATE_ROLLUP_VSC],0),MATCH(I$9,MMWR_RATING_STATE_ROLLUP_VSC[#Headers],0)),"ERROR"))</f>
        <v>141.09178882040001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8292</v>
      </c>
      <c r="D26" s="155">
        <f>IF($B26=" ","",IFERROR(INDEX(MMWR_RATING_STATE_ROLLUP_VSC[],MATCH($B26,MMWR_RATING_STATE_ROLLUP_VSC[MMWR_RATING_STATE_ROLLUP_VSC],0),MATCH(D$9,MMWR_RATING_STATE_ROLLUP_VSC[#Headers],0)),"ERROR"))</f>
        <v>103.1848769899</v>
      </c>
      <c r="E26" s="156">
        <f>IF($B26=" ","",IFERROR(INDEX(MMWR_RATING_STATE_ROLLUP_VSC[],MATCH($B26,MMWR_RATING_STATE_ROLLUP_VSC[MMWR_RATING_STATE_ROLLUP_VSC],0),MATCH(E$9,MMWR_RATING_STATE_ROLLUP_VSC[#Headers],0))/$C26,"ERROR"))</f>
        <v>0.2855764592378196</v>
      </c>
      <c r="F26" s="154">
        <f>IF($B26=" ","",IFERROR(INDEX(MMWR_RATING_STATE_ROLLUP_VSC[],MATCH($B26,MMWR_RATING_STATE_ROLLUP_VSC[MMWR_RATING_STATE_ROLLUP_VSC],0),MATCH(F$9,MMWR_RATING_STATE_ROLLUP_VSC[#Headers],0)),"ERROR"))</f>
        <v>2146</v>
      </c>
      <c r="G26" s="154">
        <f>IF($B26=" ","",IFERROR(INDEX(MMWR_RATING_STATE_ROLLUP_VSC[],MATCH($B26,MMWR_RATING_STATE_ROLLUP_VSC[MMWR_RATING_STATE_ROLLUP_VSC],0),MATCH(G$9,MMWR_RATING_STATE_ROLLUP_VSC[#Headers],0)),"ERROR"))</f>
        <v>14651</v>
      </c>
      <c r="H26" s="155">
        <f>IF($B26=" ","",IFERROR(INDEX(MMWR_RATING_STATE_ROLLUP_VSC[],MATCH($B26,MMWR_RATING_STATE_ROLLUP_VSC[MMWR_RATING_STATE_ROLLUP_VSC],0),MATCH(H$9,MMWR_RATING_STATE_ROLLUP_VSC[#Headers],0)),"ERROR"))</f>
        <v>139.3723205965</v>
      </c>
      <c r="I26" s="155">
        <f>IF($B26=" ","",IFERROR(INDEX(MMWR_RATING_STATE_ROLLUP_VSC[],MATCH($B26,MMWR_RATING_STATE_ROLLUP_VSC[MMWR_RATING_STATE_ROLLUP_VSC],0),MATCH(I$9,MMWR_RATING_STATE_ROLLUP_VSC[#Headers],0)),"ERROR"))</f>
        <v>143.20053238689999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861</v>
      </c>
      <c r="D27" s="155">
        <f>IF($B27=" ","",IFERROR(INDEX(MMWR_RATING_STATE_ROLLUP_VSC[],MATCH($B27,MMWR_RATING_STATE_ROLLUP_VSC[MMWR_RATING_STATE_ROLLUP_VSC],0),MATCH(D$9,MMWR_RATING_STATE_ROLLUP_VSC[#Headers],0)),"ERROR"))</f>
        <v>84.360046457600006</v>
      </c>
      <c r="E27" s="156">
        <f>IF($B27=" ","",IFERROR(INDEX(MMWR_RATING_STATE_ROLLUP_VSC[],MATCH($B27,MMWR_RATING_STATE_ROLLUP_VSC[MMWR_RATING_STATE_ROLLUP_VSC],0),MATCH(E$9,MMWR_RATING_STATE_ROLLUP_VSC[#Headers],0))/$C27,"ERROR"))</f>
        <v>0.20209059233449478</v>
      </c>
      <c r="F27" s="154">
        <f>IF($B27=" ","",IFERROR(INDEX(MMWR_RATING_STATE_ROLLUP_VSC[],MATCH($B27,MMWR_RATING_STATE_ROLLUP_VSC[MMWR_RATING_STATE_ROLLUP_VSC],0),MATCH(F$9,MMWR_RATING_STATE_ROLLUP_VSC[#Headers],0)),"ERROR"))</f>
        <v>223</v>
      </c>
      <c r="G27" s="154">
        <f>IF($B27=" ","",IFERROR(INDEX(MMWR_RATING_STATE_ROLLUP_VSC[],MATCH($B27,MMWR_RATING_STATE_ROLLUP_VSC[MMWR_RATING_STATE_ROLLUP_VSC],0),MATCH(G$9,MMWR_RATING_STATE_ROLLUP_VSC[#Headers],0)),"ERROR"))</f>
        <v>1536</v>
      </c>
      <c r="H27" s="155">
        <f>IF($B27=" ","",IFERROR(INDEX(MMWR_RATING_STATE_ROLLUP_VSC[],MATCH($B27,MMWR_RATING_STATE_ROLLUP_VSC[MMWR_RATING_STATE_ROLLUP_VSC],0),MATCH(H$9,MMWR_RATING_STATE_ROLLUP_VSC[#Headers],0)),"ERROR"))</f>
        <v>111.50672645740001</v>
      </c>
      <c r="I27" s="155">
        <f>IF($B27=" ","",IFERROR(INDEX(MMWR_RATING_STATE_ROLLUP_VSC[],MATCH($B27,MMWR_RATING_STATE_ROLLUP_VSC[MMWR_RATING_STATE_ROLLUP_VSC],0),MATCH(I$9,MMWR_RATING_STATE_ROLLUP_VSC[#Headers],0)),"ERROR"))</f>
        <v>116.1953125</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494</v>
      </c>
      <c r="D28" s="155">
        <f>IF($B28=" ","",IFERROR(INDEX(MMWR_RATING_STATE_ROLLUP_VSC[],MATCH($B28,MMWR_RATING_STATE_ROLLUP_VSC[MMWR_RATING_STATE_ROLLUP_VSC],0),MATCH(D$9,MMWR_RATING_STATE_ROLLUP_VSC[#Headers],0)),"ERROR"))</f>
        <v>89.704453441300004</v>
      </c>
      <c r="E28" s="156">
        <f>IF($B28=" ","",IFERROR(INDEX(MMWR_RATING_STATE_ROLLUP_VSC[],MATCH($B28,MMWR_RATING_STATE_ROLLUP_VSC[MMWR_RATING_STATE_ROLLUP_VSC],0),MATCH(E$9,MMWR_RATING_STATE_ROLLUP_VSC[#Headers],0))/$C28,"ERROR"))</f>
        <v>0.27530364372469635</v>
      </c>
      <c r="F28" s="154">
        <f>IF($B28=" ","",IFERROR(INDEX(MMWR_RATING_STATE_ROLLUP_VSC[],MATCH($B28,MMWR_RATING_STATE_ROLLUP_VSC[MMWR_RATING_STATE_ROLLUP_VSC],0),MATCH(F$9,MMWR_RATING_STATE_ROLLUP_VSC[#Headers],0)),"ERROR"))</f>
        <v>120</v>
      </c>
      <c r="G28" s="154">
        <f>IF($B28=" ","",IFERROR(INDEX(MMWR_RATING_STATE_ROLLUP_VSC[],MATCH($B28,MMWR_RATING_STATE_ROLLUP_VSC[MMWR_RATING_STATE_ROLLUP_VSC],0),MATCH(G$9,MMWR_RATING_STATE_ROLLUP_VSC[#Headers],0)),"ERROR"))</f>
        <v>705</v>
      </c>
      <c r="H28" s="155">
        <f>IF($B28=" ","",IFERROR(INDEX(MMWR_RATING_STATE_ROLLUP_VSC[],MATCH($B28,MMWR_RATING_STATE_ROLLUP_VSC[MMWR_RATING_STATE_ROLLUP_VSC],0),MATCH(H$9,MMWR_RATING_STATE_ROLLUP_VSC[#Headers],0)),"ERROR"))</f>
        <v>125.59166666669999</v>
      </c>
      <c r="I28" s="155">
        <f>IF($B28=" ","",IFERROR(INDEX(MMWR_RATING_STATE_ROLLUP_VSC[],MATCH($B28,MMWR_RATING_STATE_ROLLUP_VSC[MMWR_RATING_STATE_ROLLUP_VSC],0),MATCH(I$9,MMWR_RATING_STATE_ROLLUP_VSC[#Headers],0)),"ERROR"))</f>
        <v>133.81276595739999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9906</v>
      </c>
      <c r="D29" s="155">
        <f>IF($B29=" ","",IFERROR(INDEX(MMWR_RATING_STATE_ROLLUP_VSC[],MATCH($B29,MMWR_RATING_STATE_ROLLUP_VSC[MMWR_RATING_STATE_ROLLUP_VSC],0),MATCH(D$9,MMWR_RATING_STATE_ROLLUP_VSC[#Headers],0)),"ERROR"))</f>
        <v>90.045427013899996</v>
      </c>
      <c r="E29" s="156">
        <f>IF($B29=" ","",IFERROR(INDEX(MMWR_RATING_STATE_ROLLUP_VSC[],MATCH($B29,MMWR_RATING_STATE_ROLLUP_VSC[MMWR_RATING_STATE_ROLLUP_VSC],0),MATCH(E$9,MMWR_RATING_STATE_ROLLUP_VSC[#Headers],0))/$C29,"ERROR"))</f>
        <v>0.25136281041792852</v>
      </c>
      <c r="F29" s="154">
        <f>IF($B29=" ","",IFERROR(INDEX(MMWR_RATING_STATE_ROLLUP_VSC[],MATCH($B29,MMWR_RATING_STATE_ROLLUP_VSC[MMWR_RATING_STATE_ROLLUP_VSC],0),MATCH(F$9,MMWR_RATING_STATE_ROLLUP_VSC[#Headers],0)),"ERROR"))</f>
        <v>2811</v>
      </c>
      <c r="G29" s="154">
        <f>IF($B29=" ","",IFERROR(INDEX(MMWR_RATING_STATE_ROLLUP_VSC[],MATCH($B29,MMWR_RATING_STATE_ROLLUP_VSC[MMWR_RATING_STATE_ROLLUP_VSC],0),MATCH(G$9,MMWR_RATING_STATE_ROLLUP_VSC[#Headers],0)),"ERROR"))</f>
        <v>16936</v>
      </c>
      <c r="H29" s="155">
        <f>IF($B29=" ","",IFERROR(INDEX(MMWR_RATING_STATE_ROLLUP_VSC[],MATCH($B29,MMWR_RATING_STATE_ROLLUP_VSC[MMWR_RATING_STATE_ROLLUP_VSC],0),MATCH(H$9,MMWR_RATING_STATE_ROLLUP_VSC[#Headers],0)),"ERROR"))</f>
        <v>132.8797580932</v>
      </c>
      <c r="I29" s="155">
        <f>IF($B29=" ","",IFERROR(INDEX(MMWR_RATING_STATE_ROLLUP_VSC[],MATCH($B29,MMWR_RATING_STATE_ROLLUP_VSC[MMWR_RATING_STATE_ROLLUP_VSC],0),MATCH(I$9,MMWR_RATING_STATE_ROLLUP_VSC[#Headers],0)),"ERROR"))</f>
        <v>133.99994095420001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2617</v>
      </c>
      <c r="D30" s="155">
        <f>IF($B30=" ","",IFERROR(INDEX(MMWR_RATING_STATE_ROLLUP_VSC[],MATCH($B30,MMWR_RATING_STATE_ROLLUP_VSC[MMWR_RATING_STATE_ROLLUP_VSC],0),MATCH(D$9,MMWR_RATING_STATE_ROLLUP_VSC[#Headers],0)),"ERROR"))</f>
        <v>83.153228888000001</v>
      </c>
      <c r="E30" s="156">
        <f>IF($B30=" ","",IFERROR(INDEX(MMWR_RATING_STATE_ROLLUP_VSC[],MATCH($B30,MMWR_RATING_STATE_ROLLUP_VSC[MMWR_RATING_STATE_ROLLUP_VSC],0),MATCH(E$9,MMWR_RATING_STATE_ROLLUP_VSC[#Headers],0))/$C30,"ERROR"))</f>
        <v>0.20137562094000763</v>
      </c>
      <c r="F30" s="154">
        <f>IF($B30=" ","",IFERROR(INDEX(MMWR_RATING_STATE_ROLLUP_VSC[],MATCH($B30,MMWR_RATING_STATE_ROLLUP_VSC[MMWR_RATING_STATE_ROLLUP_VSC],0),MATCH(F$9,MMWR_RATING_STATE_ROLLUP_VSC[#Headers],0)),"ERROR"))</f>
        <v>812</v>
      </c>
      <c r="G30" s="154">
        <f>IF($B30=" ","",IFERROR(INDEX(MMWR_RATING_STATE_ROLLUP_VSC[],MATCH($B30,MMWR_RATING_STATE_ROLLUP_VSC[MMWR_RATING_STATE_ROLLUP_VSC],0),MATCH(G$9,MMWR_RATING_STATE_ROLLUP_VSC[#Headers],0)),"ERROR"))</f>
        <v>4191</v>
      </c>
      <c r="H30" s="155">
        <f>IF($B30=" ","",IFERROR(INDEX(MMWR_RATING_STATE_ROLLUP_VSC[],MATCH($B30,MMWR_RATING_STATE_ROLLUP_VSC[MMWR_RATING_STATE_ROLLUP_VSC],0),MATCH(H$9,MMWR_RATING_STATE_ROLLUP_VSC[#Headers],0)),"ERROR"))</f>
        <v>121.3669950739</v>
      </c>
      <c r="I30" s="155">
        <f>IF($B30=" ","",IFERROR(INDEX(MMWR_RATING_STATE_ROLLUP_VSC[],MATCH($B30,MMWR_RATING_STATE_ROLLUP_VSC[MMWR_RATING_STATE_ROLLUP_VSC],0),MATCH(I$9,MMWR_RATING_STATE_ROLLUP_VSC[#Headers],0)),"ERROR"))</f>
        <v>122.9374850871</v>
      </c>
      <c r="J30" s="42"/>
      <c r="K30" s="42"/>
      <c r="L30" s="42"/>
      <c r="M30" s="42"/>
      <c r="N30" s="28"/>
    </row>
    <row r="31" spans="1:14" x14ac:dyDescent="0.2">
      <c r="A31" s="25"/>
      <c r="B31" s="341" t="s">
        <v>960</v>
      </c>
      <c r="C31" s="342"/>
      <c r="D31" s="342"/>
      <c r="E31" s="342"/>
      <c r="F31" s="342"/>
      <c r="G31" s="342"/>
      <c r="H31" s="342"/>
      <c r="I31" s="342"/>
      <c r="J31" s="342"/>
      <c r="K31" s="342"/>
      <c r="L31" s="342"/>
      <c r="M31" s="392"/>
      <c r="N31" s="28"/>
    </row>
    <row r="32" spans="1:14" x14ac:dyDescent="0.2">
      <c r="A32" s="25"/>
      <c r="B32" s="41" t="s">
        <v>1038</v>
      </c>
      <c r="C32" s="154">
        <f>IF($B32=" ","",IFERROR(INDEX(MMWR_RATING_STATE_ROLLUP_PMC[],MATCH($B32,MMWR_RATING_STATE_ROLLUP_PMC[MMWR_RATING_STATE_ROLLUP_PMC],0),MATCH(C$9,MMWR_RATING_STATE_ROLLUP_PMC[#Headers],0)),"ERROR"))</f>
        <v>26385</v>
      </c>
      <c r="D32" s="155">
        <f>IF($B32=" ","",IFERROR(INDEX(MMWR_RATING_STATE_ROLLUP_PMC[],MATCH($B32,MMWR_RATING_STATE_ROLLUP_PMC[MMWR_RATING_STATE_ROLLUP_PMC],0),MATCH(D$9,MMWR_RATING_STATE_ROLLUP_PMC[#Headers],0)),"ERROR"))</f>
        <v>68.497593329500006</v>
      </c>
      <c r="E32" s="156">
        <f>IF($B32=" ","",IFERROR(INDEX(MMWR_RATING_STATE_ROLLUP_PMC[],MATCH($B32,MMWR_RATING_STATE_ROLLUP_PMC[MMWR_RATING_STATE_ROLLUP_PMC],0),MATCH(E$9,MMWR_RATING_STATE_ROLLUP_PMC[#Headers],0))/$C32,"ERROR"))</f>
        <v>0.12385825279514875</v>
      </c>
      <c r="F32" s="154">
        <f>IF($B32=" ","",IFERROR(INDEX(MMWR_RATING_STATE_ROLLUP_PMC[],MATCH($B32,MMWR_RATING_STATE_ROLLUP_PMC[MMWR_RATING_STATE_ROLLUP_PMC],0),MATCH(F$9,MMWR_RATING_STATE_ROLLUP_PMC[#Headers],0)),"ERROR"))</f>
        <v>10579</v>
      </c>
      <c r="G32" s="154">
        <f>IF($B32=" ","",IFERROR(INDEX(MMWR_RATING_STATE_ROLLUP_PMC[],MATCH($B32,MMWR_RATING_STATE_ROLLUP_PMC[MMWR_RATING_STATE_ROLLUP_PMC],0),MATCH(G$9,MMWR_RATING_STATE_ROLLUP_PMC[#Headers],0)),"ERROR"))</f>
        <v>70270</v>
      </c>
      <c r="H32" s="155">
        <f>IF($B32=" ","",IFERROR(INDEX(MMWR_RATING_STATE_ROLLUP_PMC[],MATCH($B32,MMWR_RATING_STATE_ROLLUP_PMC[MMWR_RATING_STATE_ROLLUP_PMC],0),MATCH(H$9,MMWR_RATING_STATE_ROLLUP_PMC[#Headers],0)),"ERROR"))</f>
        <v>84.710464126999995</v>
      </c>
      <c r="I32" s="155">
        <f>IF($B32=" ","",IFERROR(INDEX(MMWR_RATING_STATE_ROLLUP_PMC[],MATCH($B32,MMWR_RATING_STATE_ROLLUP_PMC[MMWR_RATING_STATE_ROLLUP_PMC],0),MATCH(I$9,MMWR_RATING_STATE_ROLLUP_PMC[#Headers],0)),"ERROR"))</f>
        <v>76.942320828800007</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7623</v>
      </c>
      <c r="D33" s="155">
        <f>IF($B33=" ","",IFERROR(INDEX(MMWR_RATING_STATE_ROLLUP_PMC[],MATCH($B33,MMWR_RATING_STATE_ROLLUP_PMC[MMWR_RATING_STATE_ROLLUP_PMC],0),MATCH(D$9,MMWR_RATING_STATE_ROLLUP_PMC[#Headers],0)),"ERROR"))</f>
        <v>70.378066378100002</v>
      </c>
      <c r="E33" s="156">
        <f>IF($B33=" ","",IFERROR(INDEX(MMWR_RATING_STATE_ROLLUP_PMC[],MATCH($B33,MMWR_RATING_STATE_ROLLUP_PMC[MMWR_RATING_STATE_ROLLUP_PMC],0),MATCH(E$9,MMWR_RATING_STATE_ROLLUP_PMC[#Headers],0))/$C33,"ERROR"))</f>
        <v>0.13892168437622984</v>
      </c>
      <c r="F33" s="154">
        <f>IF($B33=" ","",IFERROR(INDEX(MMWR_RATING_STATE_ROLLUP_PMC[],MATCH($B33,MMWR_RATING_STATE_ROLLUP_PMC[MMWR_RATING_STATE_ROLLUP_PMC],0),MATCH(F$9,MMWR_RATING_STATE_ROLLUP_PMC[#Headers],0)),"ERROR"))</f>
        <v>2168</v>
      </c>
      <c r="G33" s="154">
        <f>IF($B33=" ","",IFERROR(INDEX(MMWR_RATING_STATE_ROLLUP_PMC[],MATCH($B33,MMWR_RATING_STATE_ROLLUP_PMC[MMWR_RATING_STATE_ROLLUP_PMC],0),MATCH(G$9,MMWR_RATING_STATE_ROLLUP_PMC[#Headers],0)),"ERROR"))</f>
        <v>14048</v>
      </c>
      <c r="H33" s="155">
        <f>IF($B33=" ","",IFERROR(INDEX(MMWR_RATING_STATE_ROLLUP_PMC[],MATCH($B33,MMWR_RATING_STATE_ROLLUP_PMC[MMWR_RATING_STATE_ROLLUP_PMC],0),MATCH(H$9,MMWR_RATING_STATE_ROLLUP_PMC[#Headers],0)),"ERROR"))</f>
        <v>107.6070110701</v>
      </c>
      <c r="I33" s="155">
        <f>IF($B33=" ","",IFERROR(INDEX(MMWR_RATING_STATE_ROLLUP_PMC[],MATCH($B33,MMWR_RATING_STATE_ROLLUP_PMC[MMWR_RATING_STATE_ROLLUP_PMC],0),MATCH(I$9,MMWR_RATING_STATE_ROLLUP_PMC[#Headers],0)),"ERROR"))</f>
        <v>93.241884965799997</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200</v>
      </c>
      <c r="D34" s="155">
        <f>IF($B34=" ","",IFERROR(INDEX(MMWR_RATING_STATE_ROLLUP_PMC[],MATCH($B34,MMWR_RATING_STATE_ROLLUP_PMC[MMWR_RATING_STATE_ROLLUP_PMC],0),MATCH(D$9,MMWR_RATING_STATE_ROLLUP_PMC[#Headers],0)),"ERROR"))</f>
        <v>71.344999999999999</v>
      </c>
      <c r="E34" s="156">
        <f>IF($B34=" ","",IFERROR(INDEX(MMWR_RATING_STATE_ROLLUP_PMC[],MATCH($B34,MMWR_RATING_STATE_ROLLUP_PMC[MMWR_RATING_STATE_ROLLUP_PMC],0),MATCH(E$9,MMWR_RATING_STATE_ROLLUP_PMC[#Headers],0))/$C34,"ERROR"))</f>
        <v>0.14499999999999999</v>
      </c>
      <c r="F34" s="154">
        <f>IF($B34=" ","",IFERROR(INDEX(MMWR_RATING_STATE_ROLLUP_PMC[],MATCH($B34,MMWR_RATING_STATE_ROLLUP_PMC[MMWR_RATING_STATE_ROLLUP_PMC],0),MATCH(F$9,MMWR_RATING_STATE_ROLLUP_PMC[#Headers],0)),"ERROR"))</f>
        <v>70</v>
      </c>
      <c r="G34" s="154">
        <f>IF($B34=" ","",IFERROR(INDEX(MMWR_RATING_STATE_ROLLUP_PMC[],MATCH($B34,MMWR_RATING_STATE_ROLLUP_PMC[MMWR_RATING_STATE_ROLLUP_PMC],0),MATCH(G$9,MMWR_RATING_STATE_ROLLUP_PMC[#Headers],0)),"ERROR"))</f>
        <v>426</v>
      </c>
      <c r="H34" s="155">
        <f>IF($B34=" ","",IFERROR(INDEX(MMWR_RATING_STATE_ROLLUP_PMC[],MATCH($B34,MMWR_RATING_STATE_ROLLUP_PMC[MMWR_RATING_STATE_ROLLUP_PMC],0),MATCH(H$9,MMWR_RATING_STATE_ROLLUP_PMC[#Headers],0)),"ERROR"))</f>
        <v>98.657142857099998</v>
      </c>
      <c r="I34" s="155">
        <f>IF($B34=" ","",IFERROR(INDEX(MMWR_RATING_STATE_ROLLUP_PMC[],MATCH($B34,MMWR_RATING_STATE_ROLLUP_PMC[MMWR_RATING_STATE_ROLLUP_PMC],0),MATCH(I$9,MMWR_RATING_STATE_ROLLUP_PMC[#Headers],0)),"ERROR"))</f>
        <v>91.453051643199998</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90</v>
      </c>
      <c r="D35" s="155">
        <f>IF($B35=" ","",IFERROR(INDEX(MMWR_RATING_STATE_ROLLUP_PMC[],MATCH($B35,MMWR_RATING_STATE_ROLLUP_PMC[MMWR_RATING_STATE_ROLLUP_PMC],0),MATCH(D$9,MMWR_RATING_STATE_ROLLUP_PMC[#Headers],0)),"ERROR"))</f>
        <v>73.677777777800003</v>
      </c>
      <c r="E35" s="156">
        <f>IF($B35=" ","",IFERROR(INDEX(MMWR_RATING_STATE_ROLLUP_PMC[],MATCH($B35,MMWR_RATING_STATE_ROLLUP_PMC[MMWR_RATING_STATE_ROLLUP_PMC],0),MATCH(E$9,MMWR_RATING_STATE_ROLLUP_PMC[#Headers],0))/$C35,"ERROR"))</f>
        <v>0.17777777777777778</v>
      </c>
      <c r="F35" s="154">
        <f>IF($B35=" ","",IFERROR(INDEX(MMWR_RATING_STATE_ROLLUP_PMC[],MATCH($B35,MMWR_RATING_STATE_ROLLUP_PMC[MMWR_RATING_STATE_ROLLUP_PMC],0),MATCH(F$9,MMWR_RATING_STATE_ROLLUP_PMC[#Headers],0)),"ERROR"))</f>
        <v>13</v>
      </c>
      <c r="G35" s="154">
        <f>IF($B35=" ","",IFERROR(INDEX(MMWR_RATING_STATE_ROLLUP_PMC[],MATCH($B35,MMWR_RATING_STATE_ROLLUP_PMC[MMWR_RATING_STATE_ROLLUP_PMC],0),MATCH(G$9,MMWR_RATING_STATE_ROLLUP_PMC[#Headers],0)),"ERROR"))</f>
        <v>129</v>
      </c>
      <c r="H35" s="155">
        <f>IF($B35=" ","",IFERROR(INDEX(MMWR_RATING_STATE_ROLLUP_PMC[],MATCH($B35,MMWR_RATING_STATE_ROLLUP_PMC[MMWR_RATING_STATE_ROLLUP_PMC],0),MATCH(H$9,MMWR_RATING_STATE_ROLLUP_PMC[#Headers],0)),"ERROR"))</f>
        <v>108.0769230769</v>
      </c>
      <c r="I35" s="155">
        <f>IF($B35=" ","",IFERROR(INDEX(MMWR_RATING_STATE_ROLLUP_PMC[],MATCH($B35,MMWR_RATING_STATE_ROLLUP_PMC[MMWR_RATING_STATE_ROLLUP_PMC],0),MATCH(I$9,MMWR_RATING_STATE_ROLLUP_PMC[#Headers],0)),"ERROR"))</f>
        <v>93.984496124000003</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61</v>
      </c>
      <c r="D36" s="155">
        <f>IF($B36=" ","",IFERROR(INDEX(MMWR_RATING_STATE_ROLLUP_PMC[],MATCH($B36,MMWR_RATING_STATE_ROLLUP_PMC[MMWR_RATING_STATE_ROLLUP_PMC],0),MATCH(D$9,MMWR_RATING_STATE_ROLLUP_PMC[#Headers],0)),"ERROR"))</f>
        <v>79.6393442623</v>
      </c>
      <c r="E36" s="156">
        <f>IF($B36=" ","",IFERROR(INDEX(MMWR_RATING_STATE_ROLLUP_PMC[],MATCH($B36,MMWR_RATING_STATE_ROLLUP_PMC[MMWR_RATING_STATE_ROLLUP_PMC],0),MATCH(E$9,MMWR_RATING_STATE_ROLLUP_PMC[#Headers],0))/$C36,"ERROR"))</f>
        <v>0.19672131147540983</v>
      </c>
      <c r="F36" s="154">
        <f>IF($B36=" ","",IFERROR(INDEX(MMWR_RATING_STATE_ROLLUP_PMC[],MATCH($B36,MMWR_RATING_STATE_ROLLUP_PMC[MMWR_RATING_STATE_ROLLUP_PMC],0),MATCH(F$9,MMWR_RATING_STATE_ROLLUP_PMC[#Headers],0)),"ERROR"))</f>
        <v>18</v>
      </c>
      <c r="G36" s="154">
        <f>IF($B36=" ","",IFERROR(INDEX(MMWR_RATING_STATE_ROLLUP_PMC[],MATCH($B36,MMWR_RATING_STATE_ROLLUP_PMC[MMWR_RATING_STATE_ROLLUP_PMC],0),MATCH(G$9,MMWR_RATING_STATE_ROLLUP_PMC[#Headers],0)),"ERROR"))</f>
        <v>136</v>
      </c>
      <c r="H36" s="155">
        <f>IF($B36=" ","",IFERROR(INDEX(MMWR_RATING_STATE_ROLLUP_PMC[],MATCH($B36,MMWR_RATING_STATE_ROLLUP_PMC[MMWR_RATING_STATE_ROLLUP_PMC],0),MATCH(H$9,MMWR_RATING_STATE_ROLLUP_PMC[#Headers],0)),"ERROR"))</f>
        <v>127.8333333333</v>
      </c>
      <c r="I36" s="155">
        <f>IF($B36=" ","",IFERROR(INDEX(MMWR_RATING_STATE_ROLLUP_PMC[],MATCH($B36,MMWR_RATING_STATE_ROLLUP_PMC[MMWR_RATING_STATE_ROLLUP_PMC],0),MATCH(I$9,MMWR_RATING_STATE_ROLLUP_PMC[#Headers],0)),"ERROR"))</f>
        <v>99.286764705899998</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124</v>
      </c>
      <c r="D37" s="155">
        <f>IF($B37=" ","",IFERROR(INDEX(MMWR_RATING_STATE_ROLLUP_PMC[],MATCH($B37,MMWR_RATING_STATE_ROLLUP_PMC[MMWR_RATING_STATE_ROLLUP_PMC],0),MATCH(D$9,MMWR_RATING_STATE_ROLLUP_PMC[#Headers],0)),"ERROR"))</f>
        <v>67.685483871000002</v>
      </c>
      <c r="E37" s="156">
        <f>IF($B37=" ","",IFERROR(INDEX(MMWR_RATING_STATE_ROLLUP_PMC[],MATCH($B37,MMWR_RATING_STATE_ROLLUP_PMC[MMWR_RATING_STATE_ROLLUP_PMC],0),MATCH(E$9,MMWR_RATING_STATE_ROLLUP_PMC[#Headers],0))/$C37,"ERROR"))</f>
        <v>0.16129032258064516</v>
      </c>
      <c r="F37" s="154">
        <f>IF($B37=" ","",IFERROR(INDEX(MMWR_RATING_STATE_ROLLUP_PMC[],MATCH($B37,MMWR_RATING_STATE_ROLLUP_PMC[MMWR_RATING_STATE_ROLLUP_PMC],0),MATCH(F$9,MMWR_RATING_STATE_ROLLUP_PMC[#Headers],0)),"ERROR"))</f>
        <v>36</v>
      </c>
      <c r="G37" s="154">
        <f>IF($B37=" ","",IFERROR(INDEX(MMWR_RATING_STATE_ROLLUP_PMC[],MATCH($B37,MMWR_RATING_STATE_ROLLUP_PMC[MMWR_RATING_STATE_ROLLUP_PMC],0),MATCH(G$9,MMWR_RATING_STATE_ROLLUP_PMC[#Headers],0)),"ERROR"))</f>
        <v>268</v>
      </c>
      <c r="H37" s="155">
        <f>IF($B37=" ","",IFERROR(INDEX(MMWR_RATING_STATE_ROLLUP_PMC[],MATCH($B37,MMWR_RATING_STATE_ROLLUP_PMC[MMWR_RATING_STATE_ROLLUP_PMC],0),MATCH(H$9,MMWR_RATING_STATE_ROLLUP_PMC[#Headers],0)),"ERROR"))</f>
        <v>80.861111111100001</v>
      </c>
      <c r="I37" s="155">
        <f>IF($B37=" ","",IFERROR(INDEX(MMWR_RATING_STATE_ROLLUP_PMC[],MATCH($B37,MMWR_RATING_STATE_ROLLUP_PMC[MMWR_RATING_STATE_ROLLUP_PMC],0),MATCH(I$9,MMWR_RATING_STATE_ROLLUP_PMC[#Headers],0)),"ERROR"))</f>
        <v>80.824626865699997</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460</v>
      </c>
      <c r="D38" s="155">
        <f>IF($B38=" ","",IFERROR(INDEX(MMWR_RATING_STATE_ROLLUP_PMC[],MATCH($B38,MMWR_RATING_STATE_ROLLUP_PMC[MMWR_RATING_STATE_ROLLUP_PMC],0),MATCH(D$9,MMWR_RATING_STATE_ROLLUP_PMC[#Headers],0)),"ERROR"))</f>
        <v>73.560869565199994</v>
      </c>
      <c r="E38" s="156">
        <f>IF($B38=" ","",IFERROR(INDEX(MMWR_RATING_STATE_ROLLUP_PMC[],MATCH($B38,MMWR_RATING_STATE_ROLLUP_PMC[MMWR_RATING_STATE_ROLLUP_PMC],0),MATCH(E$9,MMWR_RATING_STATE_ROLLUP_PMC[#Headers],0))/$C38,"ERROR"))</f>
        <v>0.16086956521739129</v>
      </c>
      <c r="F38" s="154">
        <f>IF($B38=" ","",IFERROR(INDEX(MMWR_RATING_STATE_ROLLUP_PMC[],MATCH($B38,MMWR_RATING_STATE_ROLLUP_PMC[MMWR_RATING_STATE_ROLLUP_PMC],0),MATCH(F$9,MMWR_RATING_STATE_ROLLUP_PMC[#Headers],0)),"ERROR"))</f>
        <v>131</v>
      </c>
      <c r="G38" s="154">
        <f>IF($B38=" ","",IFERROR(INDEX(MMWR_RATING_STATE_ROLLUP_PMC[],MATCH($B38,MMWR_RATING_STATE_ROLLUP_PMC[MMWR_RATING_STATE_ROLLUP_PMC],0),MATCH(G$9,MMWR_RATING_STATE_ROLLUP_PMC[#Headers],0)),"ERROR"))</f>
        <v>922</v>
      </c>
      <c r="H38" s="155">
        <f>IF($B38=" ","",IFERROR(INDEX(MMWR_RATING_STATE_ROLLUP_PMC[],MATCH($B38,MMWR_RATING_STATE_ROLLUP_PMC[MMWR_RATING_STATE_ROLLUP_PMC],0),MATCH(H$9,MMWR_RATING_STATE_ROLLUP_PMC[#Headers],0)),"ERROR"))</f>
        <v>114.1603053435</v>
      </c>
      <c r="I38" s="155">
        <f>IF($B38=" ","",IFERROR(INDEX(MMWR_RATING_STATE_ROLLUP_PMC[],MATCH($B38,MMWR_RATING_STATE_ROLLUP_PMC[MMWR_RATING_STATE_ROLLUP_PMC],0),MATCH(I$9,MMWR_RATING_STATE_ROLLUP_PMC[#Headers],0)),"ERROR"))</f>
        <v>94.368763557500003</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465</v>
      </c>
      <c r="D39" s="155">
        <f>IF($B39=" ","",IFERROR(INDEX(MMWR_RATING_STATE_ROLLUP_PMC[],MATCH($B39,MMWR_RATING_STATE_ROLLUP_PMC[MMWR_RATING_STATE_ROLLUP_PMC],0),MATCH(D$9,MMWR_RATING_STATE_ROLLUP_PMC[#Headers],0)),"ERROR"))</f>
        <v>69.967741935500001</v>
      </c>
      <c r="E39" s="156">
        <f>IF($B39=" ","",IFERROR(INDEX(MMWR_RATING_STATE_ROLLUP_PMC[],MATCH($B39,MMWR_RATING_STATE_ROLLUP_PMC[MMWR_RATING_STATE_ROLLUP_PMC],0),MATCH(E$9,MMWR_RATING_STATE_ROLLUP_PMC[#Headers],0))/$C39,"ERROR"))</f>
        <v>0.13333333333333333</v>
      </c>
      <c r="F39" s="154">
        <f>IF($B39=" ","",IFERROR(INDEX(MMWR_RATING_STATE_ROLLUP_PMC[],MATCH($B39,MMWR_RATING_STATE_ROLLUP_PMC[MMWR_RATING_STATE_ROLLUP_PMC],0),MATCH(F$9,MMWR_RATING_STATE_ROLLUP_PMC[#Headers],0)),"ERROR"))</f>
        <v>135</v>
      </c>
      <c r="G39" s="154">
        <f>IF($B39=" ","",IFERROR(INDEX(MMWR_RATING_STATE_ROLLUP_PMC[],MATCH($B39,MMWR_RATING_STATE_ROLLUP_PMC[MMWR_RATING_STATE_ROLLUP_PMC],0),MATCH(G$9,MMWR_RATING_STATE_ROLLUP_PMC[#Headers],0)),"ERROR"))</f>
        <v>888</v>
      </c>
      <c r="H39" s="155">
        <f>IF($B39=" ","",IFERROR(INDEX(MMWR_RATING_STATE_ROLLUP_PMC[],MATCH($B39,MMWR_RATING_STATE_ROLLUP_PMC[MMWR_RATING_STATE_ROLLUP_PMC],0),MATCH(H$9,MMWR_RATING_STATE_ROLLUP_PMC[#Headers],0)),"ERROR"))</f>
        <v>109.8666666667</v>
      </c>
      <c r="I39" s="155">
        <f>IF($B39=" ","",IFERROR(INDEX(MMWR_RATING_STATE_ROLLUP_PMC[],MATCH($B39,MMWR_RATING_STATE_ROLLUP_PMC[MMWR_RATING_STATE_ROLLUP_PMC],0),MATCH(I$9,MMWR_RATING_STATE_ROLLUP_PMC[#Headers],0)),"ERROR"))</f>
        <v>87.488738738699993</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113</v>
      </c>
      <c r="D40" s="155">
        <f>IF($B40=" ","",IFERROR(INDEX(MMWR_RATING_STATE_ROLLUP_PMC[],MATCH($B40,MMWR_RATING_STATE_ROLLUP_PMC[MMWR_RATING_STATE_ROLLUP_PMC],0),MATCH(D$9,MMWR_RATING_STATE_ROLLUP_PMC[#Headers],0)),"ERROR"))</f>
        <v>61.823008849600001</v>
      </c>
      <c r="E40" s="156">
        <f>IF($B40=" ","",IFERROR(INDEX(MMWR_RATING_STATE_ROLLUP_PMC[],MATCH($B40,MMWR_RATING_STATE_ROLLUP_PMC[MMWR_RATING_STATE_ROLLUP_PMC],0),MATCH(E$9,MMWR_RATING_STATE_ROLLUP_PMC[#Headers],0))/$C40,"ERROR"))</f>
        <v>8.8495575221238937E-2</v>
      </c>
      <c r="F40" s="154">
        <f>IF($B40=" ","",IFERROR(INDEX(MMWR_RATING_STATE_ROLLUP_PMC[],MATCH($B40,MMWR_RATING_STATE_ROLLUP_PMC[MMWR_RATING_STATE_ROLLUP_PMC],0),MATCH(F$9,MMWR_RATING_STATE_ROLLUP_PMC[#Headers],0)),"ERROR"))</f>
        <v>31</v>
      </c>
      <c r="G40" s="154">
        <f>IF($B40=" ","",IFERROR(INDEX(MMWR_RATING_STATE_ROLLUP_PMC[],MATCH($B40,MMWR_RATING_STATE_ROLLUP_PMC[MMWR_RATING_STATE_ROLLUP_PMC],0),MATCH(G$9,MMWR_RATING_STATE_ROLLUP_PMC[#Headers],0)),"ERROR"))</f>
        <v>211</v>
      </c>
      <c r="H40" s="155">
        <f>IF($B40=" ","",IFERROR(INDEX(MMWR_RATING_STATE_ROLLUP_PMC[],MATCH($B40,MMWR_RATING_STATE_ROLLUP_PMC[MMWR_RATING_STATE_ROLLUP_PMC],0),MATCH(H$9,MMWR_RATING_STATE_ROLLUP_PMC[#Headers],0)),"ERROR"))</f>
        <v>106.8709677419</v>
      </c>
      <c r="I40" s="155">
        <f>IF($B40=" ","",IFERROR(INDEX(MMWR_RATING_STATE_ROLLUP_PMC[],MATCH($B40,MMWR_RATING_STATE_ROLLUP_PMC[MMWR_RATING_STATE_ROLLUP_PMC],0),MATCH(I$9,MMWR_RATING_STATE_ROLLUP_PMC[#Headers],0)),"ERROR"))</f>
        <v>95.298578199100007</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523</v>
      </c>
      <c r="D41" s="155">
        <f>IF($B41=" ","",IFERROR(INDEX(MMWR_RATING_STATE_ROLLUP_PMC[],MATCH($B41,MMWR_RATING_STATE_ROLLUP_PMC[MMWR_RATING_STATE_ROLLUP_PMC],0),MATCH(D$9,MMWR_RATING_STATE_ROLLUP_PMC[#Headers],0)),"ERROR"))</f>
        <v>69.860420650099996</v>
      </c>
      <c r="E41" s="156">
        <f>IF($B41=" ","",IFERROR(INDEX(MMWR_RATING_STATE_ROLLUP_PMC[],MATCH($B41,MMWR_RATING_STATE_ROLLUP_PMC[MMWR_RATING_STATE_ROLLUP_PMC],0),MATCH(E$9,MMWR_RATING_STATE_ROLLUP_PMC[#Headers],0))/$C41,"ERROR"))</f>
        <v>0.13384321223709369</v>
      </c>
      <c r="F41" s="154">
        <f>IF($B41=" ","",IFERROR(INDEX(MMWR_RATING_STATE_ROLLUP_PMC[],MATCH($B41,MMWR_RATING_STATE_ROLLUP_PMC[MMWR_RATING_STATE_ROLLUP_PMC],0),MATCH(F$9,MMWR_RATING_STATE_ROLLUP_PMC[#Headers],0)),"ERROR"))</f>
        <v>144</v>
      </c>
      <c r="G41" s="154">
        <f>IF($B41=" ","",IFERROR(INDEX(MMWR_RATING_STATE_ROLLUP_PMC[],MATCH($B41,MMWR_RATING_STATE_ROLLUP_PMC[MMWR_RATING_STATE_ROLLUP_PMC],0),MATCH(G$9,MMWR_RATING_STATE_ROLLUP_PMC[#Headers],0)),"ERROR"))</f>
        <v>959</v>
      </c>
      <c r="H41" s="155">
        <f>IF($B41=" ","",IFERROR(INDEX(MMWR_RATING_STATE_ROLLUP_PMC[],MATCH($B41,MMWR_RATING_STATE_ROLLUP_PMC[MMWR_RATING_STATE_ROLLUP_PMC],0),MATCH(H$9,MMWR_RATING_STATE_ROLLUP_PMC[#Headers],0)),"ERROR"))</f>
        <v>101.7986111111</v>
      </c>
      <c r="I41" s="155">
        <f>IF($B41=" ","",IFERROR(INDEX(MMWR_RATING_STATE_ROLLUP_PMC[],MATCH($B41,MMWR_RATING_STATE_ROLLUP_PMC[MMWR_RATING_STATE_ROLLUP_PMC],0),MATCH(I$9,MMWR_RATING_STATE_ROLLUP_PMC[#Headers],0)),"ERROR"))</f>
        <v>92.002085505699995</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1326</v>
      </c>
      <c r="D42" s="155">
        <f>IF($B42=" ","",IFERROR(INDEX(MMWR_RATING_STATE_ROLLUP_PMC[],MATCH($B42,MMWR_RATING_STATE_ROLLUP_PMC[MMWR_RATING_STATE_ROLLUP_PMC],0),MATCH(D$9,MMWR_RATING_STATE_ROLLUP_PMC[#Headers],0)),"ERROR"))</f>
        <v>70.698340874799996</v>
      </c>
      <c r="E42" s="156">
        <f>IF($B42=" ","",IFERROR(INDEX(MMWR_RATING_STATE_ROLLUP_PMC[],MATCH($B42,MMWR_RATING_STATE_ROLLUP_PMC[MMWR_RATING_STATE_ROLLUP_PMC],0),MATCH(E$9,MMWR_RATING_STATE_ROLLUP_PMC[#Headers],0))/$C42,"ERROR"))</f>
        <v>0.13273001508295626</v>
      </c>
      <c r="F42" s="154">
        <f>IF($B42=" ","",IFERROR(INDEX(MMWR_RATING_STATE_ROLLUP_PMC[],MATCH($B42,MMWR_RATING_STATE_ROLLUP_PMC[MMWR_RATING_STATE_ROLLUP_PMC],0),MATCH(F$9,MMWR_RATING_STATE_ROLLUP_PMC[#Headers],0)),"ERROR"))</f>
        <v>373</v>
      </c>
      <c r="G42" s="154">
        <f>IF($B42=" ","",IFERROR(INDEX(MMWR_RATING_STATE_ROLLUP_PMC[],MATCH($B42,MMWR_RATING_STATE_ROLLUP_PMC[MMWR_RATING_STATE_ROLLUP_PMC],0),MATCH(G$9,MMWR_RATING_STATE_ROLLUP_PMC[#Headers],0)),"ERROR"))</f>
        <v>2427</v>
      </c>
      <c r="H42" s="155">
        <f>IF($B42=" ","",IFERROR(INDEX(MMWR_RATING_STATE_ROLLUP_PMC[],MATCH($B42,MMWR_RATING_STATE_ROLLUP_PMC[MMWR_RATING_STATE_ROLLUP_PMC],0),MATCH(H$9,MMWR_RATING_STATE_ROLLUP_PMC[#Headers],0)),"ERROR"))</f>
        <v>109.1930294906</v>
      </c>
      <c r="I42" s="155">
        <f>IF($B42=" ","",IFERROR(INDEX(MMWR_RATING_STATE_ROLLUP_PMC[],MATCH($B42,MMWR_RATING_STATE_ROLLUP_PMC[MMWR_RATING_STATE_ROLLUP_PMC],0),MATCH(I$9,MMWR_RATING_STATE_ROLLUP_PMC[#Headers],0)),"ERROR"))</f>
        <v>94.678203543500004</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1444</v>
      </c>
      <c r="D43" s="155">
        <f>IF($B43=" ","",IFERROR(INDEX(MMWR_RATING_STATE_ROLLUP_PMC[],MATCH($B43,MMWR_RATING_STATE_ROLLUP_PMC[MMWR_RATING_STATE_ROLLUP_PMC],0),MATCH(D$9,MMWR_RATING_STATE_ROLLUP_PMC[#Headers],0)),"ERROR"))</f>
        <v>70.272160664799998</v>
      </c>
      <c r="E43" s="156">
        <f>IF($B43=" ","",IFERROR(INDEX(MMWR_RATING_STATE_ROLLUP_PMC[],MATCH($B43,MMWR_RATING_STATE_ROLLUP_PMC[MMWR_RATING_STATE_ROLLUP_PMC],0),MATCH(E$9,MMWR_RATING_STATE_ROLLUP_PMC[#Headers],0))/$C43,"ERROR"))</f>
        <v>0.13227146814404434</v>
      </c>
      <c r="F43" s="154">
        <f>IF($B43=" ","",IFERROR(INDEX(MMWR_RATING_STATE_ROLLUP_PMC[],MATCH($B43,MMWR_RATING_STATE_ROLLUP_PMC[MMWR_RATING_STATE_ROLLUP_PMC],0),MATCH(F$9,MMWR_RATING_STATE_ROLLUP_PMC[#Headers],0)),"ERROR"))</f>
        <v>412</v>
      </c>
      <c r="G43" s="154">
        <f>IF($B43=" ","",IFERROR(INDEX(MMWR_RATING_STATE_ROLLUP_PMC[],MATCH($B43,MMWR_RATING_STATE_ROLLUP_PMC[MMWR_RATING_STATE_ROLLUP_PMC],0),MATCH(G$9,MMWR_RATING_STATE_ROLLUP_PMC[#Headers],0)),"ERROR"))</f>
        <v>2427</v>
      </c>
      <c r="H43" s="155">
        <f>IF($B43=" ","",IFERROR(INDEX(MMWR_RATING_STATE_ROLLUP_PMC[],MATCH($B43,MMWR_RATING_STATE_ROLLUP_PMC[MMWR_RATING_STATE_ROLLUP_PMC],0),MATCH(H$9,MMWR_RATING_STATE_ROLLUP_PMC[#Headers],0)),"ERROR"))</f>
        <v>111.7766990291</v>
      </c>
      <c r="I43" s="155">
        <f>IF($B43=" ","",IFERROR(INDEX(MMWR_RATING_STATE_ROLLUP_PMC[],MATCH($B43,MMWR_RATING_STATE_ROLLUP_PMC[MMWR_RATING_STATE_ROLLUP_PMC],0),MATCH(I$9,MMWR_RATING_STATE_ROLLUP_PMC[#Headers],0)),"ERROR"))</f>
        <v>93.136794396400006</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1562</v>
      </c>
      <c r="D44" s="155">
        <f>IF($B44=" ","",IFERROR(INDEX(MMWR_RATING_STATE_ROLLUP_PMC[],MATCH($B44,MMWR_RATING_STATE_ROLLUP_PMC[MMWR_RATING_STATE_ROLLUP_PMC],0),MATCH(D$9,MMWR_RATING_STATE_ROLLUP_PMC[#Headers],0)),"ERROR"))</f>
        <v>70.439180537799999</v>
      </c>
      <c r="E44" s="156">
        <f>IF($B44=" ","",IFERROR(INDEX(MMWR_RATING_STATE_ROLLUP_PMC[],MATCH($B44,MMWR_RATING_STATE_ROLLUP_PMC[MMWR_RATING_STATE_ROLLUP_PMC],0),MATCH(E$9,MMWR_RATING_STATE_ROLLUP_PMC[#Headers],0))/$C44,"ERROR"))</f>
        <v>0.14020486555697823</v>
      </c>
      <c r="F44" s="154">
        <f>IF($B44=" ","",IFERROR(INDEX(MMWR_RATING_STATE_ROLLUP_PMC[],MATCH($B44,MMWR_RATING_STATE_ROLLUP_PMC[MMWR_RATING_STATE_ROLLUP_PMC],0),MATCH(F$9,MMWR_RATING_STATE_ROLLUP_PMC[#Headers],0)),"ERROR"))</f>
        <v>463</v>
      </c>
      <c r="G44" s="154">
        <f>IF($B44=" ","",IFERROR(INDEX(MMWR_RATING_STATE_ROLLUP_PMC[],MATCH($B44,MMWR_RATING_STATE_ROLLUP_PMC[MMWR_RATING_STATE_ROLLUP_PMC],0),MATCH(G$9,MMWR_RATING_STATE_ROLLUP_PMC[#Headers],0)),"ERROR"))</f>
        <v>2885</v>
      </c>
      <c r="H44" s="155">
        <f>IF($B44=" ","",IFERROR(INDEX(MMWR_RATING_STATE_ROLLUP_PMC[],MATCH($B44,MMWR_RATING_STATE_ROLLUP_PMC[MMWR_RATING_STATE_ROLLUP_PMC],0),MATCH(H$9,MMWR_RATING_STATE_ROLLUP_PMC[#Headers],0)),"ERROR"))</f>
        <v>101.6911447084</v>
      </c>
      <c r="I44" s="155">
        <f>IF($B44=" ","",IFERROR(INDEX(MMWR_RATING_STATE_ROLLUP_PMC[],MATCH($B44,MMWR_RATING_STATE_ROLLUP_PMC[MMWR_RATING_STATE_ROLLUP_PMC],0),MATCH(I$9,MMWR_RATING_STATE_ROLLUP_PMC[#Headers],0)),"ERROR"))</f>
        <v>91.129636048500004</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111</v>
      </c>
      <c r="D45" s="155">
        <f>IF($B45=" ","",IFERROR(INDEX(MMWR_RATING_STATE_ROLLUP_PMC[],MATCH($B45,MMWR_RATING_STATE_ROLLUP_PMC[MMWR_RATING_STATE_ROLLUP_PMC],0),MATCH(D$9,MMWR_RATING_STATE_ROLLUP_PMC[#Headers],0)),"ERROR"))</f>
        <v>68.621621621599999</v>
      </c>
      <c r="E45" s="156">
        <f>IF($B45=" ","",IFERROR(INDEX(MMWR_RATING_STATE_ROLLUP_PMC[],MATCH($B45,MMWR_RATING_STATE_ROLLUP_PMC[MMWR_RATING_STATE_ROLLUP_PMC],0),MATCH(E$9,MMWR_RATING_STATE_ROLLUP_PMC[#Headers],0))/$C45,"ERROR"))</f>
        <v>0.13513513513513514</v>
      </c>
      <c r="F45" s="154">
        <f>IF($B45=" ","",IFERROR(INDEX(MMWR_RATING_STATE_ROLLUP_PMC[],MATCH($B45,MMWR_RATING_STATE_ROLLUP_PMC[MMWR_RATING_STATE_ROLLUP_PMC],0),MATCH(F$9,MMWR_RATING_STATE_ROLLUP_PMC[#Headers],0)),"ERROR"))</f>
        <v>31</v>
      </c>
      <c r="G45" s="154">
        <f>IF($B45=" ","",IFERROR(INDEX(MMWR_RATING_STATE_ROLLUP_PMC[],MATCH($B45,MMWR_RATING_STATE_ROLLUP_PMC[MMWR_RATING_STATE_ROLLUP_PMC],0),MATCH(G$9,MMWR_RATING_STATE_ROLLUP_PMC[#Headers],0)),"ERROR"))</f>
        <v>233</v>
      </c>
      <c r="H45" s="155">
        <f>IF($B45=" ","",IFERROR(INDEX(MMWR_RATING_STATE_ROLLUP_PMC[],MATCH($B45,MMWR_RATING_STATE_ROLLUP_PMC[MMWR_RATING_STATE_ROLLUP_PMC],0),MATCH(H$9,MMWR_RATING_STATE_ROLLUP_PMC[#Headers],0)),"ERROR"))</f>
        <v>88.161290322599996</v>
      </c>
      <c r="I45" s="155">
        <f>IF($B45=" ","",IFERROR(INDEX(MMWR_RATING_STATE_ROLLUP_PMC[],MATCH($B45,MMWR_RATING_STATE_ROLLUP_PMC[MMWR_RATING_STATE_ROLLUP_PMC],0),MATCH(I$9,MMWR_RATING_STATE_ROLLUP_PMC[#Headers],0)),"ERROR"))</f>
        <v>93.201716738200005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60</v>
      </c>
      <c r="D46" s="155">
        <f>IF($B46=" ","",IFERROR(INDEX(MMWR_RATING_STATE_ROLLUP_PMC[],MATCH($B46,MMWR_RATING_STATE_ROLLUP_PMC[MMWR_RATING_STATE_ROLLUP_PMC],0),MATCH(D$9,MMWR_RATING_STATE_ROLLUP_PMC[#Headers],0)),"ERROR"))</f>
        <v>71.05</v>
      </c>
      <c r="E46" s="156">
        <f>IF($B46=" ","",IFERROR(INDEX(MMWR_RATING_STATE_ROLLUP_PMC[],MATCH($B46,MMWR_RATING_STATE_ROLLUP_PMC[MMWR_RATING_STATE_ROLLUP_PMC],0),MATCH(E$9,MMWR_RATING_STATE_ROLLUP_PMC[#Headers],0))/$C46,"ERROR"))</f>
        <v>0.1</v>
      </c>
      <c r="F46" s="154">
        <f>IF($B46=" ","",IFERROR(INDEX(MMWR_RATING_STATE_ROLLUP_PMC[],MATCH($B46,MMWR_RATING_STATE_ROLLUP_PMC[MMWR_RATING_STATE_ROLLUP_PMC],0),MATCH(F$9,MMWR_RATING_STATE_ROLLUP_PMC[#Headers],0)),"ERROR"))</f>
        <v>11</v>
      </c>
      <c r="G46" s="154">
        <f>IF($B46=" ","",IFERROR(INDEX(MMWR_RATING_STATE_ROLLUP_PMC[],MATCH($B46,MMWR_RATING_STATE_ROLLUP_PMC[MMWR_RATING_STATE_ROLLUP_PMC],0),MATCH(G$9,MMWR_RATING_STATE_ROLLUP_PMC[#Headers],0)),"ERROR"))</f>
        <v>76</v>
      </c>
      <c r="H46" s="155">
        <f>IF($B46=" ","",IFERROR(INDEX(MMWR_RATING_STATE_ROLLUP_PMC[],MATCH($B46,MMWR_RATING_STATE_ROLLUP_PMC[MMWR_RATING_STATE_ROLLUP_PMC],0),MATCH(H$9,MMWR_RATING_STATE_ROLLUP_PMC[#Headers],0)),"ERROR"))</f>
        <v>82.363636363599994</v>
      </c>
      <c r="I46" s="155">
        <f>IF($B46=" ","",IFERROR(INDEX(MMWR_RATING_STATE_ROLLUP_PMC[],MATCH($B46,MMWR_RATING_STATE_ROLLUP_PMC[MMWR_RATING_STATE_ROLLUP_PMC],0),MATCH(I$9,MMWR_RATING_STATE_ROLLUP_PMC[#Headers],0)),"ERROR"))</f>
        <v>92.855263157899998</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829</v>
      </c>
      <c r="D47" s="155">
        <f>IF($B47=" ","",IFERROR(INDEX(MMWR_RATING_STATE_ROLLUP_PMC[],MATCH($B47,MMWR_RATING_STATE_ROLLUP_PMC[MMWR_RATING_STATE_ROLLUP_PMC],0),MATCH(D$9,MMWR_RATING_STATE_ROLLUP_PMC[#Headers],0)),"ERROR"))</f>
        <v>68.516284680300004</v>
      </c>
      <c r="E47" s="156">
        <f>IF($B47=" ","",IFERROR(INDEX(MMWR_RATING_STATE_ROLLUP_PMC[],MATCH($B47,MMWR_RATING_STATE_ROLLUP_PMC[MMWR_RATING_STATE_ROLLUP_PMC],0),MATCH(E$9,MMWR_RATING_STATE_ROLLUP_PMC[#Headers],0))/$C47,"ERROR"))</f>
        <v>0.14595898673100122</v>
      </c>
      <c r="F47" s="154">
        <f>IF($B47=" ","",IFERROR(INDEX(MMWR_RATING_STATE_ROLLUP_PMC[],MATCH($B47,MMWR_RATING_STATE_ROLLUP_PMC[MMWR_RATING_STATE_ROLLUP_PMC],0),MATCH(F$9,MMWR_RATING_STATE_ROLLUP_PMC[#Headers],0)),"ERROR"))</f>
        <v>222</v>
      </c>
      <c r="G47" s="154">
        <f>IF($B47=" ","",IFERROR(INDEX(MMWR_RATING_STATE_ROLLUP_PMC[],MATCH($B47,MMWR_RATING_STATE_ROLLUP_PMC[MMWR_RATING_STATE_ROLLUP_PMC],0),MATCH(G$9,MMWR_RATING_STATE_ROLLUP_PMC[#Headers],0)),"ERROR"))</f>
        <v>1541</v>
      </c>
      <c r="H47" s="155">
        <f>IF($B47=" ","",IFERROR(INDEX(MMWR_RATING_STATE_ROLLUP_PMC[],MATCH($B47,MMWR_RATING_STATE_ROLLUP_PMC[MMWR_RATING_STATE_ROLLUP_PMC],0),MATCH(H$9,MMWR_RATING_STATE_ROLLUP_PMC[#Headers],0)),"ERROR"))</f>
        <v>116.1936936937</v>
      </c>
      <c r="I47" s="155">
        <f>IF($B47=" ","",IFERROR(INDEX(MMWR_RATING_STATE_ROLLUP_PMC[],MATCH($B47,MMWR_RATING_STATE_ROLLUP_PMC[MMWR_RATING_STATE_ROLLUP_PMC],0),MATCH(I$9,MMWR_RATING_STATE_ROLLUP_PMC[#Headers],0)),"ERROR"))</f>
        <v>99.7255029202</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255</v>
      </c>
      <c r="D48" s="155">
        <f>IF($B48=" ","",IFERROR(INDEX(MMWR_RATING_STATE_ROLLUP_PMC[],MATCH($B48,MMWR_RATING_STATE_ROLLUP_PMC[MMWR_RATING_STATE_ROLLUP_PMC],0),MATCH(D$9,MMWR_RATING_STATE_ROLLUP_PMC[#Headers],0)),"ERROR"))</f>
        <v>72.627450980399999</v>
      </c>
      <c r="E48" s="156">
        <f>IF($B48=" ","",IFERROR(INDEX(MMWR_RATING_STATE_ROLLUP_PMC[],MATCH($B48,MMWR_RATING_STATE_ROLLUP_PMC[MMWR_RATING_STATE_ROLLUP_PMC],0),MATCH(E$9,MMWR_RATING_STATE_ROLLUP_PMC[#Headers],0))/$C48,"ERROR"))</f>
        <v>0.14901960784313725</v>
      </c>
      <c r="F48" s="154">
        <f>IF($B48=" ","",IFERROR(INDEX(MMWR_RATING_STATE_ROLLUP_PMC[],MATCH($B48,MMWR_RATING_STATE_ROLLUP_PMC[MMWR_RATING_STATE_ROLLUP_PMC],0),MATCH(F$9,MMWR_RATING_STATE_ROLLUP_PMC[#Headers],0)),"ERROR"))</f>
        <v>78</v>
      </c>
      <c r="G48" s="154">
        <f>IF($B48=" ","",IFERROR(INDEX(MMWR_RATING_STATE_ROLLUP_PMC[],MATCH($B48,MMWR_RATING_STATE_ROLLUP_PMC[MMWR_RATING_STATE_ROLLUP_PMC],0),MATCH(G$9,MMWR_RATING_STATE_ROLLUP_PMC[#Headers],0)),"ERROR"))</f>
        <v>520</v>
      </c>
      <c r="H48" s="155">
        <f>IF($B48=" ","",IFERROR(INDEX(MMWR_RATING_STATE_ROLLUP_PMC[],MATCH($B48,MMWR_RATING_STATE_ROLLUP_PMC[MMWR_RATING_STATE_ROLLUP_PMC],0),MATCH(H$9,MMWR_RATING_STATE_ROLLUP_PMC[#Headers],0)),"ERROR"))</f>
        <v>111.69230769230001</v>
      </c>
      <c r="I48" s="155">
        <f>IF($B48=" ","",IFERROR(INDEX(MMWR_RATING_STATE_ROLLUP_PMC[],MATCH($B48,MMWR_RATING_STATE_ROLLUP_PMC[MMWR_RATING_STATE_ROLLUP_PMC],0),MATCH(I$9,MMWR_RATING_STATE_ROLLUP_PMC[#Headers],0)),"ERROR"))</f>
        <v>94.986538461500004</v>
      </c>
      <c r="J48" s="42"/>
      <c r="K48" s="42"/>
      <c r="L48" s="42"/>
      <c r="M48" s="42"/>
      <c r="N48" s="28"/>
    </row>
    <row r="49" spans="1:14" x14ac:dyDescent="0.2">
      <c r="A49" s="25"/>
      <c r="B49" s="341" t="s">
        <v>1040</v>
      </c>
      <c r="C49" s="342"/>
      <c r="D49" s="342"/>
      <c r="E49" s="342"/>
      <c r="F49" s="342"/>
      <c r="G49" s="342"/>
      <c r="H49" s="342"/>
      <c r="I49" s="342"/>
      <c r="J49" s="342"/>
      <c r="K49" s="342"/>
      <c r="L49" s="342"/>
      <c r="M49" s="392"/>
      <c r="N49" s="28"/>
    </row>
    <row r="50" spans="1:14" x14ac:dyDescent="0.2">
      <c r="A50" s="25"/>
      <c r="B50" s="41" t="s">
        <v>1039</v>
      </c>
      <c r="C50" s="154">
        <f>IF($B50=" ","",IFERROR(INDEX(MMWR_RATING_STATE_ROLLUP_QST[],MATCH($B50,MMWR_RATING_STATE_ROLLUP_QST[MMWR_RATING_STATE_ROLLUP_QST],0),MATCH(C$9,MMWR_RATING_STATE_ROLLUP_QST[#Headers],0)),"ERROR"))</f>
        <v>8946</v>
      </c>
      <c r="D50" s="155">
        <f>IF($B50=" ","",IFERROR(INDEX(MMWR_RATING_STATE_ROLLUP_QST[],MATCH($B50,MMWR_RATING_STATE_ROLLUP_QST[MMWR_RATING_STATE_ROLLUP_QST],0),MATCH(D$9,MMWR_RATING_STATE_ROLLUP_QST[#Headers],0)),"ERROR"))</f>
        <v>90.2233400402</v>
      </c>
      <c r="E50" s="156">
        <f>IF($B50=" ","",IFERROR(INDEX(MMWR_RATING_STATE_ROLLUP_QST[],MATCH($B50,MMWR_RATING_STATE_ROLLUP_QST[MMWR_RATING_STATE_ROLLUP_QST],0),MATCH(E$9,MMWR_RATING_STATE_ROLLUP_QST[#Headers],0))/$C50,"ERROR"))</f>
        <v>0.25463894477978988</v>
      </c>
      <c r="F50" s="154">
        <f>IF($B50=" ","",IFERROR(INDEX(MMWR_RATING_STATE_ROLLUP_QST[],MATCH($B50,MMWR_RATING_STATE_ROLLUP_QST[MMWR_RATING_STATE_ROLLUP_QST],0),MATCH(F$9,MMWR_RATING_STATE_ROLLUP_QST[#Headers],0)),"ERROR"))</f>
        <v>2529</v>
      </c>
      <c r="G50" s="154">
        <f>IF($B50=" ","",IFERROR(INDEX(MMWR_RATING_STATE_ROLLUP_QST[],MATCH($B50,MMWR_RATING_STATE_ROLLUP_QST[MMWR_RATING_STATE_ROLLUP_QST],0),MATCH(G$9,MMWR_RATING_STATE_ROLLUP_QST[#Headers],0)),"ERROR"))</f>
        <v>11183</v>
      </c>
      <c r="H50" s="155">
        <f>IF($B50=" ","",IFERROR(INDEX(MMWR_RATING_STATE_ROLLUP_QST[],MATCH($B50,MMWR_RATING_STATE_ROLLUP_QST[MMWR_RATING_STATE_ROLLUP_QST],0),MATCH(H$9,MMWR_RATING_STATE_ROLLUP_QST[#Headers],0)),"ERROR"))</f>
        <v>145.09292210359999</v>
      </c>
      <c r="I50" s="155">
        <f>IF($B50=" ","",IFERROR(INDEX(MMWR_RATING_STATE_ROLLUP_QST[],MATCH($B50,MMWR_RATING_STATE_ROLLUP_QST[MMWR_RATING_STATE_ROLLUP_QST],0),MATCH(I$9,MMWR_RATING_STATE_ROLLUP_QST[#Headers],0)),"ERROR"))</f>
        <v>146.73888938569999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2001</v>
      </c>
      <c r="D51" s="155">
        <f>IF($B51=" ","",IFERROR(INDEX(MMWR_RATING_STATE_ROLLUP_QST[],MATCH($B51,MMWR_RATING_STATE_ROLLUP_QST[MMWR_RATING_STATE_ROLLUP_QST],0),MATCH(D$9,MMWR_RATING_STATE_ROLLUP_QST[#Headers],0)),"ERROR"))</f>
        <v>94.115942028999996</v>
      </c>
      <c r="E51" s="156">
        <f>IF($B51=" ","",IFERROR(INDEX(MMWR_RATING_STATE_ROLLUP_QST[],MATCH($B51,MMWR_RATING_STATE_ROLLUP_QST[MMWR_RATING_STATE_ROLLUP_QST],0),MATCH(E$9,MMWR_RATING_STATE_ROLLUP_QST[#Headers],0))/$C51,"ERROR"))</f>
        <v>0.2818590704647676</v>
      </c>
      <c r="F51" s="154">
        <f>IF($B51=" ","",IFERROR(INDEX(MMWR_RATING_STATE_ROLLUP_QST[],MATCH($B51,MMWR_RATING_STATE_ROLLUP_QST[MMWR_RATING_STATE_ROLLUP_QST],0),MATCH(F$9,MMWR_RATING_STATE_ROLLUP_QST[#Headers],0)),"ERROR"))</f>
        <v>590</v>
      </c>
      <c r="G51" s="154">
        <f>IF($B51=" ","",IFERROR(INDEX(MMWR_RATING_STATE_ROLLUP_QST[],MATCH($B51,MMWR_RATING_STATE_ROLLUP_QST[MMWR_RATING_STATE_ROLLUP_QST],0),MATCH(G$9,MMWR_RATING_STATE_ROLLUP_QST[#Headers],0)),"ERROR"))</f>
        <v>2534</v>
      </c>
      <c r="H51" s="155">
        <f>IF($B51=" ","",IFERROR(INDEX(MMWR_RATING_STATE_ROLLUP_QST[],MATCH($B51,MMWR_RATING_STATE_ROLLUP_QST[MMWR_RATING_STATE_ROLLUP_QST],0),MATCH(H$9,MMWR_RATING_STATE_ROLLUP_QST[#Headers],0)),"ERROR"))</f>
        <v>152.57118644069999</v>
      </c>
      <c r="I51" s="155">
        <f>IF($B51=" ","",IFERROR(INDEX(MMWR_RATING_STATE_ROLLUP_QST[],MATCH($B51,MMWR_RATING_STATE_ROLLUP_QST[MMWR_RATING_STATE_ROLLUP_QST],0),MATCH(I$9,MMWR_RATING_STATE_ROLLUP_QST[#Headers],0)),"ERROR"))</f>
        <v>153.089581689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48</v>
      </c>
      <c r="D52" s="155">
        <f>IF($B52=" ","",IFERROR(INDEX(MMWR_RATING_STATE_ROLLUP_QST[],MATCH($B52,MMWR_RATING_STATE_ROLLUP_QST[MMWR_RATING_STATE_ROLLUP_QST],0),MATCH(D$9,MMWR_RATING_STATE_ROLLUP_QST[#Headers],0)),"ERROR"))</f>
        <v>76.416666666699996</v>
      </c>
      <c r="E52" s="156">
        <f>IF($B52=" ","",IFERROR(INDEX(MMWR_RATING_STATE_ROLLUP_QST[],MATCH($B52,MMWR_RATING_STATE_ROLLUP_QST[MMWR_RATING_STATE_ROLLUP_QST],0),MATCH(E$9,MMWR_RATING_STATE_ROLLUP_QST[#Headers],0))/$C52,"ERROR"))</f>
        <v>0.25</v>
      </c>
      <c r="F52" s="154">
        <f>IF($B52=" ","",IFERROR(INDEX(MMWR_RATING_STATE_ROLLUP_QST[],MATCH($B52,MMWR_RATING_STATE_ROLLUP_QST[MMWR_RATING_STATE_ROLLUP_QST],0),MATCH(F$9,MMWR_RATING_STATE_ROLLUP_QST[#Headers],0)),"ERROR"))</f>
        <v>13</v>
      </c>
      <c r="G52" s="154">
        <f>IF($B52=" ","",IFERROR(INDEX(MMWR_RATING_STATE_ROLLUP_QST[],MATCH($B52,MMWR_RATING_STATE_ROLLUP_QST[MMWR_RATING_STATE_ROLLUP_QST],0),MATCH(G$9,MMWR_RATING_STATE_ROLLUP_QST[#Headers],0)),"ERROR"))</f>
        <v>66</v>
      </c>
      <c r="H52" s="155">
        <f>IF($B52=" ","",IFERROR(INDEX(MMWR_RATING_STATE_ROLLUP_QST[],MATCH($B52,MMWR_RATING_STATE_ROLLUP_QST[MMWR_RATING_STATE_ROLLUP_QST],0),MATCH(H$9,MMWR_RATING_STATE_ROLLUP_QST[#Headers],0)),"ERROR"))</f>
        <v>158.76923076919999</v>
      </c>
      <c r="I52" s="155">
        <f>IF($B52=" ","",IFERROR(INDEX(MMWR_RATING_STATE_ROLLUP_QST[],MATCH($B52,MMWR_RATING_STATE_ROLLUP_QST[MMWR_RATING_STATE_ROLLUP_QST],0),MATCH(I$9,MMWR_RATING_STATE_ROLLUP_QST[#Headers],0)),"ERROR"))</f>
        <v>142.43939393939999</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18</v>
      </c>
      <c r="D53" s="155">
        <f>IF($B53=" ","",IFERROR(INDEX(MMWR_RATING_STATE_ROLLUP_QST[],MATCH($B53,MMWR_RATING_STATE_ROLLUP_QST[MMWR_RATING_STATE_ROLLUP_QST],0),MATCH(D$9,MMWR_RATING_STATE_ROLLUP_QST[#Headers],0)),"ERROR"))</f>
        <v>109.2222222222</v>
      </c>
      <c r="E53" s="156">
        <f>IF($B53=" ","",IFERROR(INDEX(MMWR_RATING_STATE_ROLLUP_QST[],MATCH($B53,MMWR_RATING_STATE_ROLLUP_QST[MMWR_RATING_STATE_ROLLUP_QST],0),MATCH(E$9,MMWR_RATING_STATE_ROLLUP_QST[#Headers],0))/$C53,"ERROR"))</f>
        <v>0.33333333333333331</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20</v>
      </c>
      <c r="H53" s="155">
        <f>IF($B53=" ","",IFERROR(INDEX(MMWR_RATING_STATE_ROLLUP_QST[],MATCH($B53,MMWR_RATING_STATE_ROLLUP_QST[MMWR_RATING_STATE_ROLLUP_QST],0),MATCH(H$9,MMWR_RATING_STATE_ROLLUP_QST[#Headers],0)),"ERROR"))</f>
        <v>155</v>
      </c>
      <c r="I53" s="155">
        <f>IF($B53=" ","",IFERROR(INDEX(MMWR_RATING_STATE_ROLLUP_QST[],MATCH($B53,MMWR_RATING_STATE_ROLLUP_QST[MMWR_RATING_STATE_ROLLUP_QST],0),MATCH(I$9,MMWR_RATING_STATE_ROLLUP_QST[#Headers],0)),"ERROR"))</f>
        <v>142.4</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15</v>
      </c>
      <c r="D54" s="155">
        <f>IF($B54=" ","",IFERROR(INDEX(MMWR_RATING_STATE_ROLLUP_QST[],MATCH($B54,MMWR_RATING_STATE_ROLLUP_QST[MMWR_RATING_STATE_ROLLUP_QST],0),MATCH(D$9,MMWR_RATING_STATE_ROLLUP_QST[#Headers],0)),"ERROR"))</f>
        <v>104.46666666669999</v>
      </c>
      <c r="E54" s="156">
        <f>IF($B54=" ","",IFERROR(INDEX(MMWR_RATING_STATE_ROLLUP_QST[],MATCH($B54,MMWR_RATING_STATE_ROLLUP_QST[MMWR_RATING_STATE_ROLLUP_QST],0),MATCH(E$9,MMWR_RATING_STATE_ROLLUP_QST[#Headers],0))/$C54,"ERROR"))</f>
        <v>0.26666666666666666</v>
      </c>
      <c r="F54" s="154">
        <f>IF($B54=" ","",IFERROR(INDEX(MMWR_RATING_STATE_ROLLUP_QST[],MATCH($B54,MMWR_RATING_STATE_ROLLUP_QST[MMWR_RATING_STATE_ROLLUP_QST],0),MATCH(F$9,MMWR_RATING_STATE_ROLLUP_QST[#Headers],0)),"ERROR"))</f>
        <v>6</v>
      </c>
      <c r="G54" s="154">
        <f>IF($B54=" ","",IFERROR(INDEX(MMWR_RATING_STATE_ROLLUP_QST[],MATCH($B54,MMWR_RATING_STATE_ROLLUP_QST[MMWR_RATING_STATE_ROLLUP_QST],0),MATCH(G$9,MMWR_RATING_STATE_ROLLUP_QST[#Headers],0)),"ERROR"))</f>
        <v>21</v>
      </c>
      <c r="H54" s="155">
        <f>IF($B54=" ","",IFERROR(INDEX(MMWR_RATING_STATE_ROLLUP_QST[],MATCH($B54,MMWR_RATING_STATE_ROLLUP_QST[MMWR_RATING_STATE_ROLLUP_QST],0),MATCH(H$9,MMWR_RATING_STATE_ROLLUP_QST[#Headers],0)),"ERROR"))</f>
        <v>171.1666666667</v>
      </c>
      <c r="I54" s="155">
        <f>IF($B54=" ","",IFERROR(INDEX(MMWR_RATING_STATE_ROLLUP_QST[],MATCH($B54,MMWR_RATING_STATE_ROLLUP_QST[MMWR_RATING_STATE_ROLLUP_QST],0),MATCH(I$9,MMWR_RATING_STATE_ROLLUP_QST[#Headers],0)),"ERROR"))</f>
        <v>163.19047619049999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23</v>
      </c>
      <c r="D55" s="155">
        <f>IF($B55=" ","",IFERROR(INDEX(MMWR_RATING_STATE_ROLLUP_QST[],MATCH($B55,MMWR_RATING_STATE_ROLLUP_QST[MMWR_RATING_STATE_ROLLUP_QST],0),MATCH(D$9,MMWR_RATING_STATE_ROLLUP_QST[#Headers],0)),"ERROR"))</f>
        <v>96.913043478299997</v>
      </c>
      <c r="E55" s="156">
        <f>IF($B55=" ","",IFERROR(INDEX(MMWR_RATING_STATE_ROLLUP_QST[],MATCH($B55,MMWR_RATING_STATE_ROLLUP_QST[MMWR_RATING_STATE_ROLLUP_QST],0),MATCH(E$9,MMWR_RATING_STATE_ROLLUP_QST[#Headers],0))/$C55,"ERROR"))</f>
        <v>0.39130434782608697</v>
      </c>
      <c r="F55" s="154">
        <f>IF($B55=" ","",IFERROR(INDEX(MMWR_RATING_STATE_ROLLUP_QST[],MATCH($B55,MMWR_RATING_STATE_ROLLUP_QST[MMWR_RATING_STATE_ROLLUP_QST],0),MATCH(F$9,MMWR_RATING_STATE_ROLLUP_QST[#Headers],0)),"ERROR"))</f>
        <v>8</v>
      </c>
      <c r="G55" s="154">
        <f>IF($B55=" ","",IFERROR(INDEX(MMWR_RATING_STATE_ROLLUP_QST[],MATCH($B55,MMWR_RATING_STATE_ROLLUP_QST[MMWR_RATING_STATE_ROLLUP_QST],0),MATCH(G$9,MMWR_RATING_STATE_ROLLUP_QST[#Headers],0)),"ERROR"))</f>
        <v>27</v>
      </c>
      <c r="H55" s="155">
        <f>IF($B55=" ","",IFERROR(INDEX(MMWR_RATING_STATE_ROLLUP_QST[],MATCH($B55,MMWR_RATING_STATE_ROLLUP_QST[MMWR_RATING_STATE_ROLLUP_QST],0),MATCH(H$9,MMWR_RATING_STATE_ROLLUP_QST[#Headers],0)),"ERROR"))</f>
        <v>140.5</v>
      </c>
      <c r="I55" s="155">
        <f>IF($B55=" ","",IFERROR(INDEX(MMWR_RATING_STATE_ROLLUP_QST[],MATCH($B55,MMWR_RATING_STATE_ROLLUP_QST[MMWR_RATING_STATE_ROLLUP_QST],0),MATCH(I$9,MMWR_RATING_STATE_ROLLUP_QST[#Headers],0)),"ERROR"))</f>
        <v>151.1851851852</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206</v>
      </c>
      <c r="D56" s="155">
        <f>IF($B56=" ","",IFERROR(INDEX(MMWR_RATING_STATE_ROLLUP_QST[],MATCH($B56,MMWR_RATING_STATE_ROLLUP_QST[MMWR_RATING_STATE_ROLLUP_QST],0),MATCH(D$9,MMWR_RATING_STATE_ROLLUP_QST[#Headers],0)),"ERROR"))</f>
        <v>93.378640776699996</v>
      </c>
      <c r="E56" s="156">
        <f>IF($B56=" ","",IFERROR(INDEX(MMWR_RATING_STATE_ROLLUP_QST[],MATCH($B56,MMWR_RATING_STATE_ROLLUP_QST[MMWR_RATING_STATE_ROLLUP_QST],0),MATCH(E$9,MMWR_RATING_STATE_ROLLUP_QST[#Headers],0))/$C56,"ERROR"))</f>
        <v>0.28640776699029125</v>
      </c>
      <c r="F56" s="154">
        <f>IF($B56=" ","",IFERROR(INDEX(MMWR_RATING_STATE_ROLLUP_QST[],MATCH($B56,MMWR_RATING_STATE_ROLLUP_QST[MMWR_RATING_STATE_ROLLUP_QST],0),MATCH(F$9,MMWR_RATING_STATE_ROLLUP_QST[#Headers],0)),"ERROR"))</f>
        <v>56</v>
      </c>
      <c r="G56" s="154">
        <f>IF($B56=" ","",IFERROR(INDEX(MMWR_RATING_STATE_ROLLUP_QST[],MATCH($B56,MMWR_RATING_STATE_ROLLUP_QST[MMWR_RATING_STATE_ROLLUP_QST],0),MATCH(G$9,MMWR_RATING_STATE_ROLLUP_QST[#Headers],0)),"ERROR"))</f>
        <v>280</v>
      </c>
      <c r="H56" s="155">
        <f>IF($B56=" ","",IFERROR(INDEX(MMWR_RATING_STATE_ROLLUP_QST[],MATCH($B56,MMWR_RATING_STATE_ROLLUP_QST[MMWR_RATING_STATE_ROLLUP_QST],0),MATCH(H$9,MMWR_RATING_STATE_ROLLUP_QST[#Headers],0)),"ERROR"))</f>
        <v>144.78571428570001</v>
      </c>
      <c r="I56" s="155">
        <f>IF($B56=" ","",IFERROR(INDEX(MMWR_RATING_STATE_ROLLUP_QST[],MATCH($B56,MMWR_RATING_STATE_ROLLUP_QST[MMWR_RATING_STATE_ROLLUP_QST],0),MATCH(I$9,MMWR_RATING_STATE_ROLLUP_QST[#Headers],0)),"ERROR"))</f>
        <v>151.1214285714</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68</v>
      </c>
      <c r="D57" s="155">
        <f>IF($B57=" ","",IFERROR(INDEX(MMWR_RATING_STATE_ROLLUP_QST[],MATCH($B57,MMWR_RATING_STATE_ROLLUP_QST[MMWR_RATING_STATE_ROLLUP_QST],0),MATCH(D$9,MMWR_RATING_STATE_ROLLUP_QST[#Headers],0)),"ERROR"))</f>
        <v>88.573529411799996</v>
      </c>
      <c r="E57" s="156">
        <f>IF($B57=" ","",IFERROR(INDEX(MMWR_RATING_STATE_ROLLUP_QST[],MATCH($B57,MMWR_RATING_STATE_ROLLUP_QST[MMWR_RATING_STATE_ROLLUP_QST],0),MATCH(E$9,MMWR_RATING_STATE_ROLLUP_QST[#Headers],0))/$C57,"ERROR"))</f>
        <v>0.26470588235294118</v>
      </c>
      <c r="F57" s="154">
        <f>IF($B57=" ","",IFERROR(INDEX(MMWR_RATING_STATE_ROLLUP_QST[],MATCH($B57,MMWR_RATING_STATE_ROLLUP_QST[MMWR_RATING_STATE_ROLLUP_QST],0),MATCH(F$9,MMWR_RATING_STATE_ROLLUP_QST[#Headers],0)),"ERROR"))</f>
        <v>19</v>
      </c>
      <c r="G57" s="154">
        <f>IF($B57=" ","",IFERROR(INDEX(MMWR_RATING_STATE_ROLLUP_QST[],MATCH($B57,MMWR_RATING_STATE_ROLLUP_QST[MMWR_RATING_STATE_ROLLUP_QST],0),MATCH(G$9,MMWR_RATING_STATE_ROLLUP_QST[#Headers],0)),"ERROR"))</f>
        <v>113</v>
      </c>
      <c r="H57" s="155">
        <f>IF($B57=" ","",IFERROR(INDEX(MMWR_RATING_STATE_ROLLUP_QST[],MATCH($B57,MMWR_RATING_STATE_ROLLUP_QST[MMWR_RATING_STATE_ROLLUP_QST],0),MATCH(H$9,MMWR_RATING_STATE_ROLLUP_QST[#Headers],0)),"ERROR"))</f>
        <v>174.1052631579</v>
      </c>
      <c r="I57" s="155">
        <f>IF($B57=" ","",IFERROR(INDEX(MMWR_RATING_STATE_ROLLUP_QST[],MATCH($B57,MMWR_RATING_STATE_ROLLUP_QST[MMWR_RATING_STATE_ROLLUP_QST],0),MATCH(I$9,MMWR_RATING_STATE_ROLLUP_QST[#Headers],0)),"ERROR"))</f>
        <v>146.4601769912</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19</v>
      </c>
      <c r="D58" s="155">
        <f>IF($B58=" ","",IFERROR(INDEX(MMWR_RATING_STATE_ROLLUP_QST[],MATCH($B58,MMWR_RATING_STATE_ROLLUP_QST[MMWR_RATING_STATE_ROLLUP_QST],0),MATCH(D$9,MMWR_RATING_STATE_ROLLUP_QST[#Headers],0)),"ERROR"))</f>
        <v>95.368421052599999</v>
      </c>
      <c r="E58" s="156">
        <f>IF($B58=" ","",IFERROR(INDEX(MMWR_RATING_STATE_ROLLUP_QST[],MATCH($B58,MMWR_RATING_STATE_ROLLUP_QST[MMWR_RATING_STATE_ROLLUP_QST],0),MATCH(E$9,MMWR_RATING_STATE_ROLLUP_QST[#Headers],0))/$C58,"ERROR"))</f>
        <v>0.26315789473684209</v>
      </c>
      <c r="F58" s="154">
        <f>IF($B58=" ","",IFERROR(INDEX(MMWR_RATING_STATE_ROLLUP_QST[],MATCH($B58,MMWR_RATING_STATE_ROLLUP_QST[MMWR_RATING_STATE_ROLLUP_QST],0),MATCH(F$9,MMWR_RATING_STATE_ROLLUP_QST[#Headers],0)),"ERROR"))</f>
        <v>10</v>
      </c>
      <c r="G58" s="154">
        <f>IF($B58=" ","",IFERROR(INDEX(MMWR_RATING_STATE_ROLLUP_QST[],MATCH($B58,MMWR_RATING_STATE_ROLLUP_QST[MMWR_RATING_STATE_ROLLUP_QST],0),MATCH(G$9,MMWR_RATING_STATE_ROLLUP_QST[#Headers],0)),"ERROR"))</f>
        <v>28</v>
      </c>
      <c r="H58" s="155">
        <f>IF($B58=" ","",IFERROR(INDEX(MMWR_RATING_STATE_ROLLUP_QST[],MATCH($B58,MMWR_RATING_STATE_ROLLUP_QST[MMWR_RATING_STATE_ROLLUP_QST],0),MATCH(H$9,MMWR_RATING_STATE_ROLLUP_QST[#Headers],0)),"ERROR"))</f>
        <v>157.4</v>
      </c>
      <c r="I58" s="155">
        <f>IF($B58=" ","",IFERROR(INDEX(MMWR_RATING_STATE_ROLLUP_QST[],MATCH($B58,MMWR_RATING_STATE_ROLLUP_QST[MMWR_RATING_STATE_ROLLUP_QST],0),MATCH(I$9,MMWR_RATING_STATE_ROLLUP_QST[#Headers],0)),"ERROR"))</f>
        <v>153</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110</v>
      </c>
      <c r="D59" s="155">
        <f>IF($B59=" ","",IFERROR(INDEX(MMWR_RATING_STATE_ROLLUP_QST[],MATCH($B59,MMWR_RATING_STATE_ROLLUP_QST[MMWR_RATING_STATE_ROLLUP_QST],0),MATCH(D$9,MMWR_RATING_STATE_ROLLUP_QST[#Headers],0)),"ERROR"))</f>
        <v>91.818181818200003</v>
      </c>
      <c r="E59" s="156">
        <f>IF($B59=" ","",IFERROR(INDEX(MMWR_RATING_STATE_ROLLUP_QST[],MATCH($B59,MMWR_RATING_STATE_ROLLUP_QST[MMWR_RATING_STATE_ROLLUP_QST],0),MATCH(E$9,MMWR_RATING_STATE_ROLLUP_QST[#Headers],0))/$C59,"ERROR"))</f>
        <v>0.27272727272727271</v>
      </c>
      <c r="F59" s="154">
        <f>IF($B59=" ","",IFERROR(INDEX(MMWR_RATING_STATE_ROLLUP_QST[],MATCH($B59,MMWR_RATING_STATE_ROLLUP_QST[MMWR_RATING_STATE_ROLLUP_QST],0),MATCH(F$9,MMWR_RATING_STATE_ROLLUP_QST[#Headers],0)),"ERROR"))</f>
        <v>32</v>
      </c>
      <c r="G59" s="154">
        <f>IF($B59=" ","",IFERROR(INDEX(MMWR_RATING_STATE_ROLLUP_QST[],MATCH($B59,MMWR_RATING_STATE_ROLLUP_QST[MMWR_RATING_STATE_ROLLUP_QST],0),MATCH(G$9,MMWR_RATING_STATE_ROLLUP_QST[#Headers],0)),"ERROR"))</f>
        <v>109</v>
      </c>
      <c r="H59" s="155">
        <f>IF($B59=" ","",IFERROR(INDEX(MMWR_RATING_STATE_ROLLUP_QST[],MATCH($B59,MMWR_RATING_STATE_ROLLUP_QST[MMWR_RATING_STATE_ROLLUP_QST],0),MATCH(H$9,MMWR_RATING_STATE_ROLLUP_QST[#Headers],0)),"ERROR"))</f>
        <v>151</v>
      </c>
      <c r="I59" s="155">
        <f>IF($B59=" ","",IFERROR(INDEX(MMWR_RATING_STATE_ROLLUP_QST[],MATCH($B59,MMWR_RATING_STATE_ROLLUP_QST[MMWR_RATING_STATE_ROLLUP_QST],0),MATCH(I$9,MMWR_RATING_STATE_ROLLUP_QST[#Headers],0)),"ERROR"))</f>
        <v>149.30275229360001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217</v>
      </c>
      <c r="D60" s="155">
        <f>IF($B60=" ","",IFERROR(INDEX(MMWR_RATING_STATE_ROLLUP_QST[],MATCH($B60,MMWR_RATING_STATE_ROLLUP_QST[MMWR_RATING_STATE_ROLLUP_QST],0),MATCH(D$9,MMWR_RATING_STATE_ROLLUP_QST[#Headers],0)),"ERROR"))</f>
        <v>87.580645161299998</v>
      </c>
      <c r="E60" s="156">
        <f>IF($B60=" ","",IFERROR(INDEX(MMWR_RATING_STATE_ROLLUP_QST[],MATCH($B60,MMWR_RATING_STATE_ROLLUP_QST[MMWR_RATING_STATE_ROLLUP_QST],0),MATCH(E$9,MMWR_RATING_STATE_ROLLUP_QST[#Headers],0))/$C60,"ERROR"))</f>
        <v>0.24423963133640553</v>
      </c>
      <c r="F60" s="154">
        <f>IF($B60=" ","",IFERROR(INDEX(MMWR_RATING_STATE_ROLLUP_QST[],MATCH($B60,MMWR_RATING_STATE_ROLLUP_QST[MMWR_RATING_STATE_ROLLUP_QST],0),MATCH(F$9,MMWR_RATING_STATE_ROLLUP_QST[#Headers],0)),"ERROR"))</f>
        <v>78</v>
      </c>
      <c r="G60" s="154">
        <f>IF($B60=" ","",IFERROR(INDEX(MMWR_RATING_STATE_ROLLUP_QST[],MATCH($B60,MMWR_RATING_STATE_ROLLUP_QST[MMWR_RATING_STATE_ROLLUP_QST],0),MATCH(G$9,MMWR_RATING_STATE_ROLLUP_QST[#Headers],0)),"ERROR"))</f>
        <v>273</v>
      </c>
      <c r="H60" s="155">
        <f>IF($B60=" ","",IFERROR(INDEX(MMWR_RATING_STATE_ROLLUP_QST[],MATCH($B60,MMWR_RATING_STATE_ROLLUP_QST[MMWR_RATING_STATE_ROLLUP_QST],0),MATCH(H$9,MMWR_RATING_STATE_ROLLUP_QST[#Headers],0)),"ERROR"))</f>
        <v>149.9615384615</v>
      </c>
      <c r="I60" s="155">
        <f>IF($B60=" ","",IFERROR(INDEX(MMWR_RATING_STATE_ROLLUP_QST[],MATCH($B60,MMWR_RATING_STATE_ROLLUP_QST[MMWR_RATING_STATE_ROLLUP_QST],0),MATCH(I$9,MMWR_RATING_STATE_ROLLUP_QST[#Headers],0)),"ERROR"))</f>
        <v>140.64468864470001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517</v>
      </c>
      <c r="D61" s="155">
        <f>IF($B61=" ","",IFERROR(INDEX(MMWR_RATING_STATE_ROLLUP_QST[],MATCH($B61,MMWR_RATING_STATE_ROLLUP_QST[MMWR_RATING_STATE_ROLLUP_QST],0),MATCH(D$9,MMWR_RATING_STATE_ROLLUP_QST[#Headers],0)),"ERROR"))</f>
        <v>98.897485493199994</v>
      </c>
      <c r="E61" s="156">
        <f>IF($B61=" ","",IFERROR(INDEX(MMWR_RATING_STATE_ROLLUP_QST[],MATCH($B61,MMWR_RATING_STATE_ROLLUP_QST[MMWR_RATING_STATE_ROLLUP_QST],0),MATCH(E$9,MMWR_RATING_STATE_ROLLUP_QST[#Headers],0))/$C61,"ERROR"))</f>
        <v>0.31528046421663442</v>
      </c>
      <c r="F61" s="154">
        <f>IF($B61=" ","",IFERROR(INDEX(MMWR_RATING_STATE_ROLLUP_QST[],MATCH($B61,MMWR_RATING_STATE_ROLLUP_QST[MMWR_RATING_STATE_ROLLUP_QST],0),MATCH(F$9,MMWR_RATING_STATE_ROLLUP_QST[#Headers],0)),"ERROR"))</f>
        <v>133</v>
      </c>
      <c r="G61" s="154">
        <f>IF($B61=" ","",IFERROR(INDEX(MMWR_RATING_STATE_ROLLUP_QST[],MATCH($B61,MMWR_RATING_STATE_ROLLUP_QST[MMWR_RATING_STATE_ROLLUP_QST],0),MATCH(G$9,MMWR_RATING_STATE_ROLLUP_QST[#Headers],0)),"ERROR"))</f>
        <v>610</v>
      </c>
      <c r="H61" s="155">
        <f>IF($B61=" ","",IFERROR(INDEX(MMWR_RATING_STATE_ROLLUP_QST[],MATCH($B61,MMWR_RATING_STATE_ROLLUP_QST[MMWR_RATING_STATE_ROLLUP_QST],0),MATCH(H$9,MMWR_RATING_STATE_ROLLUP_QST[#Headers],0)),"ERROR"))</f>
        <v>156.99248120300001</v>
      </c>
      <c r="I61" s="155">
        <f>IF($B61=" ","",IFERROR(INDEX(MMWR_RATING_STATE_ROLLUP_QST[],MATCH($B61,MMWR_RATING_STATE_ROLLUP_QST[MMWR_RATING_STATE_ROLLUP_QST],0),MATCH(I$9,MMWR_RATING_STATE_ROLLUP_QST[#Headers],0)),"ERROR"))</f>
        <v>154.52786885250001</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170</v>
      </c>
      <c r="D62" s="155">
        <f>IF($B62=" ","",IFERROR(INDEX(MMWR_RATING_STATE_ROLLUP_QST[],MATCH($B62,MMWR_RATING_STATE_ROLLUP_QST[MMWR_RATING_STATE_ROLLUP_QST],0),MATCH(D$9,MMWR_RATING_STATE_ROLLUP_QST[#Headers],0)),"ERROR"))</f>
        <v>94.147058823500004</v>
      </c>
      <c r="E62" s="156">
        <f>IF($B62=" ","",IFERROR(INDEX(MMWR_RATING_STATE_ROLLUP_QST[],MATCH($B62,MMWR_RATING_STATE_ROLLUP_QST[MMWR_RATING_STATE_ROLLUP_QST],0),MATCH(E$9,MMWR_RATING_STATE_ROLLUP_QST[#Headers],0))/$C62,"ERROR"))</f>
        <v>0.27647058823529413</v>
      </c>
      <c r="F62" s="154">
        <f>IF($B62=" ","",IFERROR(INDEX(MMWR_RATING_STATE_ROLLUP_QST[],MATCH($B62,MMWR_RATING_STATE_ROLLUP_QST[MMWR_RATING_STATE_ROLLUP_QST],0),MATCH(F$9,MMWR_RATING_STATE_ROLLUP_QST[#Headers],0)),"ERROR"))</f>
        <v>54</v>
      </c>
      <c r="G62" s="154">
        <f>IF($B62=" ","",IFERROR(INDEX(MMWR_RATING_STATE_ROLLUP_QST[],MATCH($B62,MMWR_RATING_STATE_ROLLUP_QST[MMWR_RATING_STATE_ROLLUP_QST],0),MATCH(G$9,MMWR_RATING_STATE_ROLLUP_QST[#Headers],0)),"ERROR"))</f>
        <v>225</v>
      </c>
      <c r="H62" s="155">
        <f>IF($B62=" ","",IFERROR(INDEX(MMWR_RATING_STATE_ROLLUP_QST[],MATCH($B62,MMWR_RATING_STATE_ROLLUP_QST[MMWR_RATING_STATE_ROLLUP_QST],0),MATCH(H$9,MMWR_RATING_STATE_ROLLUP_QST[#Headers],0)),"ERROR"))</f>
        <v>141.4259259259</v>
      </c>
      <c r="I62" s="155">
        <f>IF($B62=" ","",IFERROR(INDEX(MMWR_RATING_STATE_ROLLUP_QST[],MATCH($B62,MMWR_RATING_STATE_ROLLUP_QST[MMWR_RATING_STATE_ROLLUP_QST],0),MATCH(I$9,MMWR_RATING_STATE_ROLLUP_QST[#Headers],0)),"ERROR"))</f>
        <v>143.65777777779999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10</v>
      </c>
      <c r="D63" s="155">
        <f>IF($B63=" ","",IFERROR(INDEX(MMWR_RATING_STATE_ROLLUP_QST[],MATCH($B63,MMWR_RATING_STATE_ROLLUP_QST[MMWR_RATING_STATE_ROLLUP_QST],0),MATCH(D$9,MMWR_RATING_STATE_ROLLUP_QST[#Headers],0)),"ERROR"))</f>
        <v>89.3</v>
      </c>
      <c r="E63" s="156">
        <f>IF($B63=" ","",IFERROR(INDEX(MMWR_RATING_STATE_ROLLUP_QST[],MATCH($B63,MMWR_RATING_STATE_ROLLUP_QST[MMWR_RATING_STATE_ROLLUP_QST],0),MATCH(E$9,MMWR_RATING_STATE_ROLLUP_QST[#Headers],0))/$C63,"ERROR"))</f>
        <v>0.3</v>
      </c>
      <c r="F63" s="154">
        <f>IF($B63=" ","",IFERROR(INDEX(MMWR_RATING_STATE_ROLLUP_QST[],MATCH($B63,MMWR_RATING_STATE_ROLLUP_QST[MMWR_RATING_STATE_ROLLUP_QST],0),MATCH(F$9,MMWR_RATING_STATE_ROLLUP_QST[#Headers],0)),"ERROR"))</f>
        <v>3</v>
      </c>
      <c r="G63" s="154">
        <f>IF($B63=" ","",IFERROR(INDEX(MMWR_RATING_STATE_ROLLUP_QST[],MATCH($B63,MMWR_RATING_STATE_ROLLUP_QST[MMWR_RATING_STATE_ROLLUP_QST],0),MATCH(G$9,MMWR_RATING_STATE_ROLLUP_QST[#Headers],0)),"ERROR"))</f>
        <v>14</v>
      </c>
      <c r="H63" s="155">
        <f>IF($B63=" ","",IFERROR(INDEX(MMWR_RATING_STATE_ROLLUP_QST[],MATCH($B63,MMWR_RATING_STATE_ROLLUP_QST[MMWR_RATING_STATE_ROLLUP_QST],0),MATCH(H$9,MMWR_RATING_STATE_ROLLUP_QST[#Headers],0)),"ERROR"))</f>
        <v>157.6666666667</v>
      </c>
      <c r="I63" s="155">
        <f>IF($B63=" ","",IFERROR(INDEX(MMWR_RATING_STATE_ROLLUP_QST[],MATCH($B63,MMWR_RATING_STATE_ROLLUP_QST[MMWR_RATING_STATE_ROLLUP_QST],0),MATCH(I$9,MMWR_RATING_STATE_ROLLUP_QST[#Headers],0)),"ERROR"))</f>
        <v>173.07142857139999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3</v>
      </c>
      <c r="D64" s="155">
        <f>IF($B64=" ","",IFERROR(INDEX(MMWR_RATING_STATE_ROLLUP_QST[],MATCH($B64,MMWR_RATING_STATE_ROLLUP_QST[MMWR_RATING_STATE_ROLLUP_QST],0),MATCH(D$9,MMWR_RATING_STATE_ROLLUP_QST[#Headers],0)),"ERROR"))</f>
        <v>53</v>
      </c>
      <c r="E64" s="156">
        <f>IF($B64=" ","",IFERROR(INDEX(MMWR_RATING_STATE_ROLLUP_QST[],MATCH($B64,MMWR_RATING_STATE_ROLLUP_QST[MMWR_RATING_STATE_ROLLUP_QST],0),MATCH(E$9,MMWR_RATING_STATE_ROLLUP_QST[#Headers],0))/$C64,"ERROR"))</f>
        <v>0</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6</v>
      </c>
      <c r="H64" s="155">
        <f>IF($B64=" ","",IFERROR(INDEX(MMWR_RATING_STATE_ROLLUP_QST[],MATCH($B64,MMWR_RATING_STATE_ROLLUP_QST[MMWR_RATING_STATE_ROLLUP_QST],0),MATCH(H$9,MMWR_RATING_STATE_ROLLUP_QST[#Headers],0)),"ERROR"))</f>
        <v>186</v>
      </c>
      <c r="I64" s="155">
        <f>IF($B64=" ","",IFERROR(INDEX(MMWR_RATING_STATE_ROLLUP_QST[],MATCH($B64,MMWR_RATING_STATE_ROLLUP_QST[MMWR_RATING_STATE_ROLLUP_QST],0),MATCH(I$9,MMWR_RATING_STATE_ROLLUP_QST[#Headers],0)),"ERROR"))</f>
        <v>135.1666666667</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559</v>
      </c>
      <c r="D65" s="155">
        <f>IF($B65=" ","",IFERROR(INDEX(MMWR_RATING_STATE_ROLLUP_QST[],MATCH($B65,MMWR_RATING_STATE_ROLLUP_QST[MMWR_RATING_STATE_ROLLUP_QST],0),MATCH(D$9,MMWR_RATING_STATE_ROLLUP_QST[#Headers],0)),"ERROR"))</f>
        <v>94.456171735200002</v>
      </c>
      <c r="E65" s="156">
        <f>IF($B65=" ","",IFERROR(INDEX(MMWR_RATING_STATE_ROLLUP_QST[],MATCH($B65,MMWR_RATING_STATE_ROLLUP_QST[MMWR_RATING_STATE_ROLLUP_QST],0),MATCH(E$9,MMWR_RATING_STATE_ROLLUP_QST[#Headers],0))/$C65,"ERROR"))</f>
        <v>0.27191413237924866</v>
      </c>
      <c r="F65" s="154">
        <f>IF($B65=" ","",IFERROR(INDEX(MMWR_RATING_STATE_ROLLUP_QST[],MATCH($B65,MMWR_RATING_STATE_ROLLUP_QST[MMWR_RATING_STATE_ROLLUP_QST],0),MATCH(F$9,MMWR_RATING_STATE_ROLLUP_QST[#Headers],0)),"ERROR"))</f>
        <v>170</v>
      </c>
      <c r="G65" s="154">
        <f>IF($B65=" ","",IFERROR(INDEX(MMWR_RATING_STATE_ROLLUP_QST[],MATCH($B65,MMWR_RATING_STATE_ROLLUP_QST[MMWR_RATING_STATE_ROLLUP_QST],0),MATCH(G$9,MMWR_RATING_STATE_ROLLUP_QST[#Headers],0)),"ERROR"))</f>
        <v>717</v>
      </c>
      <c r="H65" s="155">
        <f>IF($B65=" ","",IFERROR(INDEX(MMWR_RATING_STATE_ROLLUP_QST[],MATCH($B65,MMWR_RATING_STATE_ROLLUP_QST[MMWR_RATING_STATE_ROLLUP_QST],0),MATCH(H$9,MMWR_RATING_STATE_ROLLUP_QST[#Headers],0)),"ERROR"))</f>
        <v>153.34705882349999</v>
      </c>
      <c r="I65" s="155">
        <f>IF($B65=" ","",IFERROR(INDEX(MMWR_RATING_STATE_ROLLUP_QST[],MATCH($B65,MMWR_RATING_STATE_ROLLUP_QST[MMWR_RATING_STATE_ROLLUP_QST],0),MATCH(I$9,MMWR_RATING_STATE_ROLLUP_QST[#Headers],0)),"ERROR"))</f>
        <v>162.97907949789999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18</v>
      </c>
      <c r="D66" s="155">
        <f>IF($B66=" ","",IFERROR(INDEX(MMWR_RATING_STATE_ROLLUP_QST[],MATCH($B66,MMWR_RATING_STATE_ROLLUP_QST[MMWR_RATING_STATE_ROLLUP_QST],0),MATCH(D$9,MMWR_RATING_STATE_ROLLUP_QST[#Headers],0)),"ERROR"))</f>
        <v>96.222222222200003</v>
      </c>
      <c r="E66" s="156">
        <f>IF($B66=" ","",IFERROR(INDEX(MMWR_RATING_STATE_ROLLUP_QST[],MATCH($B66,MMWR_RATING_STATE_ROLLUP_QST[MMWR_RATING_STATE_ROLLUP_QST],0),MATCH(E$9,MMWR_RATING_STATE_ROLLUP_QST[#Headers],0))/$C66,"ERROR"))</f>
        <v>0.16666666666666666</v>
      </c>
      <c r="F66" s="154">
        <f>IF($B66=" ","",IFERROR(INDEX(MMWR_RATING_STATE_ROLLUP_QST[],MATCH($B66,MMWR_RATING_STATE_ROLLUP_QST[MMWR_RATING_STATE_ROLLUP_QST],0),MATCH(F$9,MMWR_RATING_STATE_ROLLUP_QST[#Headers],0)),"ERROR"))</f>
        <v>5</v>
      </c>
      <c r="G66" s="154">
        <f>IF($B66=" ","",IFERROR(INDEX(MMWR_RATING_STATE_ROLLUP_QST[],MATCH($B66,MMWR_RATING_STATE_ROLLUP_QST[MMWR_RATING_STATE_ROLLUP_QST],0),MATCH(G$9,MMWR_RATING_STATE_ROLLUP_QST[#Headers],0)),"ERROR"))</f>
        <v>25</v>
      </c>
      <c r="H66" s="155">
        <f>IF($B66=" ","",IFERROR(INDEX(MMWR_RATING_STATE_ROLLUP_QST[],MATCH($B66,MMWR_RATING_STATE_ROLLUP_QST[MMWR_RATING_STATE_ROLLUP_QST],0),MATCH(H$9,MMWR_RATING_STATE_ROLLUP_QST[#Headers],0)),"ERROR"))</f>
        <v>145.6</v>
      </c>
      <c r="I66" s="155">
        <f>IF($B66=" ","",IFERROR(INDEX(MMWR_RATING_STATE_ROLLUP_QST[],MATCH($B66,MMWR_RATING_STATE_ROLLUP_QST[MMWR_RATING_STATE_ROLLUP_QST],0),MATCH(I$9,MMWR_RATING_STATE_ROLLUP_QST[#Headers],0)),"ERROR"))</f>
        <v>147.12</v>
      </c>
      <c r="J66" s="42"/>
      <c r="K66" s="42"/>
      <c r="L66" s="42"/>
      <c r="M66" s="42"/>
      <c r="N66" s="28"/>
    </row>
    <row r="67" spans="1:14" x14ac:dyDescent="0.2">
      <c r="A67" s="25"/>
      <c r="B67" s="341" t="s">
        <v>1041</v>
      </c>
      <c r="C67" s="342"/>
      <c r="D67" s="342"/>
      <c r="E67" s="342"/>
      <c r="F67" s="342"/>
      <c r="G67" s="342"/>
      <c r="H67" s="342"/>
      <c r="I67" s="342"/>
      <c r="J67" s="342"/>
      <c r="K67" s="342"/>
      <c r="L67" s="342"/>
      <c r="M67" s="392"/>
      <c r="N67" s="28"/>
    </row>
    <row r="68" spans="1:14" ht="25.5" x14ac:dyDescent="0.2">
      <c r="A68" s="25"/>
      <c r="B68" s="250" t="s">
        <v>1037</v>
      </c>
      <c r="C68" s="154">
        <f>IF($B68=" ","",IFERROR(INDEX(MMWR_RATING_STATE_ROLLUP_BDD[],MATCH($B68,MMWR_RATING_STATE_ROLLUP_BDD[MMWR_RATING_STATE_ROLLUP_BDD],0),MATCH(C$9,MMWR_RATING_STATE_ROLLUP_BDD[#Headers],0)),"ERROR"))</f>
        <v>8903</v>
      </c>
      <c r="D68" s="155">
        <f>IF($B68=" ","",IFERROR(INDEX(MMWR_RATING_STATE_ROLLUP_BDD[],MATCH($B68,MMWR_RATING_STATE_ROLLUP_BDD[MMWR_RATING_STATE_ROLLUP_BDD],0),MATCH(D$9,MMWR_RATING_STATE_ROLLUP_BDD[#Headers],0)),"ERROR"))</f>
        <v>86.968437605299997</v>
      </c>
      <c r="E68" s="156">
        <f>IF($B68=" ","",IFERROR(INDEX(MMWR_RATING_STATE_ROLLUP_BDD[],MATCH($B68,MMWR_RATING_STATE_ROLLUP_BDD[MMWR_RATING_STATE_ROLLUP_BDD],0),MATCH(E$9,MMWR_RATING_STATE_ROLLUP_BDD[#Headers],0))/$C68,"ERROR"))</f>
        <v>0.21543300011232169</v>
      </c>
      <c r="F68" s="154">
        <f>IF($B68=" ","",IFERROR(INDEX(MMWR_RATING_STATE_ROLLUP_BDD[],MATCH($B68,MMWR_RATING_STATE_ROLLUP_BDD[MMWR_RATING_STATE_ROLLUP_BDD],0),MATCH(F$9,MMWR_RATING_STATE_ROLLUP_BDD[#Headers],0)),"ERROR"))</f>
        <v>2735</v>
      </c>
      <c r="G68" s="154">
        <f>IF($B68=" ","",IFERROR(INDEX(MMWR_RATING_STATE_ROLLUP_BDD[],MATCH($B68,MMWR_RATING_STATE_ROLLUP_BDD[MMWR_RATING_STATE_ROLLUP_BDD],0),MATCH(G$9,MMWR_RATING_STATE_ROLLUP_BDD[#Headers],0)),"ERROR"))</f>
        <v>13457</v>
      </c>
      <c r="H68" s="155">
        <f>IF($B68=" ","",IFERROR(INDEX(MMWR_RATING_STATE_ROLLUP_BDD[],MATCH($B68,MMWR_RATING_STATE_ROLLUP_BDD[MMWR_RATING_STATE_ROLLUP_BDD],0),MATCH(H$9,MMWR_RATING_STATE_ROLLUP_BDD[#Headers],0)),"ERROR"))</f>
        <v>137.3316270567</v>
      </c>
      <c r="I68" s="155">
        <f>IF($B68=" ","",IFERROR(INDEX(MMWR_RATING_STATE_ROLLUP_BDD[],MATCH($B68,MMWR_RATING_STATE_ROLLUP_BDD[MMWR_RATING_STATE_ROLLUP_BDD],0),MATCH(I$9,MMWR_RATING_STATE_ROLLUP_BDD[#Headers],0)),"ERROR"))</f>
        <v>139.08969976220001</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2605</v>
      </c>
      <c r="D69" s="155">
        <f>IF($B69=" ","",IFERROR(INDEX(MMWR_RATING_STATE_ROLLUP_BDD[],MATCH($B69,MMWR_RATING_STATE_ROLLUP_BDD[MMWR_RATING_STATE_ROLLUP_BDD],0),MATCH(D$9,MMWR_RATING_STATE_ROLLUP_BDD[#Headers],0)),"ERROR"))</f>
        <v>91.767370441500006</v>
      </c>
      <c r="E69" s="156">
        <f>IF($B69=" ","",IFERROR(INDEX(MMWR_RATING_STATE_ROLLUP_BDD[],MATCH($B69,MMWR_RATING_STATE_ROLLUP_BDD[MMWR_RATING_STATE_ROLLUP_BDD],0),MATCH(E$9,MMWR_RATING_STATE_ROLLUP_BDD[#Headers],0))/$C69,"ERROR"))</f>
        <v>0.22955854126679462</v>
      </c>
      <c r="F69" s="154">
        <f>IF($B69=" ","",IFERROR(INDEX(MMWR_RATING_STATE_ROLLUP_BDD[],MATCH($B69,MMWR_RATING_STATE_ROLLUP_BDD[MMWR_RATING_STATE_ROLLUP_BDD],0),MATCH(F$9,MMWR_RATING_STATE_ROLLUP_BDD[#Headers],0)),"ERROR"))</f>
        <v>706</v>
      </c>
      <c r="G69" s="154">
        <f>IF($B69=" ","",IFERROR(INDEX(MMWR_RATING_STATE_ROLLUP_BDD[],MATCH($B69,MMWR_RATING_STATE_ROLLUP_BDD[MMWR_RATING_STATE_ROLLUP_BDD],0),MATCH(G$9,MMWR_RATING_STATE_ROLLUP_BDD[#Headers],0)),"ERROR"))</f>
        <v>3523</v>
      </c>
      <c r="H69" s="155">
        <f>IF($B69=" ","",IFERROR(INDEX(MMWR_RATING_STATE_ROLLUP_BDD[],MATCH($B69,MMWR_RATING_STATE_ROLLUP_BDD[MMWR_RATING_STATE_ROLLUP_BDD],0),MATCH(H$9,MMWR_RATING_STATE_ROLLUP_BDD[#Headers],0)),"ERROR"))</f>
        <v>150.39093484419999</v>
      </c>
      <c r="I69" s="155">
        <f>IF($B69=" ","",IFERROR(INDEX(MMWR_RATING_STATE_ROLLUP_BDD[],MATCH($B69,MMWR_RATING_STATE_ROLLUP_BDD[MMWR_RATING_STATE_ROLLUP_BDD],0),MATCH(I$9,MMWR_RATING_STATE_ROLLUP_BDD[#Headers],0)),"ERROR"))</f>
        <v>149.08231620780001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40</v>
      </c>
      <c r="D70" s="155">
        <f>IF($B70=" ","",IFERROR(INDEX(MMWR_RATING_STATE_ROLLUP_BDD[],MATCH($B70,MMWR_RATING_STATE_ROLLUP_BDD[MMWR_RATING_STATE_ROLLUP_BDD],0),MATCH(D$9,MMWR_RATING_STATE_ROLLUP_BDD[#Headers],0)),"ERROR"))</f>
        <v>88.275000000000006</v>
      </c>
      <c r="E70" s="156">
        <f>IF($B70=" ","",IFERROR(INDEX(MMWR_RATING_STATE_ROLLUP_BDD[],MATCH($B70,MMWR_RATING_STATE_ROLLUP_BDD[MMWR_RATING_STATE_ROLLUP_BDD],0),MATCH(E$9,MMWR_RATING_STATE_ROLLUP_BDD[#Headers],0))/$C70,"ERROR"))</f>
        <v>0.22500000000000001</v>
      </c>
      <c r="F70" s="154">
        <f>IF($B70=" ","",IFERROR(INDEX(MMWR_RATING_STATE_ROLLUP_BDD[],MATCH($B70,MMWR_RATING_STATE_ROLLUP_BDD[MMWR_RATING_STATE_ROLLUP_BDD],0),MATCH(F$9,MMWR_RATING_STATE_ROLLUP_BDD[#Headers],0)),"ERROR"))</f>
        <v>16</v>
      </c>
      <c r="G70" s="154">
        <f>IF($B70=" ","",IFERROR(INDEX(MMWR_RATING_STATE_ROLLUP_BDD[],MATCH($B70,MMWR_RATING_STATE_ROLLUP_BDD[MMWR_RATING_STATE_ROLLUP_BDD],0),MATCH(G$9,MMWR_RATING_STATE_ROLLUP_BDD[#Headers],0)),"ERROR"))</f>
        <v>80</v>
      </c>
      <c r="H70" s="155">
        <f>IF($B70=" ","",IFERROR(INDEX(MMWR_RATING_STATE_ROLLUP_BDD[],MATCH($B70,MMWR_RATING_STATE_ROLLUP_BDD[MMWR_RATING_STATE_ROLLUP_BDD],0),MATCH(H$9,MMWR_RATING_STATE_ROLLUP_BDD[#Headers],0)),"ERROR"))</f>
        <v>153.25</v>
      </c>
      <c r="I70" s="155">
        <f>IF($B70=" ","",IFERROR(INDEX(MMWR_RATING_STATE_ROLLUP_BDD[],MATCH($B70,MMWR_RATING_STATE_ROLLUP_BDD[MMWR_RATING_STATE_ROLLUP_BDD],0),MATCH(I$9,MMWR_RATING_STATE_ROLLUP_BDD[#Headers],0)),"ERROR"))</f>
        <v>147.22499999999999</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16</v>
      </c>
      <c r="D71" s="155">
        <f>IF($B71=" ","",IFERROR(INDEX(MMWR_RATING_STATE_ROLLUP_BDD[],MATCH($B71,MMWR_RATING_STATE_ROLLUP_BDD[MMWR_RATING_STATE_ROLLUP_BDD],0),MATCH(D$9,MMWR_RATING_STATE_ROLLUP_BDD[#Headers],0)),"ERROR"))</f>
        <v>85</v>
      </c>
      <c r="E71" s="156">
        <f>IF($B71=" ","",IFERROR(INDEX(MMWR_RATING_STATE_ROLLUP_BDD[],MATCH($B71,MMWR_RATING_STATE_ROLLUP_BDD[MMWR_RATING_STATE_ROLLUP_BDD],0),MATCH(E$9,MMWR_RATING_STATE_ROLLUP_BDD[#Headers],0))/$C71,"ERROR"))</f>
        <v>0.25</v>
      </c>
      <c r="F71" s="154">
        <f>IF($B71=" ","",IFERROR(INDEX(MMWR_RATING_STATE_ROLLUP_BDD[],MATCH($B71,MMWR_RATING_STATE_ROLLUP_BDD[MMWR_RATING_STATE_ROLLUP_BDD],0),MATCH(F$9,MMWR_RATING_STATE_ROLLUP_BDD[#Headers],0)),"ERROR"))</f>
        <v>11</v>
      </c>
      <c r="G71" s="154">
        <f>IF($B71=" ","",IFERROR(INDEX(MMWR_RATING_STATE_ROLLUP_BDD[],MATCH($B71,MMWR_RATING_STATE_ROLLUP_BDD[MMWR_RATING_STATE_ROLLUP_BDD],0),MATCH(G$9,MMWR_RATING_STATE_ROLLUP_BDD[#Headers],0)),"ERROR"))</f>
        <v>30</v>
      </c>
      <c r="H71" s="155">
        <f>IF($B71=" ","",IFERROR(INDEX(MMWR_RATING_STATE_ROLLUP_BDD[],MATCH($B71,MMWR_RATING_STATE_ROLLUP_BDD[MMWR_RATING_STATE_ROLLUP_BDD],0),MATCH(H$9,MMWR_RATING_STATE_ROLLUP_BDD[#Headers],0)),"ERROR"))</f>
        <v>153.8181818182</v>
      </c>
      <c r="I71" s="155">
        <f>IF($B71=" ","",IFERROR(INDEX(MMWR_RATING_STATE_ROLLUP_BDD[],MATCH($B71,MMWR_RATING_STATE_ROLLUP_BDD[MMWR_RATING_STATE_ROLLUP_BDD],0),MATCH(I$9,MMWR_RATING_STATE_ROLLUP_BDD[#Headers],0)),"ERROR"))</f>
        <v>157.80000000000001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20</v>
      </c>
      <c r="D72" s="155">
        <f>IF($B72=" ","",IFERROR(INDEX(MMWR_RATING_STATE_ROLLUP_BDD[],MATCH($B72,MMWR_RATING_STATE_ROLLUP_BDD[MMWR_RATING_STATE_ROLLUP_BDD],0),MATCH(D$9,MMWR_RATING_STATE_ROLLUP_BDD[#Headers],0)),"ERROR"))</f>
        <v>77.650000000000006</v>
      </c>
      <c r="E72" s="156">
        <f>IF($B72=" ","",IFERROR(INDEX(MMWR_RATING_STATE_ROLLUP_BDD[],MATCH($B72,MMWR_RATING_STATE_ROLLUP_BDD[MMWR_RATING_STATE_ROLLUP_BDD],0),MATCH(E$9,MMWR_RATING_STATE_ROLLUP_BDD[#Headers],0))/$C72,"ERROR"))</f>
        <v>0.1</v>
      </c>
      <c r="F72" s="154">
        <f>IF($B72=" ","",IFERROR(INDEX(MMWR_RATING_STATE_ROLLUP_BDD[],MATCH($B72,MMWR_RATING_STATE_ROLLUP_BDD[MMWR_RATING_STATE_ROLLUP_BDD],0),MATCH(F$9,MMWR_RATING_STATE_ROLLUP_BDD[#Headers],0)),"ERROR"))</f>
        <v>4</v>
      </c>
      <c r="G72" s="154">
        <f>IF($B72=" ","",IFERROR(INDEX(MMWR_RATING_STATE_ROLLUP_BDD[],MATCH($B72,MMWR_RATING_STATE_ROLLUP_BDD[MMWR_RATING_STATE_ROLLUP_BDD],0),MATCH(G$9,MMWR_RATING_STATE_ROLLUP_BDD[#Headers],0)),"ERROR"))</f>
        <v>30</v>
      </c>
      <c r="H72" s="155">
        <f>IF($B72=" ","",IFERROR(INDEX(MMWR_RATING_STATE_ROLLUP_BDD[],MATCH($B72,MMWR_RATING_STATE_ROLLUP_BDD[MMWR_RATING_STATE_ROLLUP_BDD],0),MATCH(H$9,MMWR_RATING_STATE_ROLLUP_BDD[#Headers],0)),"ERROR"))</f>
        <v>108.5</v>
      </c>
      <c r="I72" s="155">
        <f>IF($B72=" ","",IFERROR(INDEX(MMWR_RATING_STATE_ROLLUP_BDD[],MATCH($B72,MMWR_RATING_STATE_ROLLUP_BDD[MMWR_RATING_STATE_ROLLUP_BDD],0),MATCH(I$9,MMWR_RATING_STATE_ROLLUP_BDD[#Headers],0)),"ERROR"))</f>
        <v>141.3333333333</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13</v>
      </c>
      <c r="D73" s="155">
        <f>IF($B73=" ","",IFERROR(INDEX(MMWR_RATING_STATE_ROLLUP_BDD[],MATCH($B73,MMWR_RATING_STATE_ROLLUP_BDD[MMWR_RATING_STATE_ROLLUP_BDD],0),MATCH(D$9,MMWR_RATING_STATE_ROLLUP_BDD[#Headers],0)),"ERROR"))</f>
        <v>80.076923076900002</v>
      </c>
      <c r="E73" s="156">
        <f>IF($B73=" ","",IFERROR(INDEX(MMWR_RATING_STATE_ROLLUP_BDD[],MATCH($B73,MMWR_RATING_STATE_ROLLUP_BDD[MMWR_RATING_STATE_ROLLUP_BDD],0),MATCH(E$9,MMWR_RATING_STATE_ROLLUP_BDD[#Headers],0))/$C73,"ERROR"))</f>
        <v>0.30769230769230771</v>
      </c>
      <c r="F73" s="154">
        <f>IF($B73=" ","",IFERROR(INDEX(MMWR_RATING_STATE_ROLLUP_BDD[],MATCH($B73,MMWR_RATING_STATE_ROLLUP_BDD[MMWR_RATING_STATE_ROLLUP_BDD],0),MATCH(F$9,MMWR_RATING_STATE_ROLLUP_BDD[#Headers],0)),"ERROR"))</f>
        <v>5</v>
      </c>
      <c r="G73" s="154">
        <f>IF($B73=" ","",IFERROR(INDEX(MMWR_RATING_STATE_ROLLUP_BDD[],MATCH($B73,MMWR_RATING_STATE_ROLLUP_BDD[MMWR_RATING_STATE_ROLLUP_BDD],0),MATCH(G$9,MMWR_RATING_STATE_ROLLUP_BDD[#Headers],0)),"ERROR"))</f>
        <v>28</v>
      </c>
      <c r="H73" s="155">
        <f>IF($B73=" ","",IFERROR(INDEX(MMWR_RATING_STATE_ROLLUP_BDD[],MATCH($B73,MMWR_RATING_STATE_ROLLUP_BDD[MMWR_RATING_STATE_ROLLUP_BDD],0),MATCH(H$9,MMWR_RATING_STATE_ROLLUP_BDD[#Headers],0)),"ERROR"))</f>
        <v>131.19999999999999</v>
      </c>
      <c r="I73" s="155">
        <f>IF($B73=" ","",IFERROR(INDEX(MMWR_RATING_STATE_ROLLUP_BDD[],MATCH($B73,MMWR_RATING_STATE_ROLLUP_BDD[MMWR_RATING_STATE_ROLLUP_BDD],0),MATCH(I$9,MMWR_RATING_STATE_ROLLUP_BDD[#Headers],0)),"ERROR"))</f>
        <v>158.6071428571</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272</v>
      </c>
      <c r="D74" s="155">
        <f>IF($B74=" ","",IFERROR(INDEX(MMWR_RATING_STATE_ROLLUP_BDD[],MATCH($B74,MMWR_RATING_STATE_ROLLUP_BDD[MMWR_RATING_STATE_ROLLUP_BDD],0),MATCH(D$9,MMWR_RATING_STATE_ROLLUP_BDD[#Headers],0)),"ERROR"))</f>
        <v>92.455882352900005</v>
      </c>
      <c r="E74" s="156">
        <f>IF($B74=" ","",IFERROR(INDEX(MMWR_RATING_STATE_ROLLUP_BDD[],MATCH($B74,MMWR_RATING_STATE_ROLLUP_BDD[MMWR_RATING_STATE_ROLLUP_BDD],0),MATCH(E$9,MMWR_RATING_STATE_ROLLUP_BDD[#Headers],0))/$C74,"ERROR"))</f>
        <v>0.22426470588235295</v>
      </c>
      <c r="F74" s="154">
        <f>IF($B74=" ","",IFERROR(INDEX(MMWR_RATING_STATE_ROLLUP_BDD[],MATCH($B74,MMWR_RATING_STATE_ROLLUP_BDD[MMWR_RATING_STATE_ROLLUP_BDD],0),MATCH(F$9,MMWR_RATING_STATE_ROLLUP_BDD[#Headers],0)),"ERROR"))</f>
        <v>87</v>
      </c>
      <c r="G74" s="154">
        <f>IF($B74=" ","",IFERROR(INDEX(MMWR_RATING_STATE_ROLLUP_BDD[],MATCH($B74,MMWR_RATING_STATE_ROLLUP_BDD[MMWR_RATING_STATE_ROLLUP_BDD],0),MATCH(G$9,MMWR_RATING_STATE_ROLLUP_BDD[#Headers],0)),"ERROR"))</f>
        <v>382</v>
      </c>
      <c r="H74" s="155">
        <f>IF($B74=" ","",IFERROR(INDEX(MMWR_RATING_STATE_ROLLUP_BDD[],MATCH($B74,MMWR_RATING_STATE_ROLLUP_BDD[MMWR_RATING_STATE_ROLLUP_BDD],0),MATCH(H$9,MMWR_RATING_STATE_ROLLUP_BDD[#Headers],0)),"ERROR"))</f>
        <v>143.632183908</v>
      </c>
      <c r="I74" s="155">
        <f>IF($B74=" ","",IFERROR(INDEX(MMWR_RATING_STATE_ROLLUP_BDD[],MATCH($B74,MMWR_RATING_STATE_ROLLUP_BDD[MMWR_RATING_STATE_ROLLUP_BDD],0),MATCH(I$9,MMWR_RATING_STATE_ROLLUP_BDD[#Headers],0)),"ERROR"))</f>
        <v>150.6230366492</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31</v>
      </c>
      <c r="D75" s="155">
        <f>IF($B75=" ","",IFERROR(INDEX(MMWR_RATING_STATE_ROLLUP_BDD[],MATCH($B75,MMWR_RATING_STATE_ROLLUP_BDD[MMWR_RATING_STATE_ROLLUP_BDD],0),MATCH(D$9,MMWR_RATING_STATE_ROLLUP_BDD[#Headers],0)),"ERROR"))</f>
        <v>86</v>
      </c>
      <c r="E75" s="156">
        <f>IF($B75=" ","",IFERROR(INDEX(MMWR_RATING_STATE_ROLLUP_BDD[],MATCH($B75,MMWR_RATING_STATE_ROLLUP_BDD[MMWR_RATING_STATE_ROLLUP_BDD],0),MATCH(E$9,MMWR_RATING_STATE_ROLLUP_BDD[#Headers],0))/$C75,"ERROR"))</f>
        <v>0.22580645161290322</v>
      </c>
      <c r="F75" s="154">
        <f>IF($B75=" ","",IFERROR(INDEX(MMWR_RATING_STATE_ROLLUP_BDD[],MATCH($B75,MMWR_RATING_STATE_ROLLUP_BDD[MMWR_RATING_STATE_ROLLUP_BDD],0),MATCH(F$9,MMWR_RATING_STATE_ROLLUP_BDD[#Headers],0)),"ERROR"))</f>
        <v>10</v>
      </c>
      <c r="G75" s="154">
        <f>IF($B75=" ","",IFERROR(INDEX(MMWR_RATING_STATE_ROLLUP_BDD[],MATCH($B75,MMWR_RATING_STATE_ROLLUP_BDD[MMWR_RATING_STATE_ROLLUP_BDD],0),MATCH(G$9,MMWR_RATING_STATE_ROLLUP_BDD[#Headers],0)),"ERROR"))</f>
        <v>69</v>
      </c>
      <c r="H75" s="155">
        <f>IF($B75=" ","",IFERROR(INDEX(MMWR_RATING_STATE_ROLLUP_BDD[],MATCH($B75,MMWR_RATING_STATE_ROLLUP_BDD[MMWR_RATING_STATE_ROLLUP_BDD],0),MATCH(H$9,MMWR_RATING_STATE_ROLLUP_BDD[#Headers],0)),"ERROR"))</f>
        <v>140.30000000000001</v>
      </c>
      <c r="I75" s="155">
        <f>IF($B75=" ","",IFERROR(INDEX(MMWR_RATING_STATE_ROLLUP_BDD[],MATCH($B75,MMWR_RATING_STATE_ROLLUP_BDD[MMWR_RATING_STATE_ROLLUP_BDD],0),MATCH(I$9,MMWR_RATING_STATE_ROLLUP_BDD[#Headers],0)),"ERROR"))</f>
        <v>133.63768115939999</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15</v>
      </c>
      <c r="D76" s="155">
        <f>IF($B76=" ","",IFERROR(INDEX(MMWR_RATING_STATE_ROLLUP_BDD[],MATCH($B76,MMWR_RATING_STATE_ROLLUP_BDD[MMWR_RATING_STATE_ROLLUP_BDD],0),MATCH(D$9,MMWR_RATING_STATE_ROLLUP_BDD[#Headers],0)),"ERROR"))</f>
        <v>84.466666666699993</v>
      </c>
      <c r="E76" s="156">
        <f>IF($B76=" ","",IFERROR(INDEX(MMWR_RATING_STATE_ROLLUP_BDD[],MATCH($B76,MMWR_RATING_STATE_ROLLUP_BDD[MMWR_RATING_STATE_ROLLUP_BDD],0),MATCH(E$9,MMWR_RATING_STATE_ROLLUP_BDD[#Headers],0))/$C76,"ERROR"))</f>
        <v>0.26666666666666666</v>
      </c>
      <c r="F76" s="154">
        <f>IF($B76=" ","",IFERROR(INDEX(MMWR_RATING_STATE_ROLLUP_BDD[],MATCH($B76,MMWR_RATING_STATE_ROLLUP_BDD[MMWR_RATING_STATE_ROLLUP_BDD],0),MATCH(F$9,MMWR_RATING_STATE_ROLLUP_BDD[#Headers],0)),"ERROR"))</f>
        <v>4</v>
      </c>
      <c r="G76" s="154">
        <f>IF($B76=" ","",IFERROR(INDEX(MMWR_RATING_STATE_ROLLUP_BDD[],MATCH($B76,MMWR_RATING_STATE_ROLLUP_BDD[MMWR_RATING_STATE_ROLLUP_BDD],0),MATCH(G$9,MMWR_RATING_STATE_ROLLUP_BDD[#Headers],0)),"ERROR"))</f>
        <v>30</v>
      </c>
      <c r="H76" s="155">
        <f>IF($B76=" ","",IFERROR(INDEX(MMWR_RATING_STATE_ROLLUP_BDD[],MATCH($B76,MMWR_RATING_STATE_ROLLUP_BDD[MMWR_RATING_STATE_ROLLUP_BDD],0),MATCH(H$9,MMWR_RATING_STATE_ROLLUP_BDD[#Headers],0)),"ERROR"))</f>
        <v>169</v>
      </c>
      <c r="I76" s="155">
        <f>IF($B76=" ","",IFERROR(INDEX(MMWR_RATING_STATE_ROLLUP_BDD[],MATCH($B76,MMWR_RATING_STATE_ROLLUP_BDD[MMWR_RATING_STATE_ROLLUP_BDD],0),MATCH(I$9,MMWR_RATING_STATE_ROLLUP_BDD[#Headers],0)),"ERROR"))</f>
        <v>135.86666666670001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61</v>
      </c>
      <c r="D77" s="155">
        <f>IF($B77=" ","",IFERROR(INDEX(MMWR_RATING_STATE_ROLLUP_BDD[],MATCH($B77,MMWR_RATING_STATE_ROLLUP_BDD[MMWR_RATING_STATE_ROLLUP_BDD],0),MATCH(D$9,MMWR_RATING_STATE_ROLLUP_BDD[#Headers],0)),"ERROR"))</f>
        <v>85.737704918000006</v>
      </c>
      <c r="E77" s="156">
        <f>IF($B77=" ","",IFERROR(INDEX(MMWR_RATING_STATE_ROLLUP_BDD[],MATCH($B77,MMWR_RATING_STATE_ROLLUP_BDD[MMWR_RATING_STATE_ROLLUP_BDD],0),MATCH(E$9,MMWR_RATING_STATE_ROLLUP_BDD[#Headers],0))/$C77,"ERROR"))</f>
        <v>0.21311475409836064</v>
      </c>
      <c r="F77" s="154">
        <f>IF($B77=" ","",IFERROR(INDEX(MMWR_RATING_STATE_ROLLUP_BDD[],MATCH($B77,MMWR_RATING_STATE_ROLLUP_BDD[MMWR_RATING_STATE_ROLLUP_BDD],0),MATCH(F$9,MMWR_RATING_STATE_ROLLUP_BDD[#Headers],0)),"ERROR"))</f>
        <v>16</v>
      </c>
      <c r="G77" s="154">
        <f>IF($B77=" ","",IFERROR(INDEX(MMWR_RATING_STATE_ROLLUP_BDD[],MATCH($B77,MMWR_RATING_STATE_ROLLUP_BDD[MMWR_RATING_STATE_ROLLUP_BDD],0),MATCH(G$9,MMWR_RATING_STATE_ROLLUP_BDD[#Headers],0)),"ERROR"))</f>
        <v>109</v>
      </c>
      <c r="H77" s="155">
        <f>IF($B77=" ","",IFERROR(INDEX(MMWR_RATING_STATE_ROLLUP_BDD[],MATCH($B77,MMWR_RATING_STATE_ROLLUP_BDD[MMWR_RATING_STATE_ROLLUP_BDD],0),MATCH(H$9,MMWR_RATING_STATE_ROLLUP_BDD[#Headers],0)),"ERROR"))</f>
        <v>148.5625</v>
      </c>
      <c r="I77" s="155">
        <f>IF($B77=" ","",IFERROR(INDEX(MMWR_RATING_STATE_ROLLUP_BDD[],MATCH($B77,MMWR_RATING_STATE_ROLLUP_BDD[MMWR_RATING_STATE_ROLLUP_BDD],0),MATCH(I$9,MMWR_RATING_STATE_ROLLUP_BDD[#Headers],0)),"ERROR"))</f>
        <v>140.3302752294</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140</v>
      </c>
      <c r="D78" s="155">
        <f>IF($B78=" ","",IFERROR(INDEX(MMWR_RATING_STATE_ROLLUP_BDD[],MATCH($B78,MMWR_RATING_STATE_ROLLUP_BDD[MMWR_RATING_STATE_ROLLUP_BDD],0),MATCH(D$9,MMWR_RATING_STATE_ROLLUP_BDD[#Headers],0)),"ERROR"))</f>
        <v>91.057142857100004</v>
      </c>
      <c r="E78" s="156">
        <f>IF($B78=" ","",IFERROR(INDEX(MMWR_RATING_STATE_ROLLUP_BDD[],MATCH($B78,MMWR_RATING_STATE_ROLLUP_BDD[MMWR_RATING_STATE_ROLLUP_BDD],0),MATCH(E$9,MMWR_RATING_STATE_ROLLUP_BDD[#Headers],0))/$C78,"ERROR"))</f>
        <v>0.2</v>
      </c>
      <c r="F78" s="154">
        <f>IF($B78=" ","",IFERROR(INDEX(MMWR_RATING_STATE_ROLLUP_BDD[],MATCH($B78,MMWR_RATING_STATE_ROLLUP_BDD[MMWR_RATING_STATE_ROLLUP_BDD],0),MATCH(F$9,MMWR_RATING_STATE_ROLLUP_BDD[#Headers],0)),"ERROR"))</f>
        <v>35</v>
      </c>
      <c r="G78" s="154">
        <f>IF($B78=" ","",IFERROR(INDEX(MMWR_RATING_STATE_ROLLUP_BDD[],MATCH($B78,MMWR_RATING_STATE_ROLLUP_BDD[MMWR_RATING_STATE_ROLLUP_BDD],0),MATCH(G$9,MMWR_RATING_STATE_ROLLUP_BDD[#Headers],0)),"ERROR"))</f>
        <v>204</v>
      </c>
      <c r="H78" s="155">
        <f>IF($B78=" ","",IFERROR(INDEX(MMWR_RATING_STATE_ROLLUP_BDD[],MATCH($B78,MMWR_RATING_STATE_ROLLUP_BDD[MMWR_RATING_STATE_ROLLUP_BDD],0),MATCH(H$9,MMWR_RATING_STATE_ROLLUP_BDD[#Headers],0)),"ERROR"))</f>
        <v>120.42857142859999</v>
      </c>
      <c r="I78" s="155">
        <f>IF($B78=" ","",IFERROR(INDEX(MMWR_RATING_STATE_ROLLUP_BDD[],MATCH($B78,MMWR_RATING_STATE_ROLLUP_BDD[MMWR_RATING_STATE_ROLLUP_BDD],0),MATCH(I$9,MMWR_RATING_STATE_ROLLUP_BDD[#Headers],0)),"ERROR"))</f>
        <v>137.82843137250001</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950</v>
      </c>
      <c r="D79" s="155">
        <f>IF($B79=" ","",IFERROR(INDEX(MMWR_RATING_STATE_ROLLUP_BDD[],MATCH($B79,MMWR_RATING_STATE_ROLLUP_BDD[MMWR_RATING_STATE_ROLLUP_BDD],0),MATCH(D$9,MMWR_RATING_STATE_ROLLUP_BDD[#Headers],0)),"ERROR"))</f>
        <v>88.321052631599997</v>
      </c>
      <c r="E79" s="156">
        <f>IF($B79=" ","",IFERROR(INDEX(MMWR_RATING_STATE_ROLLUP_BDD[],MATCH($B79,MMWR_RATING_STATE_ROLLUP_BDD[MMWR_RATING_STATE_ROLLUP_BDD],0),MATCH(E$9,MMWR_RATING_STATE_ROLLUP_BDD[#Headers],0))/$C79,"ERROR"))</f>
        <v>0.21368421052631578</v>
      </c>
      <c r="F79" s="154">
        <f>IF($B79=" ","",IFERROR(INDEX(MMWR_RATING_STATE_ROLLUP_BDD[],MATCH($B79,MMWR_RATING_STATE_ROLLUP_BDD[MMWR_RATING_STATE_ROLLUP_BDD],0),MATCH(F$9,MMWR_RATING_STATE_ROLLUP_BDD[#Headers],0)),"ERROR"))</f>
        <v>222</v>
      </c>
      <c r="G79" s="154">
        <f>IF($B79=" ","",IFERROR(INDEX(MMWR_RATING_STATE_ROLLUP_BDD[],MATCH($B79,MMWR_RATING_STATE_ROLLUP_BDD[MMWR_RATING_STATE_ROLLUP_BDD],0),MATCH(G$9,MMWR_RATING_STATE_ROLLUP_BDD[#Headers],0)),"ERROR"))</f>
        <v>1115</v>
      </c>
      <c r="H79" s="155">
        <f>IF($B79=" ","",IFERROR(INDEX(MMWR_RATING_STATE_ROLLUP_BDD[],MATCH($B79,MMWR_RATING_STATE_ROLLUP_BDD[MMWR_RATING_STATE_ROLLUP_BDD],0),MATCH(H$9,MMWR_RATING_STATE_ROLLUP_BDD[#Headers],0)),"ERROR"))</f>
        <v>145.90990990989999</v>
      </c>
      <c r="I79" s="155">
        <f>IF($B79=" ","",IFERROR(INDEX(MMWR_RATING_STATE_ROLLUP_BDD[],MATCH($B79,MMWR_RATING_STATE_ROLLUP_BDD[MMWR_RATING_STATE_ROLLUP_BDD],0),MATCH(I$9,MMWR_RATING_STATE_ROLLUP_BDD[#Headers],0)),"ERROR"))</f>
        <v>147.12556053809999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109</v>
      </c>
      <c r="D80" s="155">
        <f>IF($B80=" ","",IFERROR(INDEX(MMWR_RATING_STATE_ROLLUP_BDD[],MATCH($B80,MMWR_RATING_STATE_ROLLUP_BDD[MMWR_RATING_STATE_ROLLUP_BDD],0),MATCH(D$9,MMWR_RATING_STATE_ROLLUP_BDD[#Headers],0)),"ERROR"))</f>
        <v>84.009174311899997</v>
      </c>
      <c r="E80" s="156">
        <f>IF($B80=" ","",IFERROR(INDEX(MMWR_RATING_STATE_ROLLUP_BDD[],MATCH($B80,MMWR_RATING_STATE_ROLLUP_BDD[MMWR_RATING_STATE_ROLLUP_BDD],0),MATCH(E$9,MMWR_RATING_STATE_ROLLUP_BDD[#Headers],0))/$C80,"ERROR"))</f>
        <v>0.1743119266055046</v>
      </c>
      <c r="F80" s="154">
        <f>IF($B80=" ","",IFERROR(INDEX(MMWR_RATING_STATE_ROLLUP_BDD[],MATCH($B80,MMWR_RATING_STATE_ROLLUP_BDD[MMWR_RATING_STATE_ROLLUP_BDD],0),MATCH(F$9,MMWR_RATING_STATE_ROLLUP_BDD[#Headers],0)),"ERROR"))</f>
        <v>32</v>
      </c>
      <c r="G80" s="154">
        <f>IF($B80=" ","",IFERROR(INDEX(MMWR_RATING_STATE_ROLLUP_BDD[],MATCH($B80,MMWR_RATING_STATE_ROLLUP_BDD[MMWR_RATING_STATE_ROLLUP_BDD],0),MATCH(G$9,MMWR_RATING_STATE_ROLLUP_BDD[#Headers],0)),"ERROR"))</f>
        <v>207</v>
      </c>
      <c r="H80" s="155">
        <f>IF($B80=" ","",IFERROR(INDEX(MMWR_RATING_STATE_ROLLUP_BDD[],MATCH($B80,MMWR_RATING_STATE_ROLLUP_BDD[MMWR_RATING_STATE_ROLLUP_BDD],0),MATCH(H$9,MMWR_RATING_STATE_ROLLUP_BDD[#Headers],0)),"ERROR"))</f>
        <v>145.4375</v>
      </c>
      <c r="I80" s="155">
        <f>IF($B80=" ","",IFERROR(INDEX(MMWR_RATING_STATE_ROLLUP_BDD[],MATCH($B80,MMWR_RATING_STATE_ROLLUP_BDD[MMWR_RATING_STATE_ROLLUP_BDD],0),MATCH(I$9,MMWR_RATING_STATE_ROLLUP_BDD[#Headers],0)),"ERROR"))</f>
        <v>134.97584541059999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5</v>
      </c>
      <c r="D81" s="155">
        <f>IF($B81=" ","",IFERROR(INDEX(MMWR_RATING_STATE_ROLLUP_BDD[],MATCH($B81,MMWR_RATING_STATE_ROLLUP_BDD[MMWR_RATING_STATE_ROLLUP_BDD],0),MATCH(D$9,MMWR_RATING_STATE_ROLLUP_BDD[#Headers],0)),"ERROR"))</f>
        <v>71.599999999999994</v>
      </c>
      <c r="E81" s="156">
        <f>IF($B81=" ","",IFERROR(INDEX(MMWR_RATING_STATE_ROLLUP_BDD[],MATCH($B81,MMWR_RATING_STATE_ROLLUP_BDD[MMWR_RATING_STATE_ROLLUP_BDD],0),MATCH(E$9,MMWR_RATING_STATE_ROLLUP_BDD[#Headers],0))/$C81,"ERROR"))</f>
        <v>0.2</v>
      </c>
      <c r="F81" s="154">
        <f>IF($B81=" ","",IFERROR(INDEX(MMWR_RATING_STATE_ROLLUP_BDD[],MATCH($B81,MMWR_RATING_STATE_ROLLUP_BDD[MMWR_RATING_STATE_ROLLUP_BDD],0),MATCH(F$9,MMWR_RATING_STATE_ROLLUP_BDD[#Headers],0)),"ERROR"))</f>
        <v>4</v>
      </c>
      <c r="G81" s="154">
        <f>IF($B81=" ","",IFERROR(INDEX(MMWR_RATING_STATE_ROLLUP_BDD[],MATCH($B81,MMWR_RATING_STATE_ROLLUP_BDD[MMWR_RATING_STATE_ROLLUP_BDD],0),MATCH(G$9,MMWR_RATING_STATE_ROLLUP_BDD[#Headers],0)),"ERROR"))</f>
        <v>17</v>
      </c>
      <c r="H81" s="155">
        <f>IF($B81=" ","",IFERROR(INDEX(MMWR_RATING_STATE_ROLLUP_BDD[],MATCH($B81,MMWR_RATING_STATE_ROLLUP_BDD[MMWR_RATING_STATE_ROLLUP_BDD],0),MATCH(H$9,MMWR_RATING_STATE_ROLLUP_BDD[#Headers],0)),"ERROR"))</f>
        <v>162.25</v>
      </c>
      <c r="I81" s="155">
        <f>IF($B81=" ","",IFERROR(INDEX(MMWR_RATING_STATE_ROLLUP_BDD[],MATCH($B81,MMWR_RATING_STATE_ROLLUP_BDD[MMWR_RATING_STATE_ROLLUP_BDD],0),MATCH(I$9,MMWR_RATING_STATE_ROLLUP_BDD[#Headers],0)),"ERROR"))</f>
        <v>133.6470588235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80.75</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1</v>
      </c>
      <c r="G82" s="154">
        <f>IF($B82=" ","",IFERROR(INDEX(MMWR_RATING_STATE_ROLLUP_BDD[],MATCH($B82,MMWR_RATING_STATE_ROLLUP_BDD[MMWR_RATING_STATE_ROLLUP_BDD],0),MATCH(G$9,MMWR_RATING_STATE_ROLLUP_BDD[#Headers],0)),"ERROR"))</f>
        <v>10</v>
      </c>
      <c r="H82" s="155">
        <f>IF($B82=" ","",IFERROR(INDEX(MMWR_RATING_STATE_ROLLUP_BDD[],MATCH($B82,MMWR_RATING_STATE_ROLLUP_BDD[MMWR_RATING_STATE_ROLLUP_BDD],0),MATCH(H$9,MMWR_RATING_STATE_ROLLUP_BDD[#Headers],0)),"ERROR"))</f>
        <v>115</v>
      </c>
      <c r="I82" s="155">
        <f>IF($B82=" ","",IFERROR(INDEX(MMWR_RATING_STATE_ROLLUP_BDD[],MATCH($B82,MMWR_RATING_STATE_ROLLUP_BDD[MMWR_RATING_STATE_ROLLUP_BDD],0),MATCH(I$9,MMWR_RATING_STATE_ROLLUP_BDD[#Headers],0)),"ERROR"))</f>
        <v>112.9</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911</v>
      </c>
      <c r="D83" s="155">
        <f>IF($B83=" ","",IFERROR(INDEX(MMWR_RATING_STATE_ROLLUP_BDD[],MATCH($B83,MMWR_RATING_STATE_ROLLUP_BDD[MMWR_RATING_STATE_ROLLUP_BDD],0),MATCH(D$9,MMWR_RATING_STATE_ROLLUP_BDD[#Headers],0)),"ERROR"))</f>
        <v>97.861690450099999</v>
      </c>
      <c r="E83" s="156">
        <f>IF($B83=" ","",IFERROR(INDEX(MMWR_RATING_STATE_ROLLUP_BDD[],MATCH($B83,MMWR_RATING_STATE_ROLLUP_BDD[MMWR_RATING_STATE_ROLLUP_BDD],0),MATCH(E$9,MMWR_RATING_STATE_ROLLUP_BDD[#Headers],0))/$C83,"ERROR"))</f>
        <v>0.26234906695938531</v>
      </c>
      <c r="F83" s="154">
        <f>IF($B83=" ","",IFERROR(INDEX(MMWR_RATING_STATE_ROLLUP_BDD[],MATCH($B83,MMWR_RATING_STATE_ROLLUP_BDD[MMWR_RATING_STATE_ROLLUP_BDD],0),MATCH(F$9,MMWR_RATING_STATE_ROLLUP_BDD[#Headers],0)),"ERROR"))</f>
        <v>247</v>
      </c>
      <c r="G83" s="154">
        <f>IF($B83=" ","",IFERROR(INDEX(MMWR_RATING_STATE_ROLLUP_BDD[],MATCH($B83,MMWR_RATING_STATE_ROLLUP_BDD[MMWR_RATING_STATE_ROLLUP_BDD],0),MATCH(G$9,MMWR_RATING_STATE_ROLLUP_BDD[#Headers],0)),"ERROR"))</f>
        <v>1169</v>
      </c>
      <c r="H83" s="155">
        <f>IF($B83=" ","",IFERROR(INDEX(MMWR_RATING_STATE_ROLLUP_BDD[],MATCH($B83,MMWR_RATING_STATE_ROLLUP_BDD[MMWR_RATING_STATE_ROLLUP_BDD],0),MATCH(H$9,MMWR_RATING_STATE_ROLLUP_BDD[#Headers],0)),"ERROR"))</f>
        <v>162.14979757090001</v>
      </c>
      <c r="I83" s="155">
        <f>IF($B83=" ","",IFERROR(INDEX(MMWR_RATING_STATE_ROLLUP_BDD[],MATCH($B83,MMWR_RATING_STATE_ROLLUP_BDD[MMWR_RATING_STATE_ROLLUP_BDD],0),MATCH(I$9,MMWR_RATING_STATE_ROLLUP_BDD[#Headers],0)),"ERROR"))</f>
        <v>157.3541488452</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18</v>
      </c>
      <c r="D84" s="155">
        <f>IF($B84=" ","",IFERROR(INDEX(MMWR_RATING_STATE_ROLLUP_BDD[],MATCH($B84,MMWR_RATING_STATE_ROLLUP_BDD[MMWR_RATING_STATE_ROLLUP_BDD],0),MATCH(D$9,MMWR_RATING_STATE_ROLLUP_BDD[#Headers],0)),"ERROR"))</f>
        <v>89.722222222200003</v>
      </c>
      <c r="E84" s="156">
        <f>IF($B84=" ","",IFERROR(INDEX(MMWR_RATING_STATE_ROLLUP_BDD[],MATCH($B84,MMWR_RATING_STATE_ROLLUP_BDD[MMWR_RATING_STATE_ROLLUP_BDD],0),MATCH(E$9,MMWR_RATING_STATE_ROLLUP_BDD[#Headers],0))/$C84,"ERROR"))</f>
        <v>0.22222222222222221</v>
      </c>
      <c r="F84" s="154">
        <f>IF($B84=" ","",IFERROR(INDEX(MMWR_RATING_STATE_ROLLUP_BDD[],MATCH($B84,MMWR_RATING_STATE_ROLLUP_BDD[MMWR_RATING_STATE_ROLLUP_BDD],0),MATCH(F$9,MMWR_RATING_STATE_ROLLUP_BDD[#Headers],0)),"ERROR"))</f>
        <v>12</v>
      </c>
      <c r="G84" s="154">
        <f>IF($B84=" ","",IFERROR(INDEX(MMWR_RATING_STATE_ROLLUP_BDD[],MATCH($B84,MMWR_RATING_STATE_ROLLUP_BDD[MMWR_RATING_STATE_ROLLUP_BDD],0),MATCH(G$9,MMWR_RATING_STATE_ROLLUP_BDD[#Headers],0)),"ERROR"))</f>
        <v>43</v>
      </c>
      <c r="H84" s="155">
        <f>IF($B84=" ","",IFERROR(INDEX(MMWR_RATING_STATE_ROLLUP_BDD[],MATCH($B84,MMWR_RATING_STATE_ROLLUP_BDD[MMWR_RATING_STATE_ROLLUP_BDD],0),MATCH(H$9,MMWR_RATING_STATE_ROLLUP_BDD[#Headers],0)),"ERROR"))</f>
        <v>159.5</v>
      </c>
      <c r="I84" s="155">
        <f>IF($B84=" ","",IFERROR(INDEX(MMWR_RATING_STATE_ROLLUP_BDD[],MATCH($B84,MMWR_RATING_STATE_ROLLUP_BDD[MMWR_RATING_STATE_ROLLUP_BDD],0),MATCH(I$9,MMWR_RATING_STATE_ROLLUP_BDD[#Headers],0)),"ERROR"))</f>
        <v>149.83720930230001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March 26,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489</v>
      </c>
      <c r="S6" s="440" t="s">
        <v>279</v>
      </c>
      <c r="T6" s="441"/>
      <c r="U6" s="65" t="s">
        <v>134</v>
      </c>
      <c r="V6" s="25"/>
    </row>
    <row r="7" spans="1:22" s="1" customFormat="1" ht="32.25" customHeight="1" thickBot="1" x14ac:dyDescent="0.25">
      <c r="A7" s="25"/>
      <c r="B7" s="409" t="s">
        <v>298</v>
      </c>
      <c r="C7" s="410"/>
      <c r="D7" s="410"/>
      <c r="E7" s="410"/>
      <c r="F7" s="166">
        <f>SUM(F8:F10)</f>
        <v>111802</v>
      </c>
      <c r="G7" s="167">
        <f>SUM(G8:G10)</f>
        <v>33364</v>
      </c>
      <c r="H7" s="168">
        <f t="shared" ref="H7:H44" si="0">IF(G7="--", 0, G7/F7)</f>
        <v>0.29842042181714101</v>
      </c>
      <c r="I7" s="25"/>
      <c r="J7" s="409" t="s">
        <v>264</v>
      </c>
      <c r="K7" s="410"/>
      <c r="L7" s="167">
        <f>SUM(L8:L10)</f>
        <v>31324</v>
      </c>
      <c r="M7" s="167">
        <f>SUM(M8:M10)</f>
        <v>5796</v>
      </c>
      <c r="N7" s="178">
        <f>IF(M7="--", 0, M7/L7)</f>
        <v>0.18503383986719449</v>
      </c>
      <c r="O7" s="66"/>
      <c r="P7" s="409" t="s">
        <v>967</v>
      </c>
      <c r="Q7" s="410"/>
      <c r="R7" s="179">
        <f>R8+R9+R10+R11+R12</f>
        <v>326521</v>
      </c>
      <c r="S7" s="409"/>
      <c r="T7" s="410"/>
      <c r="U7" s="67"/>
      <c r="V7" s="25"/>
    </row>
    <row r="8" spans="1:22" s="1" customFormat="1" ht="51" customHeight="1" x14ac:dyDescent="0.2">
      <c r="A8" s="25"/>
      <c r="B8" s="322" t="s">
        <v>249</v>
      </c>
      <c r="C8" s="323"/>
      <c r="D8" s="323"/>
      <c r="E8" s="402"/>
      <c r="F8" s="169">
        <f>IFERROR(VLOOKUP(MID(B8,4,3),MMWR_TRAD_AGG_NATIONAL[],2,0),"--")</f>
        <v>278</v>
      </c>
      <c r="G8" s="170">
        <f>IFERROR(VLOOKUP(MID(B8,4,3),MMWR_TRAD_AGG_NATIONAL[],3,0),"--")</f>
        <v>155</v>
      </c>
      <c r="H8" s="171">
        <f t="shared" si="0"/>
        <v>0.55755395683453235</v>
      </c>
      <c r="I8" s="25"/>
      <c r="J8" s="420" t="s">
        <v>266</v>
      </c>
      <c r="K8" s="439"/>
      <c r="L8" s="169">
        <f>IFERROR(VLOOKUP(MID(J8,4,3),MMWR_TRAD_AGG_NATIONAL[],2,0),"--")</f>
        <v>7507</v>
      </c>
      <c r="M8" s="170">
        <f>IFERROR(VLOOKUP(MID(J8,4,3),MMWR_TRAD_AGG_NATIONAL[],3,0),"--")</f>
        <v>739</v>
      </c>
      <c r="N8" s="171">
        <f>IF(M8="--", 0, M8/L8)</f>
        <v>9.8441454642333823E-2</v>
      </c>
      <c r="O8" s="68" t="s">
        <v>310</v>
      </c>
      <c r="P8" s="442" t="s">
        <v>240</v>
      </c>
      <c r="Q8" s="443"/>
      <c r="R8" s="180">
        <f>VLOOKUP(P8,MMWR_APP_NATIONAL[],2,0)</f>
        <v>237655</v>
      </c>
      <c r="S8" s="444" t="s">
        <v>229</v>
      </c>
      <c r="T8" s="421"/>
      <c r="U8" s="181">
        <f>VLOOKUP(P8,MMWR_APP_NATIONAL[],3,0)</f>
        <v>406.53917364829999</v>
      </c>
      <c r="V8" s="25"/>
    </row>
    <row r="9" spans="1:22" s="1" customFormat="1" ht="45" customHeight="1" x14ac:dyDescent="0.2">
      <c r="A9" s="25"/>
      <c r="B9" s="322" t="s">
        <v>247</v>
      </c>
      <c r="C9" s="323"/>
      <c r="D9" s="323"/>
      <c r="E9" s="402"/>
      <c r="F9" s="169">
        <f>IFERROR(VLOOKUP(MID(B9,4,3),MMWR_TRAD_AGG_NATIONAL[],2,0),"--")</f>
        <v>36272</v>
      </c>
      <c r="G9" s="170">
        <f>IFERROR(VLOOKUP(MID(B9,4,3),MMWR_TRAD_AGG_NATIONAL[],3,0),"--")</f>
        <v>12539</v>
      </c>
      <c r="H9" s="171">
        <f t="shared" si="0"/>
        <v>0.34569364799294222</v>
      </c>
      <c r="I9" s="68" t="s">
        <v>310</v>
      </c>
      <c r="J9" s="322" t="s">
        <v>265</v>
      </c>
      <c r="K9" s="323"/>
      <c r="L9" s="169">
        <f>IFERROR(VLOOKUP(MID(J9,4,3),MMWR_TRAD_AGG_NATIONAL[],2,0),"--")</f>
        <v>7754</v>
      </c>
      <c r="M9" s="170">
        <f>IFERROR(VLOOKUP(MID(J9,4,3),MMWR_TRAD_AGG_NATIONAL[],3,0),"--")</f>
        <v>503</v>
      </c>
      <c r="N9" s="171">
        <f>IF(M9="--", 0, M9/L9)</f>
        <v>6.4869744647923652E-2</v>
      </c>
      <c r="O9" s="68" t="s">
        <v>310</v>
      </c>
      <c r="P9" s="400" t="s">
        <v>241</v>
      </c>
      <c r="Q9" s="401"/>
      <c r="R9" s="182">
        <f>VLOOKUP(P9,MMWR_APP_NATIONAL[],2,0)</f>
        <v>53163</v>
      </c>
      <c r="S9" s="396" t="s">
        <v>230</v>
      </c>
      <c r="T9" s="397"/>
      <c r="U9" s="183">
        <f>VLOOKUP(P9,MMWR_APP_NATIONAL[],3,0)</f>
        <v>586.36769933979997</v>
      </c>
      <c r="V9" s="25"/>
    </row>
    <row r="10" spans="1:22" s="1" customFormat="1" ht="63" customHeight="1" thickBot="1" x14ac:dyDescent="0.25">
      <c r="A10" s="25"/>
      <c r="B10" s="322" t="s">
        <v>248</v>
      </c>
      <c r="C10" s="323"/>
      <c r="D10" s="323"/>
      <c r="E10" s="402"/>
      <c r="F10" s="169">
        <f>IFERROR(VLOOKUP(MID(B10,4,3),MMWR_TRAD_AGG_NATIONAL[],2,0),"--")</f>
        <v>75252</v>
      </c>
      <c r="G10" s="170">
        <f>IFERROR(VLOOKUP(MID(B10,4,3),MMWR_TRAD_AGG_NATIONAL[],3,0),"--")</f>
        <v>20670</v>
      </c>
      <c r="H10" s="171">
        <f t="shared" si="0"/>
        <v>0.27467708499441873</v>
      </c>
      <c r="I10" s="68" t="s">
        <v>310</v>
      </c>
      <c r="J10" s="324" t="s">
        <v>267</v>
      </c>
      <c r="K10" s="325"/>
      <c r="L10" s="169">
        <f>IFERROR(VLOOKUP(MID(J10,4,3),MMWR_TRAD_AGG_NATIONAL[],2,0),"--")</f>
        <v>16063</v>
      </c>
      <c r="M10" s="170">
        <f>IFERROR(VLOOKUP(MID(J10,4,3),MMWR_TRAD_AGG_NATIONAL[],3,0),"--")</f>
        <v>4554</v>
      </c>
      <c r="N10" s="171">
        <f>IF(M10="--", 0, M10/L10)</f>
        <v>0.2835086845545664</v>
      </c>
      <c r="O10" s="69"/>
      <c r="P10" s="400" t="s">
        <v>242</v>
      </c>
      <c r="Q10" s="401"/>
      <c r="R10" s="182">
        <f>VLOOKUP(P10,MMWR_APP_NATIONAL[],2,0)</f>
        <v>24647</v>
      </c>
      <c r="S10" s="396" t="s">
        <v>231</v>
      </c>
      <c r="T10" s="397"/>
      <c r="U10" s="183">
        <f>VLOOKUP(P10,MMWR_APP_NATIONAL[],3,0)</f>
        <v>520.3593198328</v>
      </c>
      <c r="V10" s="25"/>
    </row>
    <row r="11" spans="1:22" s="1" customFormat="1" ht="45" customHeight="1" thickBot="1" x14ac:dyDescent="0.25">
      <c r="A11" s="25"/>
      <c r="B11" s="409" t="s">
        <v>299</v>
      </c>
      <c r="C11" s="410"/>
      <c r="D11" s="410"/>
      <c r="E11" s="410"/>
      <c r="F11" s="166">
        <f>SUM(F12:F13)</f>
        <v>10463</v>
      </c>
      <c r="G11" s="167">
        <f>SUM(G12:G13)</f>
        <v>2565</v>
      </c>
      <c r="H11" s="168">
        <f t="shared" si="0"/>
        <v>0.24514957469177101</v>
      </c>
      <c r="I11" s="25"/>
      <c r="J11" s="409" t="s">
        <v>237</v>
      </c>
      <c r="K11" s="410"/>
      <c r="L11" s="166">
        <f>SUM(L12:L17)</f>
        <v>33375</v>
      </c>
      <c r="M11" s="166">
        <f>SUM(M12:M17)</f>
        <v>6142</v>
      </c>
      <c r="N11" s="159">
        <f>IF(M11="--", 0, M11/L11)</f>
        <v>0.18402996254681647</v>
      </c>
      <c r="O11" s="69"/>
      <c r="P11" s="400" t="s">
        <v>968</v>
      </c>
      <c r="Q11" s="401"/>
      <c r="R11" s="182">
        <f>VLOOKUP(P11,MMWR_APP_NATIONAL[],2,0)</f>
        <v>10510</v>
      </c>
      <c r="S11" s="396" t="s">
        <v>232</v>
      </c>
      <c r="T11" s="397"/>
      <c r="U11" s="183">
        <f>VLOOKUP(P11,MMWR_APP_NATIONAL[],3,0)</f>
        <v>178.51893795199999</v>
      </c>
      <c r="V11" s="25"/>
    </row>
    <row r="12" spans="1:22" s="1" customFormat="1" ht="46.5" customHeight="1" thickBot="1" x14ac:dyDescent="0.25">
      <c r="A12" s="25"/>
      <c r="B12" s="403" t="s">
        <v>269</v>
      </c>
      <c r="C12" s="404"/>
      <c r="D12" s="404"/>
      <c r="E12" s="405"/>
      <c r="F12" s="169">
        <f>IFERROR(VLOOKUP(MID(B12,4,3),MMWR_TRAD_AGG_NATIONAL[],2,0),"--")</f>
        <v>9223</v>
      </c>
      <c r="G12" s="170">
        <f>IFERROR(VLOOKUP(MID(B12,4,3),MMWR_TRAD_AGG_NATIONAL[],3,0),"--")</f>
        <v>1707</v>
      </c>
      <c r="H12" s="171">
        <f t="shared" si="0"/>
        <v>0.18508077632006939</v>
      </c>
      <c r="I12" s="68" t="s">
        <v>310</v>
      </c>
      <c r="J12" s="324" t="s">
        <v>259</v>
      </c>
      <c r="K12" s="397"/>
      <c r="L12" s="169">
        <f>IFERROR(VLOOKUP(MID(J12,4,3)&amp;"p",MMWR_TRAD_AGG_NATIONAL[],2,0),"--")</f>
        <v>1609</v>
      </c>
      <c r="M12" s="170">
        <f>IFERROR(VLOOKUP(MID(J12,4,3)&amp;"p",MMWR_TRAD_AGG_NATIONAL[],3,0),"--")</f>
        <v>284</v>
      </c>
      <c r="N12" s="171">
        <f t="shared" ref="N12:N17" si="1">IF(L12="--", 0,M12/L12)</f>
        <v>0.17650714729645742</v>
      </c>
      <c r="O12" s="69"/>
      <c r="P12" s="400" t="s">
        <v>949</v>
      </c>
      <c r="Q12" s="401"/>
      <c r="R12" s="182">
        <f>VLOOKUP(P12,MMWR_APP_NATIONAL[],2,0)</f>
        <v>546</v>
      </c>
      <c r="S12" s="398" t="s">
        <v>966</v>
      </c>
      <c r="T12" s="399"/>
      <c r="U12" s="183">
        <f>VLOOKUP(P12,MMWR_APP_NATIONAL[],3,0)</f>
        <v>445.83150183150002</v>
      </c>
      <c r="V12" s="25"/>
    </row>
    <row r="13" spans="1:22" s="1" customFormat="1" ht="49.5" customHeight="1" thickBot="1" x14ac:dyDescent="0.25">
      <c r="A13" s="25"/>
      <c r="B13" s="403" t="s">
        <v>1058</v>
      </c>
      <c r="C13" s="404"/>
      <c r="D13" s="404"/>
      <c r="E13" s="405"/>
      <c r="F13" s="169">
        <f>IFERROR(VLOOKUP(MID(B13,4,3),MMWR_TRAD_AGG_NATIONAL[],2,0),"--")</f>
        <v>1240</v>
      </c>
      <c r="G13" s="170">
        <f>IFERROR(VLOOKUP(MID(B13,4,3),MMWR_TRAD_AGG_NATIONAL[],3,0),"--")</f>
        <v>858</v>
      </c>
      <c r="H13" s="171">
        <f t="shared" si="0"/>
        <v>0.6919354838709677</v>
      </c>
      <c r="I13" s="25"/>
      <c r="J13" s="324" t="s">
        <v>268</v>
      </c>
      <c r="K13" s="397"/>
      <c r="L13" s="169">
        <f>IFERROR(VLOOKUP(MID(J13,4,3),MMWR_TRAD_AGG_NATIONAL[],2,0),"--")</f>
        <v>5005</v>
      </c>
      <c r="M13" s="170">
        <f>IFERROR(VLOOKUP(MID(J13,4,3),MMWR_TRAD_AGG_NATIONAL[],3,0),"--")</f>
        <v>817</v>
      </c>
      <c r="N13" s="171">
        <f t="shared" si="1"/>
        <v>0.16323676323676323</v>
      </c>
      <c r="O13" s="69"/>
      <c r="P13" s="409" t="s">
        <v>977</v>
      </c>
      <c r="Q13" s="410"/>
      <c r="R13" s="411"/>
      <c r="S13" s="412">
        <f>VLOOKUP(P13,MMWR_APP_NATIONAL[],2,0)</f>
        <v>27127</v>
      </c>
      <c r="T13" s="413"/>
      <c r="U13" s="414"/>
      <c r="V13" s="25"/>
    </row>
    <row r="14" spans="1:22" s="1" customFormat="1" ht="45" customHeight="1" thickBot="1" x14ac:dyDescent="0.25">
      <c r="A14" s="25"/>
      <c r="B14" s="409" t="s">
        <v>1</v>
      </c>
      <c r="C14" s="410"/>
      <c r="D14" s="410"/>
      <c r="E14" s="410"/>
      <c r="F14" s="166">
        <f>SUM(F15:F21)</f>
        <v>193166</v>
      </c>
      <c r="G14" s="167">
        <f>SUM(G15:G21)</f>
        <v>42032</v>
      </c>
      <c r="H14" s="168">
        <f t="shared" si="0"/>
        <v>0.21759522897404304</v>
      </c>
      <c r="I14" s="25"/>
      <c r="J14" s="324" t="s">
        <v>270</v>
      </c>
      <c r="K14" s="397"/>
      <c r="L14" s="169">
        <f>IFERROR(VLOOKUP(MID(J14,4,3),MMWR_TRAD_AGG_NATIONAL[],2,0),"--")</f>
        <v>18034</v>
      </c>
      <c r="M14" s="170">
        <f>IFERROR(VLOOKUP(MID(J14,4,3),MMWR_TRAD_AGG_NATIONAL[],3,0),"--")</f>
        <v>2858</v>
      </c>
      <c r="N14" s="171">
        <f t="shared" si="1"/>
        <v>0.15847842963291561</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192436</v>
      </c>
      <c r="G15" s="170">
        <f>IFERROR(VLOOKUP(MID(B15,4,3),MMWR_TRAD_AGG_NATIONAL[],3,0),"--")</f>
        <v>41798</v>
      </c>
      <c r="H15" s="171">
        <f t="shared" si="0"/>
        <v>0.21720468103681223</v>
      </c>
      <c r="I15" s="68" t="s">
        <v>310</v>
      </c>
      <c r="J15" s="324" t="s">
        <v>271</v>
      </c>
      <c r="K15" s="397"/>
      <c r="L15" s="169">
        <f>IFERROR(VLOOKUP(MID(J15,4,3),MMWR_TRAD_AGG_NATIONAL[],2,0),"--")</f>
        <v>2</v>
      </c>
      <c r="M15" s="170">
        <f>IFERROR(VLOOKUP(MID(J15,4,3),MMWR_TRAD_AGG_NATIONAL[],3,0),"--")</f>
        <v>1</v>
      </c>
      <c r="N15" s="171">
        <f t="shared" si="1"/>
        <v>0.5</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458</v>
      </c>
      <c r="G16" s="170">
        <f>IFERROR(VLOOKUP(MID(B16,4,3),MMWR_TRAD_AGG_NATIONAL[],3,0),"--")</f>
        <v>54</v>
      </c>
      <c r="H16" s="171">
        <f t="shared" si="0"/>
        <v>0.11790393013100436</v>
      </c>
      <c r="I16" s="68" t="s">
        <v>310</v>
      </c>
      <c r="J16" s="324" t="s">
        <v>272</v>
      </c>
      <c r="K16" s="397"/>
      <c r="L16" s="169">
        <f>IFERROR(VLOOKUP(MID(J16,4,3),MMWR_TRAD_AGG_NATIONAL[],2,0),"--")</f>
        <v>3413</v>
      </c>
      <c r="M16" s="170">
        <f>IFERROR(VLOOKUP(MID(J16,4,3),MMWR_TRAD_AGG_NATIONAL[],3,0),"--")</f>
        <v>808</v>
      </c>
      <c r="N16" s="171">
        <f t="shared" si="1"/>
        <v>0.23674186932317609</v>
      </c>
      <c r="O16" s="69"/>
      <c r="P16" s="406" t="s">
        <v>950</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231</v>
      </c>
      <c r="G17" s="170">
        <f>IFERROR(VLOOKUP(MID(B17,4,3),MMWR_TRAD_AGG_NATIONAL[],3,0),"--")</f>
        <v>175</v>
      </c>
      <c r="H17" s="171">
        <f t="shared" si="0"/>
        <v>0.75757575757575757</v>
      </c>
      <c r="I17" s="25"/>
      <c r="J17" s="324" t="s">
        <v>273</v>
      </c>
      <c r="K17" s="397"/>
      <c r="L17" s="169">
        <f>IFERROR(VLOOKUP(MID(J17,4,3),MMWR_TRAD_AGG_NATIONAL[],2,0),"--")</f>
        <v>5312</v>
      </c>
      <c r="M17" s="170">
        <f>IFERROR(VLOOKUP(MID(J17,4,3),MMWR_TRAD_AGG_NATIONAL[],3,0),"--")</f>
        <v>1374</v>
      </c>
      <c r="N17" s="171">
        <f t="shared" si="1"/>
        <v>0.25865963855421686</v>
      </c>
      <c r="O17" s="72"/>
      <c r="P17" s="415" t="s">
        <v>245</v>
      </c>
      <c r="Q17" s="416"/>
      <c r="R17" s="416"/>
      <c r="S17" s="184">
        <f>IFERROR(VLOOKUP("160",MMWR_TRAD_AGG_NATIONAL[],2,0),"--")</f>
        <v>30469</v>
      </c>
      <c r="T17" s="28"/>
      <c r="U17" s="71"/>
      <c r="V17" s="25"/>
    </row>
    <row r="18" spans="1:22" s="1" customFormat="1" ht="32.25" customHeight="1" thickBot="1" x14ac:dyDescent="0.25">
      <c r="A18" s="25"/>
      <c r="B18" s="324" t="s">
        <v>253</v>
      </c>
      <c r="C18" s="325"/>
      <c r="D18" s="325"/>
      <c r="E18" s="397"/>
      <c r="F18" s="169">
        <f>IFERROR(VLOOKUP(MID(B18,4,3),MMWR_TRAD_AGG_NATIONAL[],2,0),"--")</f>
        <v>11</v>
      </c>
      <c r="G18" s="170">
        <f>IFERROR(VLOOKUP(MID(B18,4,3),MMWR_TRAD_AGG_NATIONAL[],3,0),"--")</f>
        <v>4</v>
      </c>
      <c r="H18" s="171">
        <f t="shared" si="0"/>
        <v>0.36363636363636365</v>
      </c>
      <c r="I18" s="68" t="s">
        <v>310</v>
      </c>
      <c r="J18" s="409" t="s">
        <v>15</v>
      </c>
      <c r="K18" s="410"/>
      <c r="L18" s="166">
        <f>SUM(L19:L21)</f>
        <v>361</v>
      </c>
      <c r="M18" s="166">
        <f>SUM(M19:M21)</f>
        <v>326</v>
      </c>
      <c r="N18" s="159">
        <f t="shared" ref="N18:N26" si="2">IF(M18="--", 0, M18/L18)</f>
        <v>0.90304709141274242</v>
      </c>
      <c r="O18" s="73"/>
      <c r="P18" s="417" t="s">
        <v>246</v>
      </c>
      <c r="Q18" s="418"/>
      <c r="R18" s="418"/>
      <c r="S18" s="185">
        <f>IFERROR(VLOOKUP("165",MMWR_TRAD_AGG_NATIONAL[],2,0),"--")</f>
        <v>10400</v>
      </c>
      <c r="T18" s="28"/>
      <c r="U18" s="71"/>
      <c r="V18" s="25"/>
    </row>
    <row r="19" spans="1:22" s="1" customFormat="1" ht="41.25" customHeight="1" x14ac:dyDescent="0.4">
      <c r="A19" s="25"/>
      <c r="B19" s="324" t="s">
        <v>254</v>
      </c>
      <c r="C19" s="325"/>
      <c r="D19" s="325"/>
      <c r="E19" s="397"/>
      <c r="F19" s="169">
        <f>IFERROR(VLOOKUP(MID(B19,4,3),MMWR_TRAD_AGG_NATIONAL[],2,0),"--")</f>
        <v>1</v>
      </c>
      <c r="G19" s="170">
        <f>IFERROR(VLOOKUP(MID(B19,4,3),MMWR_TRAD_AGG_NATIONAL[],3,0),"--")</f>
        <v>1</v>
      </c>
      <c r="H19" s="171">
        <f t="shared" si="0"/>
        <v>1</v>
      </c>
      <c r="I19" s="68" t="s">
        <v>310</v>
      </c>
      <c r="J19" s="324" t="s">
        <v>274</v>
      </c>
      <c r="K19" s="397"/>
      <c r="L19" s="169">
        <f>IFERROR(VLOOKUP(MID(J19,4,3),MMWR_TRAD_AGG_NATIONAL[],2,0),"--")</f>
        <v>258</v>
      </c>
      <c r="M19" s="170">
        <f>IFERROR(VLOOKUP(MID(J19,4,3),MMWR_TRAD_AGG_NATIONAL[],3,0),"--")</f>
        <v>257</v>
      </c>
      <c r="N19" s="171">
        <f t="shared" si="2"/>
        <v>0.99612403100775193</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23</v>
      </c>
      <c r="G20" s="170">
        <f>IFERROR(VLOOKUP(MID(B20,4,3),MMWR_TRAD_AGG_NATIONAL[],3,0),"--")</f>
        <v>0</v>
      </c>
      <c r="H20" s="171">
        <f t="shared" si="0"/>
        <v>0</v>
      </c>
      <c r="I20" s="68" t="s">
        <v>310</v>
      </c>
      <c r="J20" s="324" t="s">
        <v>297</v>
      </c>
      <c r="K20" s="397"/>
      <c r="L20" s="169">
        <f>IFERROR(VLOOKUP(MID(J20,4,3),MMWR_TRAD_AGG_NATIONAL[],2,0),"--")</f>
        <v>70</v>
      </c>
      <c r="M20" s="170">
        <f>IFERROR(VLOOKUP(MID(J20,4,3),MMWR_TRAD_AGG_NATIONAL[],3,0),"--")</f>
        <v>52</v>
      </c>
      <c r="N20" s="171">
        <f t="shared" si="2"/>
        <v>0.74285714285714288</v>
      </c>
      <c r="O20" s="56"/>
      <c r="P20" s="56"/>
      <c r="Q20" s="56"/>
      <c r="R20" s="56"/>
      <c r="S20" s="56"/>
      <c r="T20" s="56"/>
      <c r="U20" s="74"/>
      <c r="V20" s="25"/>
    </row>
    <row r="21" spans="1:22" s="1" customFormat="1" ht="39" customHeight="1" thickBot="1" x14ac:dyDescent="0.45">
      <c r="A21" s="25"/>
      <c r="B21" s="324" t="s">
        <v>256</v>
      </c>
      <c r="C21" s="325"/>
      <c r="D21" s="325"/>
      <c r="E21" s="397"/>
      <c r="F21" s="169">
        <f>IFERROR(VLOOKUP(MID(B21,4,3),MMWR_TRAD_AGG_NATIONAL[],2,0),"--")</f>
        <v>6</v>
      </c>
      <c r="G21" s="170">
        <f>IFERROR(VLOOKUP(MID(B21,4,3),MMWR_TRAD_AGG_NATIONAL[],3,0),"--")</f>
        <v>0</v>
      </c>
      <c r="H21" s="171">
        <f t="shared" si="0"/>
        <v>0</v>
      </c>
      <c r="I21" s="68" t="s">
        <v>310</v>
      </c>
      <c r="J21" s="324" t="s">
        <v>275</v>
      </c>
      <c r="K21" s="397"/>
      <c r="L21" s="169">
        <f>IFERROR(VLOOKUP(MID(J21,4,3),MMWR_TRAD_AGG_NATIONAL[],2,0),"--")</f>
        <v>33</v>
      </c>
      <c r="M21" s="170">
        <f>IFERROR(VLOOKUP(MID(J21,4,3),MMWR_TRAD_AGG_NATIONAL[],3,0),"--")</f>
        <v>17</v>
      </c>
      <c r="N21" s="171">
        <f t="shared" si="2"/>
        <v>0.51515151515151514</v>
      </c>
      <c r="O21" s="56"/>
      <c r="P21" s="56"/>
      <c r="Q21" s="56"/>
      <c r="R21" s="56"/>
      <c r="S21" s="56"/>
      <c r="T21" s="56"/>
      <c r="U21" s="74"/>
      <c r="V21" s="25"/>
    </row>
    <row r="22" spans="1:22" s="1" customFormat="1" ht="32.25" customHeight="1" thickBot="1" x14ac:dyDescent="0.45">
      <c r="A22" s="25"/>
      <c r="B22" s="409" t="s">
        <v>13</v>
      </c>
      <c r="C22" s="410"/>
      <c r="D22" s="410"/>
      <c r="E22" s="410"/>
      <c r="F22" s="166">
        <f>SUM(F23:F29)</f>
        <v>410646</v>
      </c>
      <c r="G22" s="167">
        <f>SUM(G23:G29)</f>
        <v>278789</v>
      </c>
      <c r="H22" s="168">
        <f t="shared" si="0"/>
        <v>0.67890348377921617</v>
      </c>
      <c r="I22" s="25"/>
      <c r="J22" s="409" t="s">
        <v>224</v>
      </c>
      <c r="K22" s="410"/>
      <c r="L22" s="166">
        <f>SUM(L23:L26)</f>
        <v>1861</v>
      </c>
      <c r="M22" s="166">
        <f>SUM(M23:M26)</f>
        <v>511</v>
      </c>
      <c r="N22" s="159">
        <f t="shared" si="2"/>
        <v>0.27458355722729716</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180825</v>
      </c>
      <c r="G23" s="170">
        <f>IFERROR(VLOOKUP(MID(B23,4,3),MMWR_TRAD_AGG_NATIONAL[],3,0),"--")</f>
        <v>126817</v>
      </c>
      <c r="H23" s="171">
        <f t="shared" si="0"/>
        <v>0.70132448499930877</v>
      </c>
      <c r="I23" s="25"/>
      <c r="J23" s="420" t="s">
        <v>278</v>
      </c>
      <c r="K23" s="421"/>
      <c r="L23" s="172">
        <f>IFERROR(VLOOKUP(MID(J23,4,3),MMWR_TRAD_AGG_NATIONAL[],2,0),"--")</f>
        <v>406</v>
      </c>
      <c r="M23" s="173">
        <f>IFERROR(VLOOKUP(MID(J23,4,3),MMWR_TRAD_AGG_NATIONAL[],3,0),"--")</f>
        <v>110</v>
      </c>
      <c r="N23" s="174">
        <f t="shared" si="2"/>
        <v>0.27093596059113301</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182</v>
      </c>
      <c r="G24" s="170">
        <f>IFERROR(VLOOKUP(MID(B24,4,3),MMWR_TRAD_AGG_NATIONAL[],3,0),"--")</f>
        <v>117</v>
      </c>
      <c r="H24" s="171">
        <f t="shared" si="0"/>
        <v>0.6428571428571429</v>
      </c>
      <c r="I24" s="25"/>
      <c r="J24" s="324" t="s">
        <v>277</v>
      </c>
      <c r="K24" s="397"/>
      <c r="L24" s="169">
        <f>IFERROR(VLOOKUP(MID(J24,4,3),MMWR_TRAD_AGG_NATIONAL[],2,0),"--")</f>
        <v>675</v>
      </c>
      <c r="M24" s="170">
        <f>IFERROR(VLOOKUP(MID(J24,4,3),MMWR_TRAD_AGG_NATIONAL[],3,0),"--")</f>
        <v>18</v>
      </c>
      <c r="N24" s="171">
        <f t="shared" si="2"/>
        <v>2.6666666666666668E-2</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281</v>
      </c>
      <c r="G25" s="170">
        <f>IFERROR(VLOOKUP(MID(B25,4,3),MMWR_TRAD_AGG_NATIONAL[],3,0),"--")</f>
        <v>228</v>
      </c>
      <c r="H25" s="171">
        <f t="shared" si="0"/>
        <v>0.81138790035587194</v>
      </c>
      <c r="I25" s="25"/>
      <c r="J25" s="324" t="s">
        <v>276</v>
      </c>
      <c r="K25" s="397"/>
      <c r="L25" s="169">
        <f>IFERROR(VLOOKUP(MID(J25,4,3),MMWR_TRAD_AGG_NATIONAL[],2,0),"--")</f>
        <v>739</v>
      </c>
      <c r="M25" s="170">
        <f>IFERROR(VLOOKUP(MID(J25,4,3),MMWR_TRAD_AGG_NATIONAL[],3,0),"--")</f>
        <v>352</v>
      </c>
      <c r="N25" s="171">
        <f t="shared" si="2"/>
        <v>0.47631935047361301</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100342</v>
      </c>
      <c r="G26" s="170">
        <f>IFERROR(VLOOKUP(MID(B26,4,3),MMWR_TRAD_AGG_NATIONAL[],3,0),"--")</f>
        <v>79608</v>
      </c>
      <c r="H26" s="171">
        <f t="shared" si="0"/>
        <v>0.79336668593410531</v>
      </c>
      <c r="I26" s="56"/>
      <c r="J26" s="326" t="s">
        <v>313</v>
      </c>
      <c r="K26" s="399"/>
      <c r="L26" s="175">
        <f>IFERROR(VLOOKUP(MID(J26,4,3),MMWR_TRAD_AGG_NATIONAL[],2,0),"--")</f>
        <v>41</v>
      </c>
      <c r="M26" s="176">
        <f>IFERROR(VLOOKUP(MID(J26,4,3),MMWR_TRAD_AGG_NATIONAL[],3,0),"--")</f>
        <v>31</v>
      </c>
      <c r="N26" s="177">
        <f t="shared" si="2"/>
        <v>0.75609756097560976</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243</v>
      </c>
      <c r="G27" s="170">
        <f>IFERROR(VLOOKUP(MID(B27,4,3),MMWR_TRAD_AGG_NATIONAL[],3,0),"--")</f>
        <v>85</v>
      </c>
      <c r="H27" s="171">
        <f t="shared" si="0"/>
        <v>0.34979423868312759</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13961</v>
      </c>
      <c r="G28" s="170">
        <f>IFERROR(VLOOKUP(MID(B28,4,3),MMWR_TRAD_AGG_NATIONAL[],3,0),"--")</f>
        <v>2567</v>
      </c>
      <c r="H28" s="171">
        <f t="shared" si="0"/>
        <v>0.1838693503330707</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114812</v>
      </c>
      <c r="G29" s="170">
        <f>IFERROR(VLOOKUP(MID(B29,4,3),MMWR_TRAD_AGG_NATIONAL[],3,0),"--")</f>
        <v>69367</v>
      </c>
      <c r="H29" s="171">
        <f t="shared" si="0"/>
        <v>0.60417900567884886</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119562</v>
      </c>
      <c r="G30" s="167">
        <f>SUM(G31:G37)</f>
        <v>95745</v>
      </c>
      <c r="H30" s="159">
        <f t="shared" si="0"/>
        <v>0.80079791238018772</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39</v>
      </c>
      <c r="G31" s="170">
        <f>IFERROR(VLOOKUP(MID(B31,4,3),MMWR_TRAD_AGG_NATIONAL[],3,0),"--")</f>
        <v>37</v>
      </c>
      <c r="H31" s="171">
        <f t="shared" si="0"/>
        <v>0.94871794871794868</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36616</v>
      </c>
      <c r="G32" s="170">
        <f>IFERROR(VLOOKUP(MID(B32,4,3),MMWR_TRAD_AGG_NATIONAL[],3,0),"--")</f>
        <v>26163</v>
      </c>
      <c r="H32" s="171">
        <f t="shared" si="0"/>
        <v>0.7145237054839414</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20301</v>
      </c>
      <c r="G36" s="170">
        <f>IFERROR(VLOOKUP(MID(B36,4,3),MMWR_TRAD_AGG_NATIONAL[],3,0),"--")</f>
        <v>14851</v>
      </c>
      <c r="H36" s="171">
        <f t="shared" si="0"/>
        <v>0.73154031821092558</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62606</v>
      </c>
      <c r="G37" s="170">
        <f>IFERROR(VLOOKUP(MID(B37,4,3)&amp;"G",MMWR_TRAD_AGG_NATIONAL[],3,0),"--")</f>
        <v>54694</v>
      </c>
      <c r="H37" s="171">
        <f t="shared" si="0"/>
        <v>0.87362233651726673</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162225</v>
      </c>
      <c r="G38" s="167">
        <f>SUM(G39:G44)</f>
        <v>107335</v>
      </c>
      <c r="H38" s="168">
        <f t="shared" si="0"/>
        <v>0.66164278008938204</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7456</v>
      </c>
      <c r="G39" s="173">
        <f>IFERROR(VLOOKUP(MID(B39,4,3),MMWR_TRAD_AGG_NATIONAL[],3,0),"--")</f>
        <v>5873</v>
      </c>
      <c r="H39" s="174">
        <f t="shared" si="0"/>
        <v>0.78768776824034337</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68174</v>
      </c>
      <c r="G40" s="170">
        <f>IFERROR(VLOOKUP(MID(B40,4,3),MMWR_TRAD_AGG_NATIONAL[],3,0),"--")</f>
        <v>51077</v>
      </c>
      <c r="H40" s="171">
        <f t="shared" si="0"/>
        <v>0.7492152433479039</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1057</v>
      </c>
      <c r="G41" s="170">
        <f>IFERROR(VLOOKUP(MID(B41,4,3),MMWR_TRAD_AGG_NATIONAL[],3,0),"--")</f>
        <v>297</v>
      </c>
      <c r="H41" s="171">
        <f t="shared" si="0"/>
        <v>0.28098391674550616</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65376</v>
      </c>
      <c r="G42" s="170">
        <f>IFERROR(VLOOKUP(MID(B42,4,3),MMWR_TRAD_AGG_NATIONAL[],3,0),"--")</f>
        <v>37667</v>
      </c>
      <c r="H42" s="171">
        <f t="shared" si="0"/>
        <v>0.57615944689182574</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19650</v>
      </c>
      <c r="G43" s="170">
        <f>IFERROR(VLOOKUP(MID(B43,4,3),MMWR_TRAD_AGG_NATIONAL[],3,0),"--")</f>
        <v>11989</v>
      </c>
      <c r="H43" s="171">
        <f t="shared" si="0"/>
        <v>0.61012722646310436</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512</v>
      </c>
      <c r="G44" s="176">
        <f>IFERROR(VLOOKUP(MID(B44,4,3),MMWR_TRAD_AGG_NATIONAL[],3,0),"--")</f>
        <v>432</v>
      </c>
      <c r="H44" s="177">
        <f t="shared" si="0"/>
        <v>0.84375</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8"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MARCH 26,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281405</v>
      </c>
      <c r="D6" s="186">
        <f>IFERROR(VLOOKUP($B6,MMWR_TRAD_AGG_DISTRICT_COMP[],D$1,0),"ERROR")</f>
        <v>389.13245322580002</v>
      </c>
      <c r="E6" s="194">
        <f>IFERROR(VLOOKUP($B6,MMWR_TRAD_AGG_DISTRICT_COMP[],E$1,0),"ERROR")</f>
        <v>315431</v>
      </c>
      <c r="F6" s="188">
        <f>IFERROR(VLOOKUP($B6,MMWR_TRAD_AGG_DISTRICT_COMP[],F$1,0),"ERROR")</f>
        <v>77961</v>
      </c>
      <c r="G6" s="211">
        <f t="shared" ref="G6:G69" si="0">IFERROR(F6/E6,"0%")</f>
        <v>0.24715706446100733</v>
      </c>
      <c r="H6" s="187">
        <f>IFERROR(VLOOKUP($B6,MMWR_TRAD_AGG_DISTRICT_COMP[],H$1,0),"ERROR")</f>
        <v>410646</v>
      </c>
      <c r="I6" s="188">
        <f>IFERROR(VLOOKUP($B6,MMWR_TRAD_AGG_DISTRICT_COMP[],I$1,0),"ERROR")</f>
        <v>278789</v>
      </c>
      <c r="J6" s="211">
        <f t="shared" ref="J6:J69" si="1">IFERROR(I6/H6,"0%")</f>
        <v>0.67890348377921617</v>
      </c>
      <c r="K6" s="187">
        <f>IFERROR(VLOOKUP($B6,MMWR_TRAD_AGG_DISTRICT_COMP[],K$1,0),"ERROR")</f>
        <v>123472</v>
      </c>
      <c r="L6" s="188">
        <f>IFERROR(VLOOKUP($B6,MMWR_TRAD_AGG_DISTRICT_COMP[],L$1,0),"ERROR")</f>
        <v>99457</v>
      </c>
      <c r="M6" s="211">
        <f t="shared" ref="M6:M69" si="2">IFERROR(L6/K6,"0%")</f>
        <v>0.80550246209666965</v>
      </c>
      <c r="N6" s="187">
        <f>IFERROR(VLOOKUP($B6,MMWR_TRAD_AGG_DISTRICT_COMP[],N$1,0),"ERROR")</f>
        <v>163726</v>
      </c>
      <c r="O6" s="188">
        <f>IFERROR(VLOOKUP($B6,MMWR_TRAD_AGG_DISTRICT_COMP[],O$1,0),"ERROR")</f>
        <v>108109</v>
      </c>
      <c r="P6" s="211">
        <f t="shared" ref="P6:P69" si="3">IFERROR(O6/N6,"0%")</f>
        <v>0.66030441102818127</v>
      </c>
      <c r="Q6" s="200">
        <f>IFERROR(VLOOKUP($B6,MMWR_TRAD_AGG_DISTRICT_COMP[],Q$1,0),"ERROR")</f>
        <v>20661</v>
      </c>
      <c r="R6" s="200">
        <f>IFERROR(VLOOKUP($B6,MMWR_TRAD_AGG_DISTRICT_COMP[],R$1,0),"ERROR")</f>
        <v>4210</v>
      </c>
      <c r="S6" s="203">
        <f>S7+S25+S38+S49+S62+S70</f>
        <v>319811</v>
      </c>
      <c r="T6" s="25"/>
    </row>
    <row r="7" spans="1:20" x14ac:dyDescent="0.2">
      <c r="A7" s="92"/>
      <c r="B7" s="101" t="s">
        <v>370</v>
      </c>
      <c r="C7" s="212">
        <f>IFERROR(VLOOKUP($B7,MMWR_TRAD_AGG_DISTRICT_COMP[],C$1,0),"ERROR")</f>
        <v>83510</v>
      </c>
      <c r="D7" s="197">
        <f>IFERROR(VLOOKUP($B7,MMWR_TRAD_AGG_DISTRICT_COMP[],D$1,0),"ERROR")</f>
        <v>449.71977008739998</v>
      </c>
      <c r="E7" s="213">
        <f>IFERROR(VLOOKUP($B7,MMWR_TRAD_AGG_DISTRICT_COMP[],E$1,0),"ERROR")</f>
        <v>75541</v>
      </c>
      <c r="F7" s="212">
        <f>IFERROR(VLOOKUP($B7,MMWR_TRAD_AGG_DISTRICT_COMP[],F$1,0),"ERROR")</f>
        <v>19411</v>
      </c>
      <c r="G7" s="214">
        <f t="shared" si="0"/>
        <v>0.25695979666671082</v>
      </c>
      <c r="H7" s="212">
        <f>IFERROR(VLOOKUP($B7,MMWR_TRAD_AGG_DISTRICT_COMP[],H$1,0),"ERROR")</f>
        <v>115025</v>
      </c>
      <c r="I7" s="212">
        <f>IFERROR(VLOOKUP($B7,MMWR_TRAD_AGG_DISTRICT_COMP[],I$1,0),"ERROR")</f>
        <v>83888</v>
      </c>
      <c r="J7" s="214">
        <f t="shared" si="1"/>
        <v>0.72930232558139529</v>
      </c>
      <c r="K7" s="212">
        <f>IFERROR(VLOOKUP($B7,MMWR_TRAD_AGG_DISTRICT_COMP[],K$1,0),"ERROR")</f>
        <v>39924</v>
      </c>
      <c r="L7" s="212">
        <f>IFERROR(VLOOKUP($B7,MMWR_TRAD_AGG_DISTRICT_COMP[],L$1,0),"ERROR")</f>
        <v>32740</v>
      </c>
      <c r="M7" s="214">
        <f t="shared" si="2"/>
        <v>0.82005811040977861</v>
      </c>
      <c r="N7" s="212">
        <f>IFERROR(VLOOKUP($B7,MMWR_TRAD_AGG_DISTRICT_COMP[],N$1,0),"ERROR")</f>
        <v>28060</v>
      </c>
      <c r="O7" s="212">
        <f>IFERROR(VLOOKUP($B7,MMWR_TRAD_AGG_DISTRICT_COMP[],O$1,0),"ERROR")</f>
        <v>20032</v>
      </c>
      <c r="P7" s="214">
        <f t="shared" si="3"/>
        <v>0.7138987883107627</v>
      </c>
      <c r="Q7" s="212">
        <f>IFERROR(VLOOKUP($B7,MMWR_TRAD_AGG_DISTRICT_COMP[],Q$1,0),"ERROR")</f>
        <v>12943</v>
      </c>
      <c r="R7" s="215">
        <f>IFERROR(VLOOKUP($B7,MMWR_TRAD_AGG_DISTRICT_COMP[],R$1,0),"ERROR")</f>
        <v>54</v>
      </c>
      <c r="S7" s="215">
        <f>IFERROR(VLOOKUP($B7,MMWR_APP_RO[],S$1,0),"ERROR")</f>
        <v>56672</v>
      </c>
      <c r="T7" s="25"/>
    </row>
    <row r="8" spans="1:20" x14ac:dyDescent="0.2">
      <c r="A8" s="107"/>
      <c r="B8" s="108" t="s">
        <v>33</v>
      </c>
      <c r="C8" s="209">
        <f>IFERROR(VLOOKUP($B8,MMWR_TRAD_AGG_RO_COMP[],C$1,0),"ERROR")</f>
        <v>8370</v>
      </c>
      <c r="D8" s="198">
        <f>IFERROR(VLOOKUP($B8,MMWR_TRAD_AGG_RO_COMP[],D$1,0),"ERROR")</f>
        <v>772.52664277179997</v>
      </c>
      <c r="E8" s="195">
        <f>IFERROR(VLOOKUP($B8,MMWR_TRAD_AGG_RO_COMP[],E$1,0),"ERROR")</f>
        <v>4286</v>
      </c>
      <c r="F8" s="191">
        <f>IFERROR(VLOOKUP($B8,MMWR_TRAD_AGG_RO_COMP[],F$1,0),"ERROR")</f>
        <v>1200</v>
      </c>
      <c r="G8" s="216">
        <f t="shared" si="0"/>
        <v>0.27998133457769481</v>
      </c>
      <c r="H8" s="190">
        <f>IFERROR(VLOOKUP($B8,MMWR_TRAD_AGG_RO_COMP[],H$1,0),"ERROR")</f>
        <v>9923</v>
      </c>
      <c r="I8" s="191">
        <f>IFERROR(VLOOKUP($B8,MMWR_TRAD_AGG_RO_COMP[],I$1,0),"ERROR")</f>
        <v>8211</v>
      </c>
      <c r="J8" s="216">
        <f t="shared" si="1"/>
        <v>0.82747153078706037</v>
      </c>
      <c r="K8" s="204">
        <f>IFERROR(VLOOKUP($B8,MMWR_TRAD_AGG_RO_COMP[],K$1,0),"ERROR")</f>
        <v>2412</v>
      </c>
      <c r="L8" s="205">
        <f>IFERROR(VLOOKUP($B8,MMWR_TRAD_AGG_RO_COMP[],L$1,0),"ERROR")</f>
        <v>2191</v>
      </c>
      <c r="M8" s="216">
        <f t="shared" si="2"/>
        <v>0.90837479270315091</v>
      </c>
      <c r="N8" s="204">
        <f>IFERROR(VLOOKUP($B8,MMWR_TRAD_AGG_RO_COMP[],N$1,0),"ERROR")</f>
        <v>1418</v>
      </c>
      <c r="O8" s="205">
        <f>IFERROR(VLOOKUP($B8,MMWR_TRAD_AGG_RO_COMP[],O$1,0),"ERROR")</f>
        <v>1088</v>
      </c>
      <c r="P8" s="216">
        <f t="shared" si="3"/>
        <v>0.767277856135402</v>
      </c>
      <c r="Q8" s="201">
        <f>IFERROR(VLOOKUP($B8,MMWR_TRAD_AGG_RO_COMP[],Q$1,0),"ERROR")</f>
        <v>0</v>
      </c>
      <c r="R8" s="201">
        <f>IFERROR(VLOOKUP($B8,MMWR_TRAD_AGG_RO_COMP[],R$1,0),"ERROR")</f>
        <v>5</v>
      </c>
      <c r="S8" s="201">
        <f>IFERROR(VLOOKUP($B8,MMWR_APP_RO[],S$1,0),"ERROR")</f>
        <v>5579</v>
      </c>
      <c r="T8" s="25"/>
    </row>
    <row r="9" spans="1:20" x14ac:dyDescent="0.2">
      <c r="A9" s="107"/>
      <c r="B9" s="108" t="s">
        <v>35</v>
      </c>
      <c r="C9" s="209">
        <f>IFERROR(VLOOKUP($B9,MMWR_TRAD_AGG_RO_COMP[],C$1,0),"ERROR")</f>
        <v>4111</v>
      </c>
      <c r="D9" s="198">
        <f>IFERROR(VLOOKUP($B9,MMWR_TRAD_AGG_RO_COMP[],D$1,0),"ERROR")</f>
        <v>633.41206519100001</v>
      </c>
      <c r="E9" s="195">
        <f>IFERROR(VLOOKUP($B9,MMWR_TRAD_AGG_RO_COMP[],E$1,0),"ERROR")</f>
        <v>3525</v>
      </c>
      <c r="F9" s="191">
        <f>IFERROR(VLOOKUP($B9,MMWR_TRAD_AGG_RO_COMP[],F$1,0),"ERROR")</f>
        <v>833</v>
      </c>
      <c r="G9" s="216">
        <f t="shared" si="0"/>
        <v>0.23631205673758865</v>
      </c>
      <c r="H9" s="190">
        <f>IFERROR(VLOOKUP($B9,MMWR_TRAD_AGG_RO_COMP[],H$1,0),"ERROR")</f>
        <v>5593</v>
      </c>
      <c r="I9" s="191">
        <f>IFERROR(VLOOKUP($B9,MMWR_TRAD_AGG_RO_COMP[],I$1,0),"ERROR")</f>
        <v>4347</v>
      </c>
      <c r="J9" s="216">
        <f t="shared" si="1"/>
        <v>0.77722152690863577</v>
      </c>
      <c r="K9" s="204">
        <f>IFERROR(VLOOKUP($B9,MMWR_TRAD_AGG_RO_COMP[],K$1,0),"ERROR")</f>
        <v>2661</v>
      </c>
      <c r="L9" s="205">
        <f>IFERROR(VLOOKUP($B9,MMWR_TRAD_AGG_RO_COMP[],L$1,0),"ERROR")</f>
        <v>2145</v>
      </c>
      <c r="M9" s="216">
        <f t="shared" si="2"/>
        <v>0.8060879368658399</v>
      </c>
      <c r="N9" s="204">
        <f>IFERROR(VLOOKUP($B9,MMWR_TRAD_AGG_RO_COMP[],N$1,0),"ERROR")</f>
        <v>664</v>
      </c>
      <c r="O9" s="205">
        <f>IFERROR(VLOOKUP($B9,MMWR_TRAD_AGG_RO_COMP[],O$1,0),"ERROR")</f>
        <v>569</v>
      </c>
      <c r="P9" s="216">
        <f t="shared" si="3"/>
        <v>0.85692771084337349</v>
      </c>
      <c r="Q9" s="201">
        <f>IFERROR(VLOOKUP($B9,MMWR_TRAD_AGG_RO_COMP[],Q$1,0),"ERROR")</f>
        <v>0</v>
      </c>
      <c r="R9" s="201">
        <f>IFERROR(VLOOKUP($B9,MMWR_TRAD_AGG_RO_COMP[],R$1,0),"ERROR")</f>
        <v>2</v>
      </c>
      <c r="S9" s="201">
        <f>IFERROR(VLOOKUP($B9,MMWR_APP_RO[],S$1,0),"ERROR")</f>
        <v>3260</v>
      </c>
      <c r="T9" s="25"/>
    </row>
    <row r="10" spans="1:20" x14ac:dyDescent="0.2">
      <c r="A10" s="107"/>
      <c r="B10" s="108" t="s">
        <v>24</v>
      </c>
      <c r="C10" s="209">
        <f>IFERROR(VLOOKUP($B10,MMWR_TRAD_AGG_RO_COMP[],C$1,0),"ERROR")</f>
        <v>916</v>
      </c>
      <c r="D10" s="198">
        <f>IFERROR(VLOOKUP($B10,MMWR_TRAD_AGG_RO_COMP[],D$1,0),"ERROR")</f>
        <v>154.9956331878</v>
      </c>
      <c r="E10" s="195">
        <f>IFERROR(VLOOKUP($B10,MMWR_TRAD_AGG_RO_COMP[],E$1,0),"ERROR")</f>
        <v>3970</v>
      </c>
      <c r="F10" s="191">
        <f>IFERROR(VLOOKUP($B10,MMWR_TRAD_AGG_RO_COMP[],F$1,0),"ERROR")</f>
        <v>736</v>
      </c>
      <c r="G10" s="216">
        <f t="shared" si="0"/>
        <v>0.18539042821158691</v>
      </c>
      <c r="H10" s="190">
        <f>IFERROR(VLOOKUP($B10,MMWR_TRAD_AGG_RO_COMP[],H$1,0),"ERROR")</f>
        <v>2032</v>
      </c>
      <c r="I10" s="191">
        <f>IFERROR(VLOOKUP($B10,MMWR_TRAD_AGG_RO_COMP[],I$1,0),"ERROR")</f>
        <v>811</v>
      </c>
      <c r="J10" s="216">
        <f t="shared" si="1"/>
        <v>0.39911417322834647</v>
      </c>
      <c r="K10" s="204">
        <f>IFERROR(VLOOKUP($B10,MMWR_TRAD_AGG_RO_COMP[],K$1,0),"ERROR")</f>
        <v>970</v>
      </c>
      <c r="L10" s="205">
        <f>IFERROR(VLOOKUP($B10,MMWR_TRAD_AGG_RO_COMP[],L$1,0),"ERROR")</f>
        <v>587</v>
      </c>
      <c r="M10" s="216">
        <f t="shared" si="2"/>
        <v>0.60515463917525769</v>
      </c>
      <c r="N10" s="204">
        <f>IFERROR(VLOOKUP($B10,MMWR_TRAD_AGG_RO_COMP[],N$1,0),"ERROR")</f>
        <v>303</v>
      </c>
      <c r="O10" s="205">
        <f>IFERROR(VLOOKUP($B10,MMWR_TRAD_AGG_RO_COMP[],O$1,0),"ERROR")</f>
        <v>132</v>
      </c>
      <c r="P10" s="216">
        <f t="shared" si="3"/>
        <v>0.43564356435643564</v>
      </c>
      <c r="Q10" s="201">
        <f>IFERROR(VLOOKUP($B10,MMWR_TRAD_AGG_RO_COMP[],Q$1,0),"ERROR")</f>
        <v>0</v>
      </c>
      <c r="R10" s="201">
        <f>IFERROR(VLOOKUP($B10,MMWR_TRAD_AGG_RO_COMP[],R$1,0),"ERROR")</f>
        <v>0</v>
      </c>
      <c r="S10" s="201">
        <f>IFERROR(VLOOKUP($B10,MMWR_APP_RO[],S$1,0),"ERROR")</f>
        <v>1764</v>
      </c>
      <c r="T10" s="25"/>
    </row>
    <row r="11" spans="1:20" x14ac:dyDescent="0.2">
      <c r="A11" s="107"/>
      <c r="B11" s="108" t="s">
        <v>44</v>
      </c>
      <c r="C11" s="209">
        <f>IFERROR(VLOOKUP($B11,MMWR_TRAD_AGG_RO_COMP[],C$1,0),"ERROR")</f>
        <v>955</v>
      </c>
      <c r="D11" s="198">
        <f>IFERROR(VLOOKUP($B11,MMWR_TRAD_AGG_RO_COMP[],D$1,0),"ERROR")</f>
        <v>301.59476439790001</v>
      </c>
      <c r="E11" s="195">
        <f>IFERROR(VLOOKUP($B11,MMWR_TRAD_AGG_RO_COMP[],E$1,0),"ERROR")</f>
        <v>1763</v>
      </c>
      <c r="F11" s="191">
        <f>IFERROR(VLOOKUP($B11,MMWR_TRAD_AGG_RO_COMP[],F$1,0),"ERROR")</f>
        <v>458</v>
      </c>
      <c r="G11" s="216">
        <f t="shared" si="0"/>
        <v>0.25978445830969937</v>
      </c>
      <c r="H11" s="190">
        <f>IFERROR(VLOOKUP($B11,MMWR_TRAD_AGG_RO_COMP[],H$1,0),"ERROR")</f>
        <v>2531</v>
      </c>
      <c r="I11" s="191">
        <f>IFERROR(VLOOKUP($B11,MMWR_TRAD_AGG_RO_COMP[],I$1,0),"ERROR")</f>
        <v>1725</v>
      </c>
      <c r="J11" s="216">
        <f t="shared" si="1"/>
        <v>0.68154879494271037</v>
      </c>
      <c r="K11" s="204">
        <f>IFERROR(VLOOKUP($B11,MMWR_TRAD_AGG_RO_COMP[],K$1,0),"ERROR")</f>
        <v>408</v>
      </c>
      <c r="L11" s="205">
        <f>IFERROR(VLOOKUP($B11,MMWR_TRAD_AGG_RO_COMP[],L$1,0),"ERROR")</f>
        <v>288</v>
      </c>
      <c r="M11" s="216">
        <f t="shared" si="2"/>
        <v>0.70588235294117652</v>
      </c>
      <c r="N11" s="204">
        <f>IFERROR(VLOOKUP($B11,MMWR_TRAD_AGG_RO_COMP[],N$1,0),"ERROR")</f>
        <v>853</v>
      </c>
      <c r="O11" s="205">
        <f>IFERROR(VLOOKUP($B11,MMWR_TRAD_AGG_RO_COMP[],O$1,0),"ERROR")</f>
        <v>624</v>
      </c>
      <c r="P11" s="216">
        <f t="shared" si="3"/>
        <v>0.73153575615474797</v>
      </c>
      <c r="Q11" s="201">
        <f>IFERROR(VLOOKUP($B11,MMWR_TRAD_AGG_RO_COMP[],Q$1,0),"ERROR")</f>
        <v>0</v>
      </c>
      <c r="R11" s="201">
        <f>IFERROR(VLOOKUP($B11,MMWR_TRAD_AGG_RO_COMP[],R$1,0),"ERROR")</f>
        <v>5</v>
      </c>
      <c r="S11" s="201">
        <f>IFERROR(VLOOKUP($B11,MMWR_APP_RO[],S$1,0),"ERROR")</f>
        <v>1131</v>
      </c>
      <c r="T11" s="25"/>
    </row>
    <row r="12" spans="1:20" x14ac:dyDescent="0.2">
      <c r="A12" s="107"/>
      <c r="B12" s="108" t="s">
        <v>47</v>
      </c>
      <c r="C12" s="209">
        <f>IFERROR(VLOOKUP($B12,MMWR_TRAD_AGG_RO_COMP[],C$1,0),"ERROR")</f>
        <v>1915</v>
      </c>
      <c r="D12" s="198">
        <f>IFERROR(VLOOKUP($B12,MMWR_TRAD_AGG_RO_COMP[],D$1,0),"ERROR")</f>
        <v>242.57493472580001</v>
      </c>
      <c r="E12" s="195">
        <f>IFERROR(VLOOKUP($B12,MMWR_TRAD_AGG_RO_COMP[],E$1,0),"ERROR")</f>
        <v>2324</v>
      </c>
      <c r="F12" s="191">
        <f>IFERROR(VLOOKUP($B12,MMWR_TRAD_AGG_RO_COMP[],F$1,0),"ERROR")</f>
        <v>511</v>
      </c>
      <c r="G12" s="216">
        <f t="shared" si="0"/>
        <v>0.21987951807228914</v>
      </c>
      <c r="H12" s="190">
        <f>IFERROR(VLOOKUP($B12,MMWR_TRAD_AGG_RO_COMP[],H$1,0),"ERROR")</f>
        <v>3098</v>
      </c>
      <c r="I12" s="191">
        <f>IFERROR(VLOOKUP($B12,MMWR_TRAD_AGG_RO_COMP[],I$1,0),"ERROR")</f>
        <v>2108</v>
      </c>
      <c r="J12" s="216">
        <f t="shared" si="1"/>
        <v>0.68043899289864429</v>
      </c>
      <c r="K12" s="204">
        <f>IFERROR(VLOOKUP($B12,MMWR_TRAD_AGG_RO_COMP[],K$1,0),"ERROR")</f>
        <v>484</v>
      </c>
      <c r="L12" s="205">
        <f>IFERROR(VLOOKUP($B12,MMWR_TRAD_AGG_RO_COMP[],L$1,0),"ERROR")</f>
        <v>433</v>
      </c>
      <c r="M12" s="216">
        <f t="shared" si="2"/>
        <v>0.89462809917355368</v>
      </c>
      <c r="N12" s="204">
        <f>IFERROR(VLOOKUP($B12,MMWR_TRAD_AGG_RO_COMP[],N$1,0),"ERROR")</f>
        <v>1241</v>
      </c>
      <c r="O12" s="205">
        <f>IFERROR(VLOOKUP($B12,MMWR_TRAD_AGG_RO_COMP[],O$1,0),"ERROR")</f>
        <v>912</v>
      </c>
      <c r="P12" s="216">
        <f t="shared" si="3"/>
        <v>0.73489121676067692</v>
      </c>
      <c r="Q12" s="201">
        <f>IFERROR(VLOOKUP($B12,MMWR_TRAD_AGG_RO_COMP[],Q$1,0),"ERROR")</f>
        <v>0</v>
      </c>
      <c r="R12" s="201">
        <f>IFERROR(VLOOKUP($B12,MMWR_TRAD_AGG_RO_COMP[],R$1,0),"ERROR")</f>
        <v>9</v>
      </c>
      <c r="S12" s="201">
        <f>IFERROR(VLOOKUP($B12,MMWR_APP_RO[],S$1,0),"ERROR")</f>
        <v>2057</v>
      </c>
      <c r="T12" s="25"/>
    </row>
    <row r="13" spans="1:20" x14ac:dyDescent="0.2">
      <c r="A13" s="107"/>
      <c r="B13" s="108" t="s">
        <v>54</v>
      </c>
      <c r="C13" s="209">
        <f>IFERROR(VLOOKUP($B13,MMWR_TRAD_AGG_RO_COMP[],C$1,0),"ERROR")</f>
        <v>1211</v>
      </c>
      <c r="D13" s="198">
        <f>IFERROR(VLOOKUP($B13,MMWR_TRAD_AGG_RO_COMP[],D$1,0),"ERROR")</f>
        <v>332.67299752269997</v>
      </c>
      <c r="E13" s="195">
        <f>IFERROR(VLOOKUP($B13,MMWR_TRAD_AGG_RO_COMP[],E$1,0),"ERROR")</f>
        <v>936</v>
      </c>
      <c r="F13" s="191">
        <f>IFERROR(VLOOKUP($B13,MMWR_TRAD_AGG_RO_COMP[],F$1,0),"ERROR")</f>
        <v>187</v>
      </c>
      <c r="G13" s="216">
        <f t="shared" si="0"/>
        <v>0.1997863247863248</v>
      </c>
      <c r="H13" s="190">
        <f>IFERROR(VLOOKUP($B13,MMWR_TRAD_AGG_RO_COMP[],H$1,0),"ERROR")</f>
        <v>1738</v>
      </c>
      <c r="I13" s="191">
        <f>IFERROR(VLOOKUP($B13,MMWR_TRAD_AGG_RO_COMP[],I$1,0),"ERROR")</f>
        <v>1097</v>
      </c>
      <c r="J13" s="216">
        <f t="shared" si="1"/>
        <v>0.63118527042577677</v>
      </c>
      <c r="K13" s="204">
        <f>IFERROR(VLOOKUP($B13,MMWR_TRAD_AGG_RO_COMP[],K$1,0),"ERROR")</f>
        <v>317</v>
      </c>
      <c r="L13" s="205">
        <f>IFERROR(VLOOKUP($B13,MMWR_TRAD_AGG_RO_COMP[],L$1,0),"ERROR")</f>
        <v>289</v>
      </c>
      <c r="M13" s="216">
        <f t="shared" si="2"/>
        <v>0.91167192429022081</v>
      </c>
      <c r="N13" s="204">
        <f>IFERROR(VLOOKUP($B13,MMWR_TRAD_AGG_RO_COMP[],N$1,0),"ERROR")</f>
        <v>84</v>
      </c>
      <c r="O13" s="205">
        <f>IFERROR(VLOOKUP($B13,MMWR_TRAD_AGG_RO_COMP[],O$1,0),"ERROR")</f>
        <v>45</v>
      </c>
      <c r="P13" s="216">
        <f t="shared" si="3"/>
        <v>0.5357142857142857</v>
      </c>
      <c r="Q13" s="201">
        <f>IFERROR(VLOOKUP($B13,MMWR_TRAD_AGG_RO_COMP[],Q$1,0),"ERROR")</f>
        <v>0</v>
      </c>
      <c r="R13" s="201">
        <f>IFERROR(VLOOKUP($B13,MMWR_TRAD_AGG_RO_COMP[],R$1,0),"ERROR")</f>
        <v>1</v>
      </c>
      <c r="S13" s="201">
        <f>IFERROR(VLOOKUP($B13,MMWR_APP_RO[],S$1,0),"ERROR")</f>
        <v>572</v>
      </c>
      <c r="T13" s="25"/>
    </row>
    <row r="14" spans="1:20" x14ac:dyDescent="0.2">
      <c r="A14" s="107"/>
      <c r="B14" s="108" t="s">
        <v>60</v>
      </c>
      <c r="C14" s="209">
        <f>IFERROR(VLOOKUP($B14,MMWR_TRAD_AGG_RO_COMP[],C$1,0),"ERROR")</f>
        <v>3124</v>
      </c>
      <c r="D14" s="198">
        <f>IFERROR(VLOOKUP($B14,MMWR_TRAD_AGG_RO_COMP[],D$1,0),"ERROR")</f>
        <v>308.85595390520001</v>
      </c>
      <c r="E14" s="195">
        <f>IFERROR(VLOOKUP($B14,MMWR_TRAD_AGG_RO_COMP[],E$1,0),"ERROR")</f>
        <v>4523</v>
      </c>
      <c r="F14" s="191">
        <f>IFERROR(VLOOKUP($B14,MMWR_TRAD_AGG_RO_COMP[],F$1,0),"ERROR")</f>
        <v>1312</v>
      </c>
      <c r="G14" s="216">
        <f t="shared" si="0"/>
        <v>0.29007296042449704</v>
      </c>
      <c r="H14" s="190">
        <f>IFERROR(VLOOKUP($B14,MMWR_TRAD_AGG_RO_COMP[],H$1,0),"ERROR")</f>
        <v>4477</v>
      </c>
      <c r="I14" s="191">
        <f>IFERROR(VLOOKUP($B14,MMWR_TRAD_AGG_RO_COMP[],I$1,0),"ERROR")</f>
        <v>2953</v>
      </c>
      <c r="J14" s="216">
        <f t="shared" si="1"/>
        <v>0.65959347777529598</v>
      </c>
      <c r="K14" s="204">
        <f>IFERROR(VLOOKUP($B14,MMWR_TRAD_AGG_RO_COMP[],K$1,0),"ERROR")</f>
        <v>3015</v>
      </c>
      <c r="L14" s="205">
        <f>IFERROR(VLOOKUP($B14,MMWR_TRAD_AGG_RO_COMP[],L$1,0),"ERROR")</f>
        <v>2583</v>
      </c>
      <c r="M14" s="216">
        <f t="shared" si="2"/>
        <v>0.85671641791044773</v>
      </c>
      <c r="N14" s="204">
        <f>IFERROR(VLOOKUP($B14,MMWR_TRAD_AGG_RO_COMP[],N$1,0),"ERROR")</f>
        <v>3267</v>
      </c>
      <c r="O14" s="205">
        <f>IFERROR(VLOOKUP($B14,MMWR_TRAD_AGG_RO_COMP[],O$1,0),"ERROR")</f>
        <v>238</v>
      </c>
      <c r="P14" s="216">
        <f t="shared" si="3"/>
        <v>7.2849709213345576E-2</v>
      </c>
      <c r="Q14" s="201">
        <f>IFERROR(VLOOKUP($B14,MMWR_TRAD_AGG_RO_COMP[],Q$1,0),"ERROR")</f>
        <v>0</v>
      </c>
      <c r="R14" s="201">
        <f>IFERROR(VLOOKUP($B14,MMWR_TRAD_AGG_RO_COMP[],R$1,0),"ERROR")</f>
        <v>3</v>
      </c>
      <c r="S14" s="201">
        <f>IFERROR(VLOOKUP($B14,MMWR_APP_RO[],S$1,0),"ERROR")</f>
        <v>3068</v>
      </c>
      <c r="T14" s="25"/>
    </row>
    <row r="15" spans="1:20" x14ac:dyDescent="0.2">
      <c r="A15" s="107"/>
      <c r="B15" s="108" t="s">
        <v>61</v>
      </c>
      <c r="C15" s="209">
        <f>IFERROR(VLOOKUP($B15,MMWR_TRAD_AGG_RO_COMP[],C$1,0),"ERROR")</f>
        <v>712</v>
      </c>
      <c r="D15" s="198">
        <f>IFERROR(VLOOKUP($B15,MMWR_TRAD_AGG_RO_COMP[],D$1,0),"ERROR")</f>
        <v>171.1109550562</v>
      </c>
      <c r="E15" s="195">
        <f>IFERROR(VLOOKUP($B15,MMWR_TRAD_AGG_RO_COMP[],E$1,0),"ERROR")</f>
        <v>2691</v>
      </c>
      <c r="F15" s="191">
        <f>IFERROR(VLOOKUP($B15,MMWR_TRAD_AGG_RO_COMP[],F$1,0),"ERROR")</f>
        <v>545</v>
      </c>
      <c r="G15" s="216">
        <f t="shared" si="0"/>
        <v>0.20252694165737645</v>
      </c>
      <c r="H15" s="190">
        <f>IFERROR(VLOOKUP($B15,MMWR_TRAD_AGG_RO_COMP[],H$1,0),"ERROR")</f>
        <v>1335</v>
      </c>
      <c r="I15" s="191">
        <f>IFERROR(VLOOKUP($B15,MMWR_TRAD_AGG_RO_COMP[],I$1,0),"ERROR")</f>
        <v>645</v>
      </c>
      <c r="J15" s="216">
        <f t="shared" si="1"/>
        <v>0.48314606741573035</v>
      </c>
      <c r="K15" s="204">
        <f>IFERROR(VLOOKUP($B15,MMWR_TRAD_AGG_RO_COMP[],K$1,0),"ERROR")</f>
        <v>736</v>
      </c>
      <c r="L15" s="205">
        <f>IFERROR(VLOOKUP($B15,MMWR_TRAD_AGG_RO_COMP[],L$1,0),"ERROR")</f>
        <v>693</v>
      </c>
      <c r="M15" s="216">
        <f t="shared" si="2"/>
        <v>0.94157608695652173</v>
      </c>
      <c r="N15" s="204">
        <f>IFERROR(VLOOKUP($B15,MMWR_TRAD_AGG_RO_COMP[],N$1,0),"ERROR")</f>
        <v>1555</v>
      </c>
      <c r="O15" s="205">
        <f>IFERROR(VLOOKUP($B15,MMWR_TRAD_AGG_RO_COMP[],O$1,0),"ERROR")</f>
        <v>1167</v>
      </c>
      <c r="P15" s="216">
        <f t="shared" si="3"/>
        <v>0.75048231511254015</v>
      </c>
      <c r="Q15" s="201">
        <f>IFERROR(VLOOKUP($B15,MMWR_TRAD_AGG_RO_COMP[],Q$1,0),"ERROR")</f>
        <v>0</v>
      </c>
      <c r="R15" s="201">
        <f>IFERROR(VLOOKUP($B15,MMWR_TRAD_AGG_RO_COMP[],R$1,0),"ERROR")</f>
        <v>0</v>
      </c>
      <c r="S15" s="201">
        <f>IFERROR(VLOOKUP($B15,MMWR_APP_RO[],S$1,0),"ERROR")</f>
        <v>2504</v>
      </c>
      <c r="T15" s="25"/>
    </row>
    <row r="16" spans="1:20" x14ac:dyDescent="0.2">
      <c r="A16" s="107"/>
      <c r="B16" s="108" t="s">
        <v>63</v>
      </c>
      <c r="C16" s="209">
        <f>IFERROR(VLOOKUP($B16,MMWR_TRAD_AGG_RO_COMP[],C$1,0),"ERROR")</f>
        <v>5267</v>
      </c>
      <c r="D16" s="198">
        <f>IFERROR(VLOOKUP($B16,MMWR_TRAD_AGG_RO_COMP[],D$1,0),"ERROR")</f>
        <v>418.79988608320002</v>
      </c>
      <c r="E16" s="195">
        <f>IFERROR(VLOOKUP($B16,MMWR_TRAD_AGG_RO_COMP[],E$1,0),"ERROR")</f>
        <v>12030</v>
      </c>
      <c r="F16" s="191">
        <f>IFERROR(VLOOKUP($B16,MMWR_TRAD_AGG_RO_COMP[],F$1,0),"ERROR")</f>
        <v>3108</v>
      </c>
      <c r="G16" s="216">
        <f t="shared" si="0"/>
        <v>0.25835411471321695</v>
      </c>
      <c r="H16" s="190">
        <f>IFERROR(VLOOKUP($B16,MMWR_TRAD_AGG_RO_COMP[],H$1,0),"ERROR")</f>
        <v>8345</v>
      </c>
      <c r="I16" s="191">
        <f>IFERROR(VLOOKUP($B16,MMWR_TRAD_AGG_RO_COMP[],I$1,0),"ERROR")</f>
        <v>6361</v>
      </c>
      <c r="J16" s="216">
        <f t="shared" si="1"/>
        <v>0.76225284601557819</v>
      </c>
      <c r="K16" s="204">
        <f>IFERROR(VLOOKUP($B16,MMWR_TRAD_AGG_RO_COMP[],K$1,0),"ERROR")</f>
        <v>2288</v>
      </c>
      <c r="L16" s="205">
        <f>IFERROR(VLOOKUP($B16,MMWR_TRAD_AGG_RO_COMP[],L$1,0),"ERROR")</f>
        <v>1453</v>
      </c>
      <c r="M16" s="216">
        <f t="shared" si="2"/>
        <v>0.63505244755244761</v>
      </c>
      <c r="N16" s="204">
        <f>IFERROR(VLOOKUP($B16,MMWR_TRAD_AGG_RO_COMP[],N$1,0),"ERROR")</f>
        <v>7218</v>
      </c>
      <c r="O16" s="205">
        <f>IFERROR(VLOOKUP($B16,MMWR_TRAD_AGG_RO_COMP[],O$1,0),"ERROR")</f>
        <v>6368</v>
      </c>
      <c r="P16" s="216">
        <f t="shared" si="3"/>
        <v>0.88223884732612912</v>
      </c>
      <c r="Q16" s="201">
        <f>IFERROR(VLOOKUP($B16,MMWR_TRAD_AGG_RO_COMP[],Q$1,0),"ERROR")</f>
        <v>12937</v>
      </c>
      <c r="R16" s="201">
        <f>IFERROR(VLOOKUP($B16,MMWR_TRAD_AGG_RO_COMP[],R$1,0),"ERROR")</f>
        <v>0</v>
      </c>
      <c r="S16" s="201">
        <f>IFERROR(VLOOKUP($B16,MMWR_APP_RO[],S$1,0),"ERROR")</f>
        <v>5775</v>
      </c>
      <c r="T16" s="25"/>
    </row>
    <row r="17" spans="1:20" x14ac:dyDescent="0.2">
      <c r="A17" s="107"/>
      <c r="B17" s="108" t="s">
        <v>65</v>
      </c>
      <c r="C17" s="209">
        <f>IFERROR(VLOOKUP($B17,MMWR_TRAD_AGG_RO_COMP[],C$1,0),"ERROR")</f>
        <v>3977</v>
      </c>
      <c r="D17" s="198">
        <f>IFERROR(VLOOKUP($B17,MMWR_TRAD_AGG_RO_COMP[],D$1,0),"ERROR")</f>
        <v>460.3085240131</v>
      </c>
      <c r="E17" s="195">
        <f>IFERROR(VLOOKUP($B17,MMWR_TRAD_AGG_RO_COMP[],E$1,0),"ERROR")</f>
        <v>4917</v>
      </c>
      <c r="F17" s="191">
        <f>IFERROR(VLOOKUP($B17,MMWR_TRAD_AGG_RO_COMP[],F$1,0),"ERROR")</f>
        <v>1626</v>
      </c>
      <c r="G17" s="216">
        <f t="shared" si="0"/>
        <v>0.33068944478340451</v>
      </c>
      <c r="H17" s="190">
        <f>IFERROR(VLOOKUP($B17,MMWR_TRAD_AGG_RO_COMP[],H$1,0),"ERROR")</f>
        <v>5450</v>
      </c>
      <c r="I17" s="191">
        <f>IFERROR(VLOOKUP($B17,MMWR_TRAD_AGG_RO_COMP[],I$1,0),"ERROR")</f>
        <v>4028</v>
      </c>
      <c r="J17" s="216">
        <f t="shared" si="1"/>
        <v>0.73908256880733947</v>
      </c>
      <c r="K17" s="204">
        <f>IFERROR(VLOOKUP($B17,MMWR_TRAD_AGG_RO_COMP[],K$1,0),"ERROR")</f>
        <v>724</v>
      </c>
      <c r="L17" s="205">
        <f>IFERROR(VLOOKUP($B17,MMWR_TRAD_AGG_RO_COMP[],L$1,0),"ERROR")</f>
        <v>614</v>
      </c>
      <c r="M17" s="216">
        <f t="shared" si="2"/>
        <v>0.84806629834254144</v>
      </c>
      <c r="N17" s="204">
        <f>IFERROR(VLOOKUP($B17,MMWR_TRAD_AGG_RO_COMP[],N$1,0),"ERROR")</f>
        <v>836</v>
      </c>
      <c r="O17" s="205">
        <f>IFERROR(VLOOKUP($B17,MMWR_TRAD_AGG_RO_COMP[],O$1,0),"ERROR")</f>
        <v>545</v>
      </c>
      <c r="P17" s="216">
        <f t="shared" si="3"/>
        <v>0.65191387559808611</v>
      </c>
      <c r="Q17" s="201">
        <f>IFERROR(VLOOKUP($B17,MMWR_TRAD_AGG_RO_COMP[],Q$1,0),"ERROR")</f>
        <v>0</v>
      </c>
      <c r="R17" s="201">
        <f>IFERROR(VLOOKUP($B17,MMWR_TRAD_AGG_RO_COMP[],R$1,0),"ERROR")</f>
        <v>2</v>
      </c>
      <c r="S17" s="201">
        <f>IFERROR(VLOOKUP($B17,MMWR_APP_RO[],S$1,0),"ERROR")</f>
        <v>5148</v>
      </c>
      <c r="T17" s="25"/>
    </row>
    <row r="18" spans="1:20" x14ac:dyDescent="0.2">
      <c r="A18" s="107"/>
      <c r="B18" s="108" t="s">
        <v>67</v>
      </c>
      <c r="C18" s="209">
        <f>IFERROR(VLOOKUP($B18,MMWR_TRAD_AGG_RO_COMP[],C$1,0),"ERROR")</f>
        <v>759</v>
      </c>
      <c r="D18" s="198">
        <f>IFERROR(VLOOKUP($B18,MMWR_TRAD_AGG_RO_COMP[],D$1,0),"ERROR")</f>
        <v>200.17918313569999</v>
      </c>
      <c r="E18" s="195">
        <f>IFERROR(VLOOKUP($B18,MMWR_TRAD_AGG_RO_COMP[],E$1,0),"ERROR")</f>
        <v>1833</v>
      </c>
      <c r="F18" s="191">
        <f>IFERROR(VLOOKUP($B18,MMWR_TRAD_AGG_RO_COMP[],F$1,0),"ERROR")</f>
        <v>417</v>
      </c>
      <c r="G18" s="216">
        <f t="shared" si="0"/>
        <v>0.22749590834697217</v>
      </c>
      <c r="H18" s="190">
        <f>IFERROR(VLOOKUP($B18,MMWR_TRAD_AGG_RO_COMP[],H$1,0),"ERROR")</f>
        <v>3298</v>
      </c>
      <c r="I18" s="191">
        <f>IFERROR(VLOOKUP($B18,MMWR_TRAD_AGG_RO_COMP[],I$1,0),"ERROR")</f>
        <v>1442</v>
      </c>
      <c r="J18" s="216">
        <f t="shared" si="1"/>
        <v>0.43723468768950879</v>
      </c>
      <c r="K18" s="204">
        <f>IFERROR(VLOOKUP($B18,MMWR_TRAD_AGG_RO_COMP[],K$1,0),"ERROR")</f>
        <v>2555</v>
      </c>
      <c r="L18" s="205">
        <f>IFERROR(VLOOKUP($B18,MMWR_TRAD_AGG_RO_COMP[],L$1,0),"ERROR")</f>
        <v>2485</v>
      </c>
      <c r="M18" s="216">
        <f t="shared" si="2"/>
        <v>0.9726027397260274</v>
      </c>
      <c r="N18" s="204">
        <f>IFERROR(VLOOKUP($B18,MMWR_TRAD_AGG_RO_COMP[],N$1,0),"ERROR")</f>
        <v>410</v>
      </c>
      <c r="O18" s="205">
        <f>IFERROR(VLOOKUP($B18,MMWR_TRAD_AGG_RO_COMP[],O$1,0),"ERROR")</f>
        <v>230</v>
      </c>
      <c r="P18" s="216">
        <f t="shared" si="3"/>
        <v>0.56097560975609762</v>
      </c>
      <c r="Q18" s="201">
        <f>IFERROR(VLOOKUP($B18,MMWR_TRAD_AGG_RO_COMP[],Q$1,0),"ERROR")</f>
        <v>0</v>
      </c>
      <c r="R18" s="201">
        <f>IFERROR(VLOOKUP($B18,MMWR_TRAD_AGG_RO_COMP[],R$1,0),"ERROR")</f>
        <v>1</v>
      </c>
      <c r="S18" s="201">
        <f>IFERROR(VLOOKUP($B18,MMWR_APP_RO[],S$1,0),"ERROR")</f>
        <v>597</v>
      </c>
      <c r="T18" s="25"/>
    </row>
    <row r="19" spans="1:20" x14ac:dyDescent="0.2">
      <c r="A19" s="107"/>
      <c r="B19" s="108" t="s">
        <v>69</v>
      </c>
      <c r="C19" s="209">
        <f>IFERROR(VLOOKUP($B19,MMWR_TRAD_AGG_RO_COMP[],C$1,0),"ERROR")</f>
        <v>16604</v>
      </c>
      <c r="D19" s="198">
        <f>IFERROR(VLOOKUP($B19,MMWR_TRAD_AGG_RO_COMP[],D$1,0),"ERROR")</f>
        <v>412.62725849190002</v>
      </c>
      <c r="E19" s="195">
        <f>IFERROR(VLOOKUP($B19,MMWR_TRAD_AGG_RO_COMP[],E$1,0),"ERROR")</f>
        <v>10982</v>
      </c>
      <c r="F19" s="191">
        <f>IFERROR(VLOOKUP($B19,MMWR_TRAD_AGG_RO_COMP[],F$1,0),"ERROR")</f>
        <v>2735</v>
      </c>
      <c r="G19" s="216">
        <f t="shared" si="0"/>
        <v>0.24904389000182117</v>
      </c>
      <c r="H19" s="190">
        <f>IFERROR(VLOOKUP($B19,MMWR_TRAD_AGG_RO_COMP[],H$1,0),"ERROR")</f>
        <v>19200</v>
      </c>
      <c r="I19" s="191">
        <f>IFERROR(VLOOKUP($B19,MMWR_TRAD_AGG_RO_COMP[],I$1,0),"ERROR")</f>
        <v>13334</v>
      </c>
      <c r="J19" s="216">
        <f t="shared" si="1"/>
        <v>0.69447916666666665</v>
      </c>
      <c r="K19" s="204">
        <f>IFERROR(VLOOKUP($B19,MMWR_TRAD_AGG_RO_COMP[],K$1,0),"ERROR")</f>
        <v>8960</v>
      </c>
      <c r="L19" s="205">
        <f>IFERROR(VLOOKUP($B19,MMWR_TRAD_AGG_RO_COMP[],L$1,0),"ERROR")</f>
        <v>8218</v>
      </c>
      <c r="M19" s="216">
        <f t="shared" si="2"/>
        <v>0.91718750000000004</v>
      </c>
      <c r="N19" s="204">
        <f>IFERROR(VLOOKUP($B19,MMWR_TRAD_AGG_RO_COMP[],N$1,0),"ERROR")</f>
        <v>4496</v>
      </c>
      <c r="O19" s="205">
        <f>IFERROR(VLOOKUP($B19,MMWR_TRAD_AGG_RO_COMP[],O$1,0),"ERROR")</f>
        <v>3884</v>
      </c>
      <c r="P19" s="216">
        <f t="shared" si="3"/>
        <v>0.86387900355871883</v>
      </c>
      <c r="Q19" s="201">
        <f>IFERROR(VLOOKUP($B19,MMWR_TRAD_AGG_RO_COMP[],Q$1,0),"ERROR")</f>
        <v>5</v>
      </c>
      <c r="R19" s="201">
        <f>IFERROR(VLOOKUP($B19,MMWR_TRAD_AGG_RO_COMP[],R$1,0),"ERROR")</f>
        <v>6</v>
      </c>
      <c r="S19" s="201">
        <f>IFERROR(VLOOKUP($B19,MMWR_APP_RO[],S$1,0),"ERROR")</f>
        <v>15494</v>
      </c>
      <c r="T19" s="25"/>
    </row>
    <row r="20" spans="1:20" x14ac:dyDescent="0.2">
      <c r="A20" s="107"/>
      <c r="B20" s="108" t="s">
        <v>78</v>
      </c>
      <c r="C20" s="209">
        <f>IFERROR(VLOOKUP($B20,MMWR_TRAD_AGG_RO_COMP[],C$1,0),"ERROR")</f>
        <v>1154</v>
      </c>
      <c r="D20" s="198">
        <f>IFERROR(VLOOKUP($B20,MMWR_TRAD_AGG_RO_COMP[],D$1,0),"ERROR")</f>
        <v>268.92807625649999</v>
      </c>
      <c r="E20" s="195">
        <f>IFERROR(VLOOKUP($B20,MMWR_TRAD_AGG_RO_COMP[],E$1,0),"ERROR")</f>
        <v>1337</v>
      </c>
      <c r="F20" s="191">
        <f>IFERROR(VLOOKUP($B20,MMWR_TRAD_AGG_RO_COMP[],F$1,0),"ERROR")</f>
        <v>187</v>
      </c>
      <c r="G20" s="216">
        <f t="shared" si="0"/>
        <v>0.13986537023186238</v>
      </c>
      <c r="H20" s="190">
        <f>IFERROR(VLOOKUP($B20,MMWR_TRAD_AGG_RO_COMP[],H$1,0),"ERROR")</f>
        <v>1906</v>
      </c>
      <c r="I20" s="191">
        <f>IFERROR(VLOOKUP($B20,MMWR_TRAD_AGG_RO_COMP[],I$1,0),"ERROR")</f>
        <v>1044</v>
      </c>
      <c r="J20" s="216">
        <f t="shared" si="1"/>
        <v>0.54774396642182577</v>
      </c>
      <c r="K20" s="204">
        <f>IFERROR(VLOOKUP($B20,MMWR_TRAD_AGG_RO_COMP[],K$1,0),"ERROR")</f>
        <v>996</v>
      </c>
      <c r="L20" s="205">
        <f>IFERROR(VLOOKUP($B20,MMWR_TRAD_AGG_RO_COMP[],L$1,0),"ERROR")</f>
        <v>816</v>
      </c>
      <c r="M20" s="216">
        <f t="shared" si="2"/>
        <v>0.81927710843373491</v>
      </c>
      <c r="N20" s="204">
        <f>IFERROR(VLOOKUP($B20,MMWR_TRAD_AGG_RO_COMP[],N$1,0),"ERROR")</f>
        <v>340</v>
      </c>
      <c r="O20" s="205">
        <f>IFERROR(VLOOKUP($B20,MMWR_TRAD_AGG_RO_COMP[],O$1,0),"ERROR")</f>
        <v>166</v>
      </c>
      <c r="P20" s="216">
        <f t="shared" si="3"/>
        <v>0.48823529411764705</v>
      </c>
      <c r="Q20" s="201">
        <f>IFERROR(VLOOKUP($B20,MMWR_TRAD_AGG_RO_COMP[],Q$1,0),"ERROR")</f>
        <v>1</v>
      </c>
      <c r="R20" s="201">
        <f>IFERROR(VLOOKUP($B20,MMWR_TRAD_AGG_RO_COMP[],R$1,0),"ERROR")</f>
        <v>0</v>
      </c>
      <c r="S20" s="201">
        <f>IFERROR(VLOOKUP($B20,MMWR_APP_RO[],S$1,0),"ERROR")</f>
        <v>439</v>
      </c>
      <c r="T20" s="25"/>
    </row>
    <row r="21" spans="1:20" x14ac:dyDescent="0.2">
      <c r="A21" s="107"/>
      <c r="B21" s="108" t="s">
        <v>431</v>
      </c>
      <c r="C21" s="209">
        <f>IFERROR(VLOOKUP($B21,MMWR_TRAD_AGG_RO_COMP[],C$1,0),"ERROR")</f>
        <v>15156</v>
      </c>
      <c r="D21" s="198">
        <f>IFERROR(VLOOKUP($B21,MMWR_TRAD_AGG_RO_COMP[],D$1,0),"ERROR")</f>
        <v>560.33128793879996</v>
      </c>
      <c r="E21" s="195">
        <f>IFERROR(VLOOKUP($B21,MMWR_TRAD_AGG_RO_COMP[],E$1,0),"ERROR")</f>
        <v>971</v>
      </c>
      <c r="F21" s="191">
        <f>IFERROR(VLOOKUP($B21,MMWR_TRAD_AGG_RO_COMP[],F$1,0),"ERROR")</f>
        <v>358</v>
      </c>
      <c r="G21" s="216">
        <f t="shared" si="0"/>
        <v>0.36869207003089599</v>
      </c>
      <c r="H21" s="190">
        <f>IFERROR(VLOOKUP($B21,MMWR_TRAD_AGG_RO_COMP[],H$1,0),"ERROR")</f>
        <v>15564</v>
      </c>
      <c r="I21" s="191">
        <f>IFERROR(VLOOKUP($B21,MMWR_TRAD_AGG_RO_COMP[],I$1,0),"ERROR")</f>
        <v>14878</v>
      </c>
      <c r="J21" s="216">
        <f t="shared" si="1"/>
        <v>0.95592392701105111</v>
      </c>
      <c r="K21" s="204">
        <f>IFERROR(VLOOKUP($B21,MMWR_TRAD_AGG_RO_COMP[],K$1,0),"ERROR")</f>
        <v>1101</v>
      </c>
      <c r="L21" s="205">
        <f>IFERROR(VLOOKUP($B21,MMWR_TRAD_AGG_RO_COMP[],L$1,0),"ERROR")</f>
        <v>757</v>
      </c>
      <c r="M21" s="216">
        <f t="shared" si="2"/>
        <v>0.68755676657584019</v>
      </c>
      <c r="N21" s="204">
        <f>IFERROR(VLOOKUP($B21,MMWR_TRAD_AGG_RO_COMP[],N$1,0),"ERROR")</f>
        <v>1298</v>
      </c>
      <c r="O21" s="205">
        <f>IFERROR(VLOOKUP($B21,MMWR_TRAD_AGG_RO_COMP[],O$1,0),"ERROR")</f>
        <v>1234</v>
      </c>
      <c r="P21" s="216">
        <f t="shared" si="3"/>
        <v>0.95069337442218793</v>
      </c>
      <c r="Q21" s="201">
        <f>IFERROR(VLOOKUP($B21,MMWR_TRAD_AGG_RO_COMP[],Q$1,0),"ERROR")</f>
        <v>0</v>
      </c>
      <c r="R21" s="201">
        <f>IFERROR(VLOOKUP($B21,MMWR_TRAD_AGG_RO_COMP[],R$1,0),"ERROR")</f>
        <v>0</v>
      </c>
      <c r="S21" s="201">
        <f>IFERROR(VLOOKUP($B21,MMWR_APP_RO[],S$1,0),"ERROR")</f>
        <v>23</v>
      </c>
      <c r="T21" s="25"/>
    </row>
    <row r="22" spans="1:20" x14ac:dyDescent="0.2">
      <c r="A22" s="107"/>
      <c r="B22" s="108" t="s">
        <v>135</v>
      </c>
      <c r="C22" s="209">
        <f>IFERROR(VLOOKUP($B22,MMWR_TRAD_AGG_RO_COMP[],C$1,0),"ERROR")</f>
        <v>599</v>
      </c>
      <c r="D22" s="198">
        <f>IFERROR(VLOOKUP($B22,MMWR_TRAD_AGG_RO_COMP[],D$1,0),"ERROR")</f>
        <v>366.00667779629998</v>
      </c>
      <c r="E22" s="195">
        <f>IFERROR(VLOOKUP($B22,MMWR_TRAD_AGG_RO_COMP[],E$1,0),"ERROR")</f>
        <v>504</v>
      </c>
      <c r="F22" s="191">
        <f>IFERROR(VLOOKUP($B22,MMWR_TRAD_AGG_RO_COMP[],F$1,0),"ERROR")</f>
        <v>149</v>
      </c>
      <c r="G22" s="216">
        <f t="shared" si="0"/>
        <v>0.29563492063492064</v>
      </c>
      <c r="H22" s="190">
        <f>IFERROR(VLOOKUP($B22,MMWR_TRAD_AGG_RO_COMP[],H$1,0),"ERROR")</f>
        <v>819</v>
      </c>
      <c r="I22" s="191">
        <f>IFERROR(VLOOKUP($B22,MMWR_TRAD_AGG_RO_COMP[],I$1,0),"ERROR")</f>
        <v>518</v>
      </c>
      <c r="J22" s="216">
        <f t="shared" si="1"/>
        <v>0.63247863247863245</v>
      </c>
      <c r="K22" s="204">
        <f>IFERROR(VLOOKUP($B22,MMWR_TRAD_AGG_RO_COMP[],K$1,0),"ERROR")</f>
        <v>169</v>
      </c>
      <c r="L22" s="205">
        <f>IFERROR(VLOOKUP($B22,MMWR_TRAD_AGG_RO_COMP[],L$1,0),"ERROR")</f>
        <v>97</v>
      </c>
      <c r="M22" s="216">
        <f t="shared" si="2"/>
        <v>0.57396449704142016</v>
      </c>
      <c r="N22" s="204">
        <f>IFERROR(VLOOKUP($B22,MMWR_TRAD_AGG_RO_COMP[],N$1,0),"ERROR")</f>
        <v>133</v>
      </c>
      <c r="O22" s="205">
        <f>IFERROR(VLOOKUP($B22,MMWR_TRAD_AGG_RO_COMP[],O$1,0),"ERROR")</f>
        <v>57</v>
      </c>
      <c r="P22" s="216">
        <f t="shared" si="3"/>
        <v>0.42857142857142855</v>
      </c>
      <c r="Q22" s="201">
        <f>IFERROR(VLOOKUP($B22,MMWR_TRAD_AGG_RO_COMP[],Q$1,0),"ERROR")</f>
        <v>0</v>
      </c>
      <c r="R22" s="201">
        <f>IFERROR(VLOOKUP($B22,MMWR_TRAD_AGG_RO_COMP[],R$1,0),"ERROR")</f>
        <v>2</v>
      </c>
      <c r="S22" s="201">
        <f>IFERROR(VLOOKUP($B22,MMWR_APP_RO[],S$1,0),"ERROR")</f>
        <v>95</v>
      </c>
      <c r="T22" s="25"/>
    </row>
    <row r="23" spans="1:20" x14ac:dyDescent="0.2">
      <c r="A23" s="107"/>
      <c r="B23" s="108" t="s">
        <v>82</v>
      </c>
      <c r="C23" s="209">
        <f>IFERROR(VLOOKUP($B23,MMWR_TRAD_AGG_RO_COMP[],C$1,0),"ERROR")</f>
        <v>625</v>
      </c>
      <c r="D23" s="198">
        <f>IFERROR(VLOOKUP($B23,MMWR_TRAD_AGG_RO_COMP[],D$1,0),"ERROR")</f>
        <v>400.97120000000001</v>
      </c>
      <c r="E23" s="195">
        <f>IFERROR(VLOOKUP($B23,MMWR_TRAD_AGG_RO_COMP[],E$1,0),"ERROR")</f>
        <v>665</v>
      </c>
      <c r="F23" s="191">
        <f>IFERROR(VLOOKUP($B23,MMWR_TRAD_AGG_RO_COMP[],F$1,0),"ERROR")</f>
        <v>163</v>
      </c>
      <c r="G23" s="216">
        <f t="shared" si="0"/>
        <v>0.24511278195488723</v>
      </c>
      <c r="H23" s="190">
        <f>IFERROR(VLOOKUP($B23,MMWR_TRAD_AGG_RO_COMP[],H$1,0),"ERROR")</f>
        <v>693</v>
      </c>
      <c r="I23" s="191">
        <f>IFERROR(VLOOKUP($B23,MMWR_TRAD_AGG_RO_COMP[],I$1,0),"ERROR")</f>
        <v>530</v>
      </c>
      <c r="J23" s="216">
        <f t="shared" si="1"/>
        <v>0.7647907647907648</v>
      </c>
      <c r="K23" s="204">
        <f>IFERROR(VLOOKUP($B23,MMWR_TRAD_AGG_RO_COMP[],K$1,0),"ERROR")</f>
        <v>53</v>
      </c>
      <c r="L23" s="205">
        <f>IFERROR(VLOOKUP($B23,MMWR_TRAD_AGG_RO_COMP[],L$1,0),"ERROR")</f>
        <v>50</v>
      </c>
      <c r="M23" s="216">
        <f t="shared" si="2"/>
        <v>0.94339622641509435</v>
      </c>
      <c r="N23" s="204">
        <f>IFERROR(VLOOKUP($B23,MMWR_TRAD_AGG_RO_COMP[],N$1,0),"ERROR")</f>
        <v>157</v>
      </c>
      <c r="O23" s="205">
        <f>IFERROR(VLOOKUP($B23,MMWR_TRAD_AGG_RO_COMP[],O$1,0),"ERROR")</f>
        <v>78</v>
      </c>
      <c r="P23" s="216">
        <f t="shared" si="3"/>
        <v>0.49681528662420382</v>
      </c>
      <c r="Q23" s="201">
        <f>IFERROR(VLOOKUP($B23,MMWR_TRAD_AGG_RO_COMP[],Q$1,0),"ERROR")</f>
        <v>0</v>
      </c>
      <c r="R23" s="201">
        <f>IFERROR(VLOOKUP($B23,MMWR_TRAD_AGG_RO_COMP[],R$1,0),"ERROR")</f>
        <v>0</v>
      </c>
      <c r="S23" s="201">
        <f>IFERROR(VLOOKUP($B23,MMWR_APP_RO[],S$1,0),"ERROR")</f>
        <v>172</v>
      </c>
      <c r="T23" s="25"/>
    </row>
    <row r="24" spans="1:20" x14ac:dyDescent="0.2">
      <c r="A24" s="92"/>
      <c r="B24" s="116" t="s">
        <v>83</v>
      </c>
      <c r="C24" s="210">
        <f>IFERROR(VLOOKUP($B24,MMWR_TRAD_AGG_RO_COMP[],C$1,0),"ERROR")</f>
        <v>18055</v>
      </c>
      <c r="D24" s="199">
        <f>IFERROR(VLOOKUP($B24,MMWR_TRAD_AGG_RO_COMP[],D$1,0),"ERROR")</f>
        <v>320.67377457769999</v>
      </c>
      <c r="E24" s="196">
        <f>IFERROR(VLOOKUP($B24,MMWR_TRAD_AGG_RO_COMP[],E$1,0),"ERROR")</f>
        <v>18284</v>
      </c>
      <c r="F24" s="193">
        <f>IFERROR(VLOOKUP($B24,MMWR_TRAD_AGG_RO_COMP[],F$1,0),"ERROR")</f>
        <v>4886</v>
      </c>
      <c r="G24" s="217">
        <f t="shared" si="0"/>
        <v>0.26722817764165391</v>
      </c>
      <c r="H24" s="192">
        <f>IFERROR(VLOOKUP($B24,MMWR_TRAD_AGG_RO_COMP[],H$1,0),"ERROR")</f>
        <v>29023</v>
      </c>
      <c r="I24" s="193">
        <f>IFERROR(VLOOKUP($B24,MMWR_TRAD_AGG_RO_COMP[],I$1,0),"ERROR")</f>
        <v>19856</v>
      </c>
      <c r="J24" s="217">
        <f t="shared" si="1"/>
        <v>0.68414705578334423</v>
      </c>
      <c r="K24" s="206">
        <f>IFERROR(VLOOKUP($B24,MMWR_TRAD_AGG_RO_COMP[],K$1,0),"ERROR")</f>
        <v>12075</v>
      </c>
      <c r="L24" s="207">
        <f>IFERROR(VLOOKUP($B24,MMWR_TRAD_AGG_RO_COMP[],L$1,0),"ERROR")</f>
        <v>9041</v>
      </c>
      <c r="M24" s="217">
        <f t="shared" si="2"/>
        <v>0.74873706004140783</v>
      </c>
      <c r="N24" s="206">
        <f>IFERROR(VLOOKUP($B24,MMWR_TRAD_AGG_RO_COMP[],N$1,0),"ERROR")</f>
        <v>3787</v>
      </c>
      <c r="O24" s="207">
        <f>IFERROR(VLOOKUP($B24,MMWR_TRAD_AGG_RO_COMP[],O$1,0),"ERROR")</f>
        <v>2695</v>
      </c>
      <c r="P24" s="217">
        <f t="shared" si="3"/>
        <v>0.71164510166358597</v>
      </c>
      <c r="Q24" s="202">
        <f>IFERROR(VLOOKUP($B24,MMWR_TRAD_AGG_RO_COMP[],Q$1,0),"ERROR")</f>
        <v>0</v>
      </c>
      <c r="R24" s="202">
        <f>IFERROR(VLOOKUP($B24,MMWR_TRAD_AGG_RO_COMP[],R$1,0),"ERROR")</f>
        <v>18</v>
      </c>
      <c r="S24" s="201">
        <f>IFERROR(VLOOKUP($B24,MMWR_APP_RO[],S$1,0),"ERROR")</f>
        <v>8994</v>
      </c>
      <c r="T24" s="25"/>
    </row>
    <row r="25" spans="1:20" x14ac:dyDescent="0.2">
      <c r="A25" s="107"/>
      <c r="B25" s="101" t="s">
        <v>391</v>
      </c>
      <c r="C25" s="212">
        <f>IFERROR(VLOOKUP($B25,MMWR_TRAD_AGG_DISTRICT_COMP[],C$1,0),"ERROR")</f>
        <v>35169</v>
      </c>
      <c r="D25" s="197">
        <f>IFERROR(VLOOKUP($B25,MMWR_TRAD_AGG_DISTRICT_COMP[],D$1,0),"ERROR")</f>
        <v>348.82885495750003</v>
      </c>
      <c r="E25" s="213">
        <f>IFERROR(VLOOKUP($B25,MMWR_TRAD_AGG_DISTRICT_COMP[],E$1,0),"ERROR")</f>
        <v>54306</v>
      </c>
      <c r="F25" s="218">
        <f>IFERROR(VLOOKUP($B25,MMWR_TRAD_AGG_DISTRICT_COMP[],F$1,0),"ERROR")</f>
        <v>11730</v>
      </c>
      <c r="G25" s="214">
        <f t="shared" si="0"/>
        <v>0.21599823223953155</v>
      </c>
      <c r="H25" s="218">
        <f>IFERROR(VLOOKUP($B25,MMWR_TRAD_AGG_DISTRICT_COMP[],H$1,0),"ERROR")</f>
        <v>59995</v>
      </c>
      <c r="I25" s="218">
        <f>IFERROR(VLOOKUP($B25,MMWR_TRAD_AGG_DISTRICT_COMP[],I$1,0),"ERROR")</f>
        <v>33580</v>
      </c>
      <c r="J25" s="214">
        <f t="shared" si="1"/>
        <v>0.55971330944245357</v>
      </c>
      <c r="K25" s="212">
        <f>IFERROR(VLOOKUP($B25,MMWR_TRAD_AGG_DISTRICT_COMP[],K$1,0),"ERROR")</f>
        <v>14149</v>
      </c>
      <c r="L25" s="212">
        <f>IFERROR(VLOOKUP($B25,MMWR_TRAD_AGG_DISTRICT_COMP[],L$1,0),"ERROR")</f>
        <v>10628</v>
      </c>
      <c r="M25" s="214">
        <f t="shared" si="2"/>
        <v>0.75114849105943882</v>
      </c>
      <c r="N25" s="212">
        <f>IFERROR(VLOOKUP($B25,MMWR_TRAD_AGG_DISTRICT_COMP[],N$1,0),"ERROR")</f>
        <v>13571</v>
      </c>
      <c r="O25" s="212">
        <f>IFERROR(VLOOKUP($B25,MMWR_TRAD_AGG_DISTRICT_COMP[],O$1,0),"ERROR")</f>
        <v>9098</v>
      </c>
      <c r="P25" s="214">
        <f t="shared" si="3"/>
        <v>0.67040011789845999</v>
      </c>
      <c r="Q25" s="212">
        <f>IFERROR(VLOOKUP($B25,MMWR_TRAD_AGG_DISTRICT_COMP[],Q$1,0),"ERROR")</f>
        <v>7085</v>
      </c>
      <c r="R25" s="215">
        <f>IFERROR(VLOOKUP($B25,MMWR_TRAD_AGG_DISTRICT_COMP[],R$1,0),"ERROR")</f>
        <v>1029</v>
      </c>
      <c r="S25" s="215">
        <f>IFERROR(VLOOKUP($B25,MMWR_APP_RO[],S$1,0),"ERROR")</f>
        <v>51046</v>
      </c>
      <c r="T25" s="25"/>
    </row>
    <row r="26" spans="1:20" x14ac:dyDescent="0.2">
      <c r="A26" s="107"/>
      <c r="B26" s="108" t="s">
        <v>37</v>
      </c>
      <c r="C26" s="209">
        <f>IFERROR(VLOOKUP($B26,MMWR_TRAD_AGG_RO_COMP[],C$1,0),"ERROR")</f>
        <v>5264</v>
      </c>
      <c r="D26" s="198">
        <f>IFERROR(VLOOKUP($B26,MMWR_TRAD_AGG_RO_COMP[],D$1,0),"ERROR")</f>
        <v>503.21523556229999</v>
      </c>
      <c r="E26" s="195">
        <f>IFERROR(VLOOKUP($B26,MMWR_TRAD_AGG_RO_COMP[],E$1,0),"ERROR")</f>
        <v>5765</v>
      </c>
      <c r="F26" s="191">
        <f>IFERROR(VLOOKUP($B26,MMWR_TRAD_AGG_RO_COMP[],F$1,0),"ERROR")</f>
        <v>1686</v>
      </c>
      <c r="G26" s="216">
        <f t="shared" si="0"/>
        <v>0.2924544666088465</v>
      </c>
      <c r="H26" s="190">
        <f>IFERROR(VLOOKUP($B26,MMWR_TRAD_AGG_RO_COMP[],H$1,0),"ERROR")</f>
        <v>6897</v>
      </c>
      <c r="I26" s="191">
        <f>IFERROR(VLOOKUP($B26,MMWR_TRAD_AGG_RO_COMP[],I$1,0),"ERROR")</f>
        <v>5047</v>
      </c>
      <c r="J26" s="216">
        <f t="shared" si="1"/>
        <v>0.73176743511671738</v>
      </c>
      <c r="K26" s="204">
        <f>IFERROR(VLOOKUP($B26,MMWR_TRAD_AGG_RO_COMP[],K$1,0),"ERROR")</f>
        <v>1807</v>
      </c>
      <c r="L26" s="205">
        <f>IFERROR(VLOOKUP($B26,MMWR_TRAD_AGG_RO_COMP[],L$1,0),"ERROR")</f>
        <v>1677</v>
      </c>
      <c r="M26" s="216">
        <f t="shared" si="2"/>
        <v>0.92805755395683454</v>
      </c>
      <c r="N26" s="204">
        <f>IFERROR(VLOOKUP($B26,MMWR_TRAD_AGG_RO_COMP[],N$1,0),"ERROR")</f>
        <v>1462</v>
      </c>
      <c r="O26" s="205">
        <f>IFERROR(VLOOKUP($B26,MMWR_TRAD_AGG_RO_COMP[],O$1,0),"ERROR")</f>
        <v>707</v>
      </c>
      <c r="P26" s="216">
        <f t="shared" si="3"/>
        <v>0.48358413132694938</v>
      </c>
      <c r="Q26" s="201">
        <f>IFERROR(VLOOKUP($B26,MMWR_TRAD_AGG_RO_COMP[],Q$1,0),"ERROR")</f>
        <v>0</v>
      </c>
      <c r="R26" s="201">
        <f>IFERROR(VLOOKUP($B26,MMWR_TRAD_AGG_RO_COMP[],R$1,0),"ERROR")</f>
        <v>217</v>
      </c>
      <c r="S26" s="201">
        <f>IFERROR(VLOOKUP($B26,MMWR_APP_RO[],S$1,0),"ERROR")</f>
        <v>8305</v>
      </c>
      <c r="T26" s="25"/>
    </row>
    <row r="27" spans="1:20" x14ac:dyDescent="0.2">
      <c r="A27" s="107"/>
      <c r="B27" s="108" t="s">
        <v>38</v>
      </c>
      <c r="C27" s="209">
        <f>IFERROR(VLOOKUP($B27,MMWR_TRAD_AGG_RO_COMP[],C$1,0),"ERROR")</f>
        <v>4667</v>
      </c>
      <c r="D27" s="198">
        <f>IFERROR(VLOOKUP($B27,MMWR_TRAD_AGG_RO_COMP[],D$1,0),"ERROR")</f>
        <v>454.54553246199998</v>
      </c>
      <c r="E27" s="195">
        <f>IFERROR(VLOOKUP($B27,MMWR_TRAD_AGG_RO_COMP[],E$1,0),"ERROR")</f>
        <v>6993</v>
      </c>
      <c r="F27" s="191">
        <f>IFERROR(VLOOKUP($B27,MMWR_TRAD_AGG_RO_COMP[],F$1,0),"ERROR")</f>
        <v>1712</v>
      </c>
      <c r="G27" s="216">
        <f t="shared" si="0"/>
        <v>0.24481624481624481</v>
      </c>
      <c r="H27" s="190">
        <f>IFERROR(VLOOKUP($B27,MMWR_TRAD_AGG_RO_COMP[],H$1,0),"ERROR")</f>
        <v>6918</v>
      </c>
      <c r="I27" s="191">
        <f>IFERROR(VLOOKUP($B27,MMWR_TRAD_AGG_RO_COMP[],I$1,0),"ERROR")</f>
        <v>4544</v>
      </c>
      <c r="J27" s="216">
        <f t="shared" si="1"/>
        <v>0.65683723619543222</v>
      </c>
      <c r="K27" s="204">
        <f>IFERROR(VLOOKUP($B27,MMWR_TRAD_AGG_RO_COMP[],K$1,0),"ERROR")</f>
        <v>1609</v>
      </c>
      <c r="L27" s="205">
        <f>IFERROR(VLOOKUP($B27,MMWR_TRAD_AGG_RO_COMP[],L$1,0),"ERROR")</f>
        <v>1450</v>
      </c>
      <c r="M27" s="216">
        <f t="shared" si="2"/>
        <v>0.90118085767557488</v>
      </c>
      <c r="N27" s="204">
        <f>IFERROR(VLOOKUP($B27,MMWR_TRAD_AGG_RO_COMP[],N$1,0),"ERROR")</f>
        <v>2661</v>
      </c>
      <c r="O27" s="205">
        <f>IFERROR(VLOOKUP($B27,MMWR_TRAD_AGG_RO_COMP[],O$1,0),"ERROR")</f>
        <v>2069</v>
      </c>
      <c r="P27" s="216">
        <f t="shared" si="3"/>
        <v>0.77752724539646745</v>
      </c>
      <c r="Q27" s="201">
        <f>IFERROR(VLOOKUP($B27,MMWR_TRAD_AGG_RO_COMP[],Q$1,0),"ERROR")</f>
        <v>0</v>
      </c>
      <c r="R27" s="201">
        <f>IFERROR(VLOOKUP($B27,MMWR_TRAD_AGG_RO_COMP[],R$1,0),"ERROR")</f>
        <v>327</v>
      </c>
      <c r="S27" s="201">
        <f>IFERROR(VLOOKUP($B27,MMWR_APP_RO[],S$1,0),"ERROR")</f>
        <v>13472</v>
      </c>
      <c r="T27" s="25"/>
    </row>
    <row r="28" spans="1:20" x14ac:dyDescent="0.2">
      <c r="A28" s="107"/>
      <c r="B28" s="108" t="s">
        <v>41</v>
      </c>
      <c r="C28" s="209">
        <f>IFERROR(VLOOKUP($B28,MMWR_TRAD_AGG_RO_COMP[],C$1,0),"ERROR")</f>
        <v>811</v>
      </c>
      <c r="D28" s="198">
        <f>IFERROR(VLOOKUP($B28,MMWR_TRAD_AGG_RO_COMP[],D$1,0),"ERROR")</f>
        <v>116.65351418</v>
      </c>
      <c r="E28" s="195">
        <f>IFERROR(VLOOKUP($B28,MMWR_TRAD_AGG_RO_COMP[],E$1,0),"ERROR")</f>
        <v>2561</v>
      </c>
      <c r="F28" s="191">
        <f>IFERROR(VLOOKUP($B28,MMWR_TRAD_AGG_RO_COMP[],F$1,0),"ERROR")</f>
        <v>397</v>
      </c>
      <c r="G28" s="216">
        <f t="shared" si="0"/>
        <v>0.15501757126122609</v>
      </c>
      <c r="H28" s="190">
        <f>IFERROR(VLOOKUP($B28,MMWR_TRAD_AGG_RO_COMP[],H$1,0),"ERROR")</f>
        <v>1174</v>
      </c>
      <c r="I28" s="191">
        <f>IFERROR(VLOOKUP($B28,MMWR_TRAD_AGG_RO_COMP[],I$1,0),"ERROR")</f>
        <v>345</v>
      </c>
      <c r="J28" s="216">
        <f t="shared" si="1"/>
        <v>0.29386712095400341</v>
      </c>
      <c r="K28" s="204">
        <f>IFERROR(VLOOKUP($B28,MMWR_TRAD_AGG_RO_COMP[],K$1,0),"ERROR")</f>
        <v>329</v>
      </c>
      <c r="L28" s="205">
        <f>IFERROR(VLOOKUP($B28,MMWR_TRAD_AGG_RO_COMP[],L$1,0),"ERROR")</f>
        <v>243</v>
      </c>
      <c r="M28" s="216">
        <f t="shared" si="2"/>
        <v>0.73860182370820671</v>
      </c>
      <c r="N28" s="204">
        <f>IFERROR(VLOOKUP($B28,MMWR_TRAD_AGG_RO_COMP[],N$1,0),"ERROR")</f>
        <v>206</v>
      </c>
      <c r="O28" s="205">
        <f>IFERROR(VLOOKUP($B28,MMWR_TRAD_AGG_RO_COMP[],O$1,0),"ERROR")</f>
        <v>101</v>
      </c>
      <c r="P28" s="216">
        <f t="shared" si="3"/>
        <v>0.49029126213592233</v>
      </c>
      <c r="Q28" s="201">
        <f>IFERROR(VLOOKUP($B28,MMWR_TRAD_AGG_RO_COMP[],Q$1,0),"ERROR")</f>
        <v>0</v>
      </c>
      <c r="R28" s="201">
        <f>IFERROR(VLOOKUP($B28,MMWR_TRAD_AGG_RO_COMP[],R$1,0),"ERROR")</f>
        <v>4</v>
      </c>
      <c r="S28" s="201">
        <f>IFERROR(VLOOKUP($B28,MMWR_APP_RO[],S$1,0),"ERROR")</f>
        <v>1258</v>
      </c>
      <c r="T28" s="25"/>
    </row>
    <row r="29" spans="1:20" x14ac:dyDescent="0.2">
      <c r="A29" s="107"/>
      <c r="B29" s="108" t="s">
        <v>42</v>
      </c>
      <c r="C29" s="209">
        <f>IFERROR(VLOOKUP($B29,MMWR_TRAD_AGG_RO_COMP[],C$1,0),"ERROR")</f>
        <v>2876</v>
      </c>
      <c r="D29" s="198">
        <f>IFERROR(VLOOKUP($B29,MMWR_TRAD_AGG_RO_COMP[],D$1,0),"ERROR")</f>
        <v>316.69680111269997</v>
      </c>
      <c r="E29" s="195">
        <f>IFERROR(VLOOKUP($B29,MMWR_TRAD_AGG_RO_COMP[],E$1,0),"ERROR")</f>
        <v>7020</v>
      </c>
      <c r="F29" s="191">
        <f>IFERROR(VLOOKUP($B29,MMWR_TRAD_AGG_RO_COMP[],F$1,0),"ERROR")</f>
        <v>1839</v>
      </c>
      <c r="G29" s="216">
        <f t="shared" si="0"/>
        <v>0.26196581196581198</v>
      </c>
      <c r="H29" s="190">
        <f>IFERROR(VLOOKUP($B29,MMWR_TRAD_AGG_RO_COMP[],H$1,0),"ERROR")</f>
        <v>8411</v>
      </c>
      <c r="I29" s="191">
        <f>IFERROR(VLOOKUP($B29,MMWR_TRAD_AGG_RO_COMP[],I$1,0),"ERROR")</f>
        <v>3801</v>
      </c>
      <c r="J29" s="216">
        <f t="shared" si="1"/>
        <v>0.45190821543217213</v>
      </c>
      <c r="K29" s="204">
        <f>IFERROR(VLOOKUP($B29,MMWR_TRAD_AGG_RO_COMP[],K$1,0),"ERROR")</f>
        <v>1917</v>
      </c>
      <c r="L29" s="205">
        <f>IFERROR(VLOOKUP($B29,MMWR_TRAD_AGG_RO_COMP[],L$1,0),"ERROR")</f>
        <v>1543</v>
      </c>
      <c r="M29" s="216">
        <f t="shared" si="2"/>
        <v>0.80490349504434011</v>
      </c>
      <c r="N29" s="204">
        <f>IFERROR(VLOOKUP($B29,MMWR_TRAD_AGG_RO_COMP[],N$1,0),"ERROR")</f>
        <v>1102</v>
      </c>
      <c r="O29" s="205">
        <f>IFERROR(VLOOKUP($B29,MMWR_TRAD_AGG_RO_COMP[],O$1,0),"ERROR")</f>
        <v>497</v>
      </c>
      <c r="P29" s="216">
        <f t="shared" si="3"/>
        <v>0.45099818511796735</v>
      </c>
      <c r="Q29" s="201">
        <f>IFERROR(VLOOKUP($B29,MMWR_TRAD_AGG_RO_COMP[],Q$1,0),"ERROR")</f>
        <v>2</v>
      </c>
      <c r="R29" s="201">
        <f>IFERROR(VLOOKUP($B29,MMWR_TRAD_AGG_RO_COMP[],R$1,0),"ERROR")</f>
        <v>202</v>
      </c>
      <c r="S29" s="201">
        <f>IFERROR(VLOOKUP($B29,MMWR_APP_RO[],S$1,0),"ERROR")</f>
        <v>5362</v>
      </c>
      <c r="T29" s="25"/>
    </row>
    <row r="30" spans="1:20" x14ac:dyDescent="0.2">
      <c r="A30" s="107"/>
      <c r="B30" s="108" t="s">
        <v>43</v>
      </c>
      <c r="C30" s="209">
        <f>IFERROR(VLOOKUP($B30,MMWR_TRAD_AGG_RO_COMP[],C$1,0),"ERROR")</f>
        <v>88</v>
      </c>
      <c r="D30" s="198">
        <f>IFERROR(VLOOKUP($B30,MMWR_TRAD_AGG_RO_COMP[],D$1,0),"ERROR")</f>
        <v>84.784090909100001</v>
      </c>
      <c r="E30" s="195">
        <f>IFERROR(VLOOKUP($B30,MMWR_TRAD_AGG_RO_COMP[],E$1,0),"ERROR")</f>
        <v>839</v>
      </c>
      <c r="F30" s="191">
        <f>IFERROR(VLOOKUP($B30,MMWR_TRAD_AGG_RO_COMP[],F$1,0),"ERROR")</f>
        <v>145</v>
      </c>
      <c r="G30" s="216">
        <f t="shared" si="0"/>
        <v>0.17282479141835519</v>
      </c>
      <c r="H30" s="190">
        <f>IFERROR(VLOOKUP($B30,MMWR_TRAD_AGG_RO_COMP[],H$1,0),"ERROR")</f>
        <v>200</v>
      </c>
      <c r="I30" s="191">
        <f>IFERROR(VLOOKUP($B30,MMWR_TRAD_AGG_RO_COMP[],I$1,0),"ERROR")</f>
        <v>15</v>
      </c>
      <c r="J30" s="216">
        <f t="shared" si="1"/>
        <v>7.4999999999999997E-2</v>
      </c>
      <c r="K30" s="204">
        <f>IFERROR(VLOOKUP($B30,MMWR_TRAD_AGG_RO_COMP[],K$1,0),"ERROR")</f>
        <v>104</v>
      </c>
      <c r="L30" s="205">
        <f>IFERROR(VLOOKUP($B30,MMWR_TRAD_AGG_RO_COMP[],L$1,0),"ERROR")</f>
        <v>40</v>
      </c>
      <c r="M30" s="216">
        <f t="shared" si="2"/>
        <v>0.38461538461538464</v>
      </c>
      <c r="N30" s="204">
        <f>IFERROR(VLOOKUP($B30,MMWR_TRAD_AGG_RO_COMP[],N$1,0),"ERROR")</f>
        <v>79</v>
      </c>
      <c r="O30" s="205">
        <f>IFERROR(VLOOKUP($B30,MMWR_TRAD_AGG_RO_COMP[],O$1,0),"ERROR")</f>
        <v>40</v>
      </c>
      <c r="P30" s="216">
        <f t="shared" si="3"/>
        <v>0.50632911392405067</v>
      </c>
      <c r="Q30" s="201">
        <f>IFERROR(VLOOKUP($B30,MMWR_TRAD_AGG_RO_COMP[],Q$1,0),"ERROR")</f>
        <v>0</v>
      </c>
      <c r="R30" s="201">
        <f>IFERROR(VLOOKUP($B30,MMWR_TRAD_AGG_RO_COMP[],R$1,0),"ERROR")</f>
        <v>1</v>
      </c>
      <c r="S30" s="201">
        <f>IFERROR(VLOOKUP($B30,MMWR_APP_RO[],S$1,0),"ERROR")</f>
        <v>623</v>
      </c>
      <c r="T30" s="25"/>
    </row>
    <row r="31" spans="1:20" x14ac:dyDescent="0.2">
      <c r="A31" s="107"/>
      <c r="B31" s="108" t="s">
        <v>48</v>
      </c>
      <c r="C31" s="209">
        <f>IFERROR(VLOOKUP($B31,MMWR_TRAD_AGG_RO_COMP[],C$1,0),"ERROR")</f>
        <v>6830</v>
      </c>
      <c r="D31" s="198">
        <f>IFERROR(VLOOKUP($B31,MMWR_TRAD_AGG_RO_COMP[],D$1,0),"ERROR")</f>
        <v>554.50278184479998</v>
      </c>
      <c r="E31" s="195">
        <f>IFERROR(VLOOKUP($B31,MMWR_TRAD_AGG_RO_COMP[],E$1,0),"ERROR")</f>
        <v>4506</v>
      </c>
      <c r="F31" s="191">
        <f>IFERROR(VLOOKUP($B31,MMWR_TRAD_AGG_RO_COMP[],F$1,0),"ERROR")</f>
        <v>1012</v>
      </c>
      <c r="G31" s="216">
        <f t="shared" si="0"/>
        <v>0.22458943630714603</v>
      </c>
      <c r="H31" s="190">
        <f>IFERROR(VLOOKUP($B31,MMWR_TRAD_AGG_RO_COMP[],H$1,0),"ERROR")</f>
        <v>10011</v>
      </c>
      <c r="I31" s="191">
        <f>IFERROR(VLOOKUP($B31,MMWR_TRAD_AGG_RO_COMP[],I$1,0),"ERROR")</f>
        <v>7715</v>
      </c>
      <c r="J31" s="216">
        <f t="shared" si="1"/>
        <v>0.77065228248926176</v>
      </c>
      <c r="K31" s="204">
        <f>IFERROR(VLOOKUP($B31,MMWR_TRAD_AGG_RO_COMP[],K$1,0),"ERROR")</f>
        <v>1977</v>
      </c>
      <c r="L31" s="205">
        <f>IFERROR(VLOOKUP($B31,MMWR_TRAD_AGG_RO_COMP[],L$1,0),"ERROR")</f>
        <v>1496</v>
      </c>
      <c r="M31" s="216">
        <f t="shared" si="2"/>
        <v>0.75670207384926658</v>
      </c>
      <c r="N31" s="204">
        <f>IFERROR(VLOOKUP($B31,MMWR_TRAD_AGG_RO_COMP[],N$1,0),"ERROR")</f>
        <v>2088</v>
      </c>
      <c r="O31" s="205">
        <f>IFERROR(VLOOKUP($B31,MMWR_TRAD_AGG_RO_COMP[],O$1,0),"ERROR")</f>
        <v>1458</v>
      </c>
      <c r="P31" s="216">
        <f t="shared" si="3"/>
        <v>0.69827586206896552</v>
      </c>
      <c r="Q31" s="201">
        <f>IFERROR(VLOOKUP($B31,MMWR_TRAD_AGG_RO_COMP[],Q$1,0),"ERROR")</f>
        <v>1</v>
      </c>
      <c r="R31" s="201">
        <f>IFERROR(VLOOKUP($B31,MMWR_TRAD_AGG_RO_COMP[],R$1,0),"ERROR")</f>
        <v>216</v>
      </c>
      <c r="S31" s="201">
        <f>IFERROR(VLOOKUP($B31,MMWR_APP_RO[],S$1,0),"ERROR")</f>
        <v>8320</v>
      </c>
      <c r="T31" s="25"/>
    </row>
    <row r="32" spans="1:20" x14ac:dyDescent="0.2">
      <c r="A32" s="107"/>
      <c r="B32" s="108" t="s">
        <v>50</v>
      </c>
      <c r="C32" s="209">
        <f>IFERROR(VLOOKUP($B32,MMWR_TRAD_AGG_RO_COMP[],C$1,0),"ERROR")</f>
        <v>1699</v>
      </c>
      <c r="D32" s="198">
        <f>IFERROR(VLOOKUP($B32,MMWR_TRAD_AGG_RO_COMP[],D$1,0),"ERROR")</f>
        <v>133.65803413770001</v>
      </c>
      <c r="E32" s="195">
        <f>IFERROR(VLOOKUP($B32,MMWR_TRAD_AGG_RO_COMP[],E$1,0),"ERROR")</f>
        <v>2235</v>
      </c>
      <c r="F32" s="191">
        <f>IFERROR(VLOOKUP($B32,MMWR_TRAD_AGG_RO_COMP[],F$1,0),"ERROR")</f>
        <v>301</v>
      </c>
      <c r="G32" s="216">
        <f t="shared" si="0"/>
        <v>0.13467561521252797</v>
      </c>
      <c r="H32" s="190">
        <f>IFERROR(VLOOKUP($B32,MMWR_TRAD_AGG_RO_COMP[],H$1,0),"ERROR")</f>
        <v>2882</v>
      </c>
      <c r="I32" s="191">
        <f>IFERROR(VLOOKUP($B32,MMWR_TRAD_AGG_RO_COMP[],I$1,0),"ERROR")</f>
        <v>1131</v>
      </c>
      <c r="J32" s="216">
        <f t="shared" si="1"/>
        <v>0.39243580846634279</v>
      </c>
      <c r="K32" s="204">
        <f>IFERROR(VLOOKUP($B32,MMWR_TRAD_AGG_RO_COMP[],K$1,0),"ERROR")</f>
        <v>866</v>
      </c>
      <c r="L32" s="205">
        <f>IFERROR(VLOOKUP($B32,MMWR_TRAD_AGG_RO_COMP[],L$1,0),"ERROR")</f>
        <v>642</v>
      </c>
      <c r="M32" s="216">
        <f t="shared" si="2"/>
        <v>0.74133949191685911</v>
      </c>
      <c r="N32" s="204">
        <f>IFERROR(VLOOKUP($B32,MMWR_TRAD_AGG_RO_COMP[],N$1,0),"ERROR")</f>
        <v>761</v>
      </c>
      <c r="O32" s="205">
        <f>IFERROR(VLOOKUP($B32,MMWR_TRAD_AGG_RO_COMP[],O$1,0),"ERROR")</f>
        <v>278</v>
      </c>
      <c r="P32" s="216">
        <f t="shared" si="3"/>
        <v>0.36530880420499345</v>
      </c>
      <c r="Q32" s="201">
        <f>IFERROR(VLOOKUP($B32,MMWR_TRAD_AGG_RO_COMP[],Q$1,0),"ERROR")</f>
        <v>2</v>
      </c>
      <c r="R32" s="201">
        <f>IFERROR(VLOOKUP($B32,MMWR_TRAD_AGG_RO_COMP[],R$1,0),"ERROR")</f>
        <v>16</v>
      </c>
      <c r="S32" s="201">
        <f>IFERROR(VLOOKUP($B32,MMWR_APP_RO[],S$1,0),"ERROR")</f>
        <v>940</v>
      </c>
      <c r="T32" s="25"/>
    </row>
    <row r="33" spans="1:20" x14ac:dyDescent="0.2">
      <c r="A33" s="107"/>
      <c r="B33" s="108" t="s">
        <v>56</v>
      </c>
      <c r="C33" s="209">
        <f>IFERROR(VLOOKUP($B33,MMWR_TRAD_AGG_RO_COMP[],C$1,0),"ERROR")</f>
        <v>4493</v>
      </c>
      <c r="D33" s="198">
        <f>IFERROR(VLOOKUP($B33,MMWR_TRAD_AGG_RO_COMP[],D$1,0),"ERROR")</f>
        <v>194.6463387492</v>
      </c>
      <c r="E33" s="195">
        <f>IFERROR(VLOOKUP($B33,MMWR_TRAD_AGG_RO_COMP[],E$1,0),"ERROR")</f>
        <v>6183</v>
      </c>
      <c r="F33" s="191">
        <f>IFERROR(VLOOKUP($B33,MMWR_TRAD_AGG_RO_COMP[],F$1,0),"ERROR")</f>
        <v>1124</v>
      </c>
      <c r="G33" s="216">
        <f t="shared" si="0"/>
        <v>0.18178877567523855</v>
      </c>
      <c r="H33" s="190">
        <f>IFERROR(VLOOKUP($B33,MMWR_TRAD_AGG_RO_COMP[],H$1,0),"ERROR")</f>
        <v>5937</v>
      </c>
      <c r="I33" s="191">
        <f>IFERROR(VLOOKUP($B33,MMWR_TRAD_AGG_RO_COMP[],I$1,0),"ERROR")</f>
        <v>2757</v>
      </c>
      <c r="J33" s="216">
        <f t="shared" si="1"/>
        <v>0.46437594744820615</v>
      </c>
      <c r="K33" s="204">
        <f>IFERROR(VLOOKUP($B33,MMWR_TRAD_AGG_RO_COMP[],K$1,0),"ERROR")</f>
        <v>597</v>
      </c>
      <c r="L33" s="205">
        <f>IFERROR(VLOOKUP($B33,MMWR_TRAD_AGG_RO_COMP[],L$1,0),"ERROR")</f>
        <v>433</v>
      </c>
      <c r="M33" s="216">
        <f t="shared" si="2"/>
        <v>0.72529313232830817</v>
      </c>
      <c r="N33" s="204">
        <f>IFERROR(VLOOKUP($B33,MMWR_TRAD_AGG_RO_COMP[],N$1,0),"ERROR")</f>
        <v>643</v>
      </c>
      <c r="O33" s="205">
        <f>IFERROR(VLOOKUP($B33,MMWR_TRAD_AGG_RO_COMP[],O$1,0),"ERROR")</f>
        <v>337</v>
      </c>
      <c r="P33" s="216">
        <f t="shared" si="3"/>
        <v>0.52410575427682737</v>
      </c>
      <c r="Q33" s="201">
        <f>IFERROR(VLOOKUP($B33,MMWR_TRAD_AGG_RO_COMP[],Q$1,0),"ERROR")</f>
        <v>7044</v>
      </c>
      <c r="R33" s="201">
        <f>IFERROR(VLOOKUP($B33,MMWR_TRAD_AGG_RO_COMP[],R$1,0),"ERROR")</f>
        <v>0</v>
      </c>
      <c r="S33" s="201">
        <f>IFERROR(VLOOKUP($B33,MMWR_APP_RO[],S$1,0),"ERROR")</f>
        <v>3238</v>
      </c>
      <c r="T33" s="25"/>
    </row>
    <row r="34" spans="1:20" x14ac:dyDescent="0.2">
      <c r="A34" s="107"/>
      <c r="B34" s="108" t="s">
        <v>74</v>
      </c>
      <c r="C34" s="209">
        <f>IFERROR(VLOOKUP($B34,MMWR_TRAD_AGG_RO_COMP[],C$1,0),"ERROR")</f>
        <v>212</v>
      </c>
      <c r="D34" s="198">
        <f>IFERROR(VLOOKUP($B34,MMWR_TRAD_AGG_RO_COMP[],D$1,0),"ERROR")</f>
        <v>127.641509434</v>
      </c>
      <c r="E34" s="195">
        <f>IFERROR(VLOOKUP($B34,MMWR_TRAD_AGG_RO_COMP[],E$1,0),"ERROR")</f>
        <v>919</v>
      </c>
      <c r="F34" s="191">
        <f>IFERROR(VLOOKUP($B34,MMWR_TRAD_AGG_RO_COMP[],F$1,0),"ERROR")</f>
        <v>198</v>
      </c>
      <c r="G34" s="216">
        <f t="shared" si="0"/>
        <v>0.21545157780195864</v>
      </c>
      <c r="H34" s="190">
        <f>IFERROR(VLOOKUP($B34,MMWR_TRAD_AGG_RO_COMP[],H$1,0),"ERROR")</f>
        <v>410</v>
      </c>
      <c r="I34" s="191">
        <f>IFERROR(VLOOKUP($B34,MMWR_TRAD_AGG_RO_COMP[],I$1,0),"ERROR")</f>
        <v>100</v>
      </c>
      <c r="J34" s="216">
        <f t="shared" si="1"/>
        <v>0.24390243902439024</v>
      </c>
      <c r="K34" s="204">
        <f>IFERROR(VLOOKUP($B34,MMWR_TRAD_AGG_RO_COMP[],K$1,0),"ERROR")</f>
        <v>318</v>
      </c>
      <c r="L34" s="205">
        <f>IFERROR(VLOOKUP($B34,MMWR_TRAD_AGG_RO_COMP[],L$1,0),"ERROR")</f>
        <v>125</v>
      </c>
      <c r="M34" s="216">
        <f t="shared" si="2"/>
        <v>0.39308176100628933</v>
      </c>
      <c r="N34" s="204">
        <f>IFERROR(VLOOKUP($B34,MMWR_TRAD_AGG_RO_COMP[],N$1,0),"ERROR")</f>
        <v>36</v>
      </c>
      <c r="O34" s="205">
        <f>IFERROR(VLOOKUP($B34,MMWR_TRAD_AGG_RO_COMP[],O$1,0),"ERROR")</f>
        <v>16</v>
      </c>
      <c r="P34" s="216">
        <f t="shared" si="3"/>
        <v>0.44444444444444442</v>
      </c>
      <c r="Q34" s="201">
        <f>IFERROR(VLOOKUP($B34,MMWR_TRAD_AGG_RO_COMP[],Q$1,0),"ERROR")</f>
        <v>0</v>
      </c>
      <c r="R34" s="201">
        <f>IFERROR(VLOOKUP($B34,MMWR_TRAD_AGG_RO_COMP[],R$1,0),"ERROR")</f>
        <v>0</v>
      </c>
      <c r="S34" s="201">
        <f>IFERROR(VLOOKUP($B34,MMWR_APP_RO[],S$1,0),"ERROR")</f>
        <v>206</v>
      </c>
      <c r="T34" s="25"/>
    </row>
    <row r="35" spans="1:20" x14ac:dyDescent="0.2">
      <c r="A35" s="107"/>
      <c r="B35" s="108" t="s">
        <v>75</v>
      </c>
      <c r="C35" s="209">
        <f>IFERROR(VLOOKUP($B35,MMWR_TRAD_AGG_RO_COMP[],C$1,0),"ERROR")</f>
        <v>3793</v>
      </c>
      <c r="D35" s="198">
        <f>IFERROR(VLOOKUP($B35,MMWR_TRAD_AGG_RO_COMP[],D$1,0),"ERROR")</f>
        <v>212.90403374639999</v>
      </c>
      <c r="E35" s="195">
        <f>IFERROR(VLOOKUP($B35,MMWR_TRAD_AGG_RO_COMP[],E$1,0),"ERROR")</f>
        <v>5652</v>
      </c>
      <c r="F35" s="191">
        <f>IFERROR(VLOOKUP($B35,MMWR_TRAD_AGG_RO_COMP[],F$1,0),"ERROR")</f>
        <v>1292</v>
      </c>
      <c r="G35" s="216">
        <f t="shared" si="0"/>
        <v>0.22859164897381457</v>
      </c>
      <c r="H35" s="190">
        <f>IFERROR(VLOOKUP($B35,MMWR_TRAD_AGG_RO_COMP[],H$1,0),"ERROR")</f>
        <v>5316</v>
      </c>
      <c r="I35" s="191">
        <f>IFERROR(VLOOKUP($B35,MMWR_TRAD_AGG_RO_COMP[],I$1,0),"ERROR")</f>
        <v>2906</v>
      </c>
      <c r="J35" s="216">
        <f t="shared" si="1"/>
        <v>0.54665161775771254</v>
      </c>
      <c r="K35" s="204">
        <f>IFERROR(VLOOKUP($B35,MMWR_TRAD_AGG_RO_COMP[],K$1,0),"ERROR")</f>
        <v>2133</v>
      </c>
      <c r="L35" s="205">
        <f>IFERROR(VLOOKUP($B35,MMWR_TRAD_AGG_RO_COMP[],L$1,0),"ERROR")</f>
        <v>1879</v>
      </c>
      <c r="M35" s="216">
        <f t="shared" si="2"/>
        <v>0.88091889357712139</v>
      </c>
      <c r="N35" s="204">
        <f>IFERROR(VLOOKUP($B35,MMWR_TRAD_AGG_RO_COMP[],N$1,0),"ERROR")</f>
        <v>3279</v>
      </c>
      <c r="O35" s="205">
        <f>IFERROR(VLOOKUP($B35,MMWR_TRAD_AGG_RO_COMP[],O$1,0),"ERROR")</f>
        <v>2972</v>
      </c>
      <c r="P35" s="216">
        <f t="shared" si="3"/>
        <v>0.90637389448002437</v>
      </c>
      <c r="Q35" s="201">
        <f>IFERROR(VLOOKUP($B35,MMWR_TRAD_AGG_RO_COMP[],Q$1,0),"ERROR")</f>
        <v>0</v>
      </c>
      <c r="R35" s="201">
        <f>IFERROR(VLOOKUP($B35,MMWR_TRAD_AGG_RO_COMP[],R$1,0),"ERROR")</f>
        <v>40</v>
      </c>
      <c r="S35" s="201">
        <f>IFERROR(VLOOKUP($B35,MMWR_APP_RO[],S$1,0),"ERROR")</f>
        <v>6299</v>
      </c>
      <c r="T35" s="25"/>
    </row>
    <row r="36" spans="1:20" x14ac:dyDescent="0.2">
      <c r="A36" s="28"/>
      <c r="B36" s="108" t="s">
        <v>76</v>
      </c>
      <c r="C36" s="219">
        <f>IFERROR(VLOOKUP($B36,MMWR_TRAD_AGG_RO_COMP[],C$1,0),"ERROR")</f>
        <v>2842</v>
      </c>
      <c r="D36" s="220">
        <f>IFERROR(VLOOKUP($B36,MMWR_TRAD_AGG_RO_COMP[],D$1,0),"ERROR")</f>
        <v>163.4261083744</v>
      </c>
      <c r="E36" s="221">
        <f>IFERROR(VLOOKUP($B36,MMWR_TRAD_AGG_RO_COMP[],E$1,0),"ERROR")</f>
        <v>9332</v>
      </c>
      <c r="F36" s="222">
        <f>IFERROR(VLOOKUP($B36,MMWR_TRAD_AGG_RO_COMP[],F$1,0),"ERROR")</f>
        <v>1598</v>
      </c>
      <c r="G36" s="223">
        <f t="shared" si="0"/>
        <v>0.17123874839262751</v>
      </c>
      <c r="H36" s="224">
        <f>IFERROR(VLOOKUP($B36,MMWR_TRAD_AGG_RO_COMP[],H$1,0),"ERROR")</f>
        <v>9570</v>
      </c>
      <c r="I36" s="222">
        <f>IFERROR(VLOOKUP($B36,MMWR_TRAD_AGG_RO_COMP[],I$1,0),"ERROR")</f>
        <v>4059</v>
      </c>
      <c r="J36" s="223">
        <f t="shared" si="1"/>
        <v>0.42413793103448277</v>
      </c>
      <c r="K36" s="225">
        <f>IFERROR(VLOOKUP($B36,MMWR_TRAD_AGG_RO_COMP[],K$1,0),"ERROR")</f>
        <v>1461</v>
      </c>
      <c r="L36" s="226">
        <f>IFERROR(VLOOKUP($B36,MMWR_TRAD_AGG_RO_COMP[],L$1,0),"ERROR")</f>
        <v>566</v>
      </c>
      <c r="M36" s="223">
        <f t="shared" si="2"/>
        <v>0.38740588637919232</v>
      </c>
      <c r="N36" s="225">
        <f>IFERROR(VLOOKUP($B36,MMWR_TRAD_AGG_RO_COMP[],N$1,0),"ERROR")</f>
        <v>1039</v>
      </c>
      <c r="O36" s="226">
        <f>IFERROR(VLOOKUP($B36,MMWR_TRAD_AGG_RO_COMP[],O$1,0),"ERROR")</f>
        <v>528</v>
      </c>
      <c r="P36" s="223">
        <f t="shared" si="3"/>
        <v>0.50818094321462948</v>
      </c>
      <c r="Q36" s="227">
        <f>IFERROR(VLOOKUP($B36,MMWR_TRAD_AGG_RO_COMP[],Q$1,0),"ERROR")</f>
        <v>36</v>
      </c>
      <c r="R36" s="227">
        <f>IFERROR(VLOOKUP($B36,MMWR_TRAD_AGG_RO_COMP[],R$1,0),"ERROR")</f>
        <v>0</v>
      </c>
      <c r="S36" s="201">
        <f>IFERROR(VLOOKUP($B36,MMWR_APP_RO[],S$1,0),"ERROR")</f>
        <v>1826</v>
      </c>
      <c r="T36" s="28"/>
    </row>
    <row r="37" spans="1:20" x14ac:dyDescent="0.2">
      <c r="A37" s="28"/>
      <c r="B37" s="116" t="s">
        <v>81</v>
      </c>
      <c r="C37" s="228">
        <f>IFERROR(VLOOKUP($B37,MMWR_TRAD_AGG_RO_COMP[],C$1,0),"ERROR")</f>
        <v>1594</v>
      </c>
      <c r="D37" s="229">
        <f>IFERROR(VLOOKUP($B37,MMWR_TRAD_AGG_RO_COMP[],D$1,0),"ERROR")</f>
        <v>186.2227101631</v>
      </c>
      <c r="E37" s="230">
        <f>IFERROR(VLOOKUP($B37,MMWR_TRAD_AGG_RO_COMP[],E$1,0),"ERROR")</f>
        <v>2301</v>
      </c>
      <c r="F37" s="231">
        <f>IFERROR(VLOOKUP($B37,MMWR_TRAD_AGG_RO_COMP[],F$1,0),"ERROR")</f>
        <v>426</v>
      </c>
      <c r="G37" s="232">
        <f t="shared" si="0"/>
        <v>0.18513689700130379</v>
      </c>
      <c r="H37" s="233">
        <f>IFERROR(VLOOKUP($B37,MMWR_TRAD_AGG_RO_COMP[],H$1,0),"ERROR")</f>
        <v>2269</v>
      </c>
      <c r="I37" s="231">
        <f>IFERROR(VLOOKUP($B37,MMWR_TRAD_AGG_RO_COMP[],I$1,0),"ERROR")</f>
        <v>1160</v>
      </c>
      <c r="J37" s="232">
        <f t="shared" si="1"/>
        <v>0.51123843102688404</v>
      </c>
      <c r="K37" s="234">
        <f>IFERROR(VLOOKUP($B37,MMWR_TRAD_AGG_RO_COMP[],K$1,0),"ERROR")</f>
        <v>1031</v>
      </c>
      <c r="L37" s="235">
        <f>IFERROR(VLOOKUP($B37,MMWR_TRAD_AGG_RO_COMP[],L$1,0),"ERROR")</f>
        <v>534</v>
      </c>
      <c r="M37" s="232">
        <f t="shared" si="2"/>
        <v>0.51794374393792431</v>
      </c>
      <c r="N37" s="234">
        <f>IFERROR(VLOOKUP($B37,MMWR_TRAD_AGG_RO_COMP[],N$1,0),"ERROR")</f>
        <v>215</v>
      </c>
      <c r="O37" s="235">
        <f>IFERROR(VLOOKUP($B37,MMWR_TRAD_AGG_RO_COMP[],O$1,0),"ERROR")</f>
        <v>95</v>
      </c>
      <c r="P37" s="232">
        <f t="shared" si="3"/>
        <v>0.44186046511627908</v>
      </c>
      <c r="Q37" s="236">
        <f>IFERROR(VLOOKUP($B37,MMWR_TRAD_AGG_RO_COMP[],Q$1,0),"ERROR")</f>
        <v>0</v>
      </c>
      <c r="R37" s="236">
        <f>IFERROR(VLOOKUP($B37,MMWR_TRAD_AGG_RO_COMP[],R$1,0),"ERROR")</f>
        <v>6</v>
      </c>
      <c r="S37" s="201">
        <f>IFERROR(VLOOKUP($B37,MMWR_APP_RO[],S$1,0),"ERROR")</f>
        <v>1197</v>
      </c>
      <c r="T37" s="28"/>
    </row>
    <row r="38" spans="1:20" x14ac:dyDescent="0.2">
      <c r="A38" s="28"/>
      <c r="B38" s="101" t="s">
        <v>386</v>
      </c>
      <c r="C38" s="212">
        <f>IFERROR(VLOOKUP($B38,MMWR_TRAD_AGG_DISTRICT_COMP[],C$1,0),"ERROR")</f>
        <v>49033</v>
      </c>
      <c r="D38" s="197">
        <f>IFERROR(VLOOKUP($B38,MMWR_TRAD_AGG_DISTRICT_COMP[],D$1,0),"ERROR")</f>
        <v>363.46260681579997</v>
      </c>
      <c r="E38" s="213">
        <f>IFERROR(VLOOKUP($B38,MMWR_TRAD_AGG_DISTRICT_COMP[],E$1,0),"ERROR")</f>
        <v>62680</v>
      </c>
      <c r="F38" s="218">
        <f>IFERROR(VLOOKUP($B38,MMWR_TRAD_AGG_DISTRICT_COMP[],F$1,0),"ERROR")</f>
        <v>15818</v>
      </c>
      <c r="G38" s="214">
        <f t="shared" si="0"/>
        <v>0.25236119974473514</v>
      </c>
      <c r="H38" s="218">
        <f>IFERROR(VLOOKUP($B38,MMWR_TRAD_AGG_DISTRICT_COMP[],H$1,0),"ERROR")</f>
        <v>74375</v>
      </c>
      <c r="I38" s="218">
        <f>IFERROR(VLOOKUP($B38,MMWR_TRAD_AGG_DISTRICT_COMP[],I$1,0),"ERROR")</f>
        <v>49510</v>
      </c>
      <c r="J38" s="214">
        <f t="shared" si="1"/>
        <v>0.66568067226890759</v>
      </c>
      <c r="K38" s="212">
        <f>IFERROR(VLOOKUP($B38,MMWR_TRAD_AGG_DISTRICT_COMP[],K$1,0),"ERROR")</f>
        <v>19144</v>
      </c>
      <c r="L38" s="212">
        <f>IFERROR(VLOOKUP($B38,MMWR_TRAD_AGG_DISTRICT_COMP[],L$1,0),"ERROR")</f>
        <v>14471</v>
      </c>
      <c r="M38" s="214">
        <f t="shared" si="2"/>
        <v>0.7559026326786461</v>
      </c>
      <c r="N38" s="212">
        <f>IFERROR(VLOOKUP($B38,MMWR_TRAD_AGG_DISTRICT_COMP[],N$1,0),"ERROR")</f>
        <v>16695</v>
      </c>
      <c r="O38" s="212">
        <f>IFERROR(VLOOKUP($B38,MMWR_TRAD_AGG_DISTRICT_COMP[],O$1,0),"ERROR")</f>
        <v>9668</v>
      </c>
      <c r="P38" s="214">
        <f t="shared" si="3"/>
        <v>0.57909553758610366</v>
      </c>
      <c r="Q38" s="212">
        <f>IFERROR(VLOOKUP($B38,MMWR_TRAD_AGG_DISTRICT_COMP[],Q$1,0),"ERROR")</f>
        <v>52</v>
      </c>
      <c r="R38" s="215">
        <f>IFERROR(VLOOKUP($B38,MMWR_TRAD_AGG_DISTRICT_COMP[],R$1,0),"ERROR")</f>
        <v>1139</v>
      </c>
      <c r="S38" s="215">
        <f>IFERROR(VLOOKUP($B38,MMWR_APP_RO[],S$1,0),"ERROR")</f>
        <v>68666</v>
      </c>
      <c r="T38" s="28"/>
    </row>
    <row r="39" spans="1:20" x14ac:dyDescent="0.2">
      <c r="A39" s="28"/>
      <c r="B39" s="108" t="s">
        <v>36</v>
      </c>
      <c r="C39" s="219">
        <f>IFERROR(VLOOKUP($B39,MMWR_TRAD_AGG_RO_COMP[],C$1,0),"ERROR")</f>
        <v>291</v>
      </c>
      <c r="D39" s="220">
        <f>IFERROR(VLOOKUP($B39,MMWR_TRAD_AGG_RO_COMP[],D$1,0),"ERROR")</f>
        <v>261.86941580759998</v>
      </c>
      <c r="E39" s="221">
        <f>IFERROR(VLOOKUP($B39,MMWR_TRAD_AGG_RO_COMP[],E$1,0),"ERROR")</f>
        <v>732</v>
      </c>
      <c r="F39" s="222">
        <f>IFERROR(VLOOKUP($B39,MMWR_TRAD_AGG_RO_COMP[],F$1,0),"ERROR")</f>
        <v>102</v>
      </c>
      <c r="G39" s="223">
        <f t="shared" si="0"/>
        <v>0.13934426229508196</v>
      </c>
      <c r="H39" s="224">
        <f>IFERROR(VLOOKUP($B39,MMWR_TRAD_AGG_RO_COMP[],H$1,0),"ERROR")</f>
        <v>498</v>
      </c>
      <c r="I39" s="222">
        <f>IFERROR(VLOOKUP($B39,MMWR_TRAD_AGG_RO_COMP[],I$1,0),"ERROR")</f>
        <v>281</v>
      </c>
      <c r="J39" s="223">
        <f t="shared" si="1"/>
        <v>0.56425702811244982</v>
      </c>
      <c r="K39" s="225">
        <f>IFERROR(VLOOKUP($B39,MMWR_TRAD_AGG_RO_COMP[],K$1,0),"ERROR")</f>
        <v>136</v>
      </c>
      <c r="L39" s="226">
        <f>IFERROR(VLOOKUP($B39,MMWR_TRAD_AGG_RO_COMP[],L$1,0),"ERROR")</f>
        <v>106</v>
      </c>
      <c r="M39" s="223">
        <f t="shared" si="2"/>
        <v>0.77941176470588236</v>
      </c>
      <c r="N39" s="225">
        <f>IFERROR(VLOOKUP($B39,MMWR_TRAD_AGG_RO_COMP[],N$1,0),"ERROR")</f>
        <v>102</v>
      </c>
      <c r="O39" s="226">
        <f>IFERROR(VLOOKUP($B39,MMWR_TRAD_AGG_RO_COMP[],O$1,0),"ERROR")</f>
        <v>42</v>
      </c>
      <c r="P39" s="223">
        <f t="shared" si="3"/>
        <v>0.41176470588235292</v>
      </c>
      <c r="Q39" s="227">
        <f>IFERROR(VLOOKUP($B39,MMWR_TRAD_AGG_RO_COMP[],Q$1,0),"ERROR")</f>
        <v>2</v>
      </c>
      <c r="R39" s="227">
        <f>IFERROR(VLOOKUP($B39,MMWR_TRAD_AGG_RO_COMP[],R$1,0),"ERROR")</f>
        <v>5</v>
      </c>
      <c r="S39" s="201">
        <f>IFERROR(VLOOKUP($B39,MMWR_APP_RO[],S$1,0),"ERROR")</f>
        <v>220</v>
      </c>
      <c r="T39" s="28"/>
    </row>
    <row r="40" spans="1:20" x14ac:dyDescent="0.2">
      <c r="A40" s="28"/>
      <c r="B40" s="108" t="s">
        <v>40</v>
      </c>
      <c r="C40" s="219">
        <f>IFERROR(VLOOKUP($B40,MMWR_TRAD_AGG_RO_COMP[],C$1,0),"ERROR")</f>
        <v>7012</v>
      </c>
      <c r="D40" s="220">
        <f>IFERROR(VLOOKUP($B40,MMWR_TRAD_AGG_RO_COMP[],D$1,0),"ERROR")</f>
        <v>476.38762122079999</v>
      </c>
      <c r="E40" s="221">
        <f>IFERROR(VLOOKUP($B40,MMWR_TRAD_AGG_RO_COMP[],E$1,0),"ERROR")</f>
        <v>7845</v>
      </c>
      <c r="F40" s="222">
        <f>IFERROR(VLOOKUP($B40,MMWR_TRAD_AGG_RO_COMP[],F$1,0),"ERROR")</f>
        <v>2836</v>
      </c>
      <c r="G40" s="223">
        <f t="shared" si="0"/>
        <v>0.36150414276609305</v>
      </c>
      <c r="H40" s="224">
        <f>IFERROR(VLOOKUP($B40,MMWR_TRAD_AGG_RO_COMP[],H$1,0),"ERROR")</f>
        <v>9226</v>
      </c>
      <c r="I40" s="222">
        <f>IFERROR(VLOOKUP($B40,MMWR_TRAD_AGG_RO_COMP[],I$1,0),"ERROR")</f>
        <v>6712</v>
      </c>
      <c r="J40" s="223">
        <f t="shared" si="1"/>
        <v>0.72750921309343164</v>
      </c>
      <c r="K40" s="225">
        <f>IFERROR(VLOOKUP($B40,MMWR_TRAD_AGG_RO_COMP[],K$1,0),"ERROR")</f>
        <v>3202</v>
      </c>
      <c r="L40" s="226">
        <f>IFERROR(VLOOKUP($B40,MMWR_TRAD_AGG_RO_COMP[],L$1,0),"ERROR")</f>
        <v>2602</v>
      </c>
      <c r="M40" s="223">
        <f t="shared" si="2"/>
        <v>0.81261711430356032</v>
      </c>
      <c r="N40" s="225">
        <f>IFERROR(VLOOKUP($B40,MMWR_TRAD_AGG_RO_COMP[],N$1,0),"ERROR")</f>
        <v>868</v>
      </c>
      <c r="O40" s="226">
        <f>IFERROR(VLOOKUP($B40,MMWR_TRAD_AGG_RO_COMP[],O$1,0),"ERROR")</f>
        <v>438</v>
      </c>
      <c r="P40" s="223">
        <f t="shared" si="3"/>
        <v>0.50460829493087556</v>
      </c>
      <c r="Q40" s="227">
        <f>IFERROR(VLOOKUP($B40,MMWR_TRAD_AGG_RO_COMP[],Q$1,0),"ERROR")</f>
        <v>0</v>
      </c>
      <c r="R40" s="227">
        <f>IFERROR(VLOOKUP($B40,MMWR_TRAD_AGG_RO_COMP[],R$1,0),"ERROR")</f>
        <v>55</v>
      </c>
      <c r="S40" s="201">
        <f>IFERROR(VLOOKUP($B40,MMWR_APP_RO[],S$1,0),"ERROR")</f>
        <v>6473</v>
      </c>
      <c r="T40" s="28"/>
    </row>
    <row r="41" spans="1:20" x14ac:dyDescent="0.2">
      <c r="A41" s="28"/>
      <c r="B41" s="108" t="s">
        <v>181</v>
      </c>
      <c r="C41" s="219">
        <f>IFERROR(VLOOKUP($B41,MMWR_TRAD_AGG_RO_COMP[],C$1,0),"ERROR")</f>
        <v>382</v>
      </c>
      <c r="D41" s="220">
        <f>IFERROR(VLOOKUP($B41,MMWR_TRAD_AGG_RO_COMP[],D$1,0),"ERROR")</f>
        <v>149.03141361260001</v>
      </c>
      <c r="E41" s="221">
        <f>IFERROR(VLOOKUP($B41,MMWR_TRAD_AGG_RO_COMP[],E$1,0),"ERROR")</f>
        <v>644</v>
      </c>
      <c r="F41" s="222">
        <f>IFERROR(VLOOKUP($B41,MMWR_TRAD_AGG_RO_COMP[],F$1,0),"ERROR")</f>
        <v>50</v>
      </c>
      <c r="G41" s="223">
        <f t="shared" si="0"/>
        <v>7.7639751552795025E-2</v>
      </c>
      <c r="H41" s="224">
        <f>IFERROR(VLOOKUP($B41,MMWR_TRAD_AGG_RO_COMP[],H$1,0),"ERROR")</f>
        <v>570</v>
      </c>
      <c r="I41" s="222">
        <f>IFERROR(VLOOKUP($B41,MMWR_TRAD_AGG_RO_COMP[],I$1,0),"ERROR")</f>
        <v>172</v>
      </c>
      <c r="J41" s="223">
        <f t="shared" si="1"/>
        <v>0.30175438596491228</v>
      </c>
      <c r="K41" s="225">
        <f>IFERROR(VLOOKUP($B41,MMWR_TRAD_AGG_RO_COMP[],K$1,0),"ERROR")</f>
        <v>459</v>
      </c>
      <c r="L41" s="226">
        <f>IFERROR(VLOOKUP($B41,MMWR_TRAD_AGG_RO_COMP[],L$1,0),"ERROR")</f>
        <v>264</v>
      </c>
      <c r="M41" s="223">
        <f t="shared" si="2"/>
        <v>0.57516339869281041</v>
      </c>
      <c r="N41" s="225">
        <f>IFERROR(VLOOKUP($B41,MMWR_TRAD_AGG_RO_COMP[],N$1,0),"ERROR")</f>
        <v>189</v>
      </c>
      <c r="O41" s="226">
        <f>IFERROR(VLOOKUP($B41,MMWR_TRAD_AGG_RO_COMP[],O$1,0),"ERROR")</f>
        <v>73</v>
      </c>
      <c r="P41" s="223">
        <f t="shared" si="3"/>
        <v>0.38624338624338622</v>
      </c>
      <c r="Q41" s="227">
        <f>IFERROR(VLOOKUP($B41,MMWR_TRAD_AGG_RO_COMP[],Q$1,0),"ERROR")</f>
        <v>0</v>
      </c>
      <c r="R41" s="227">
        <f>IFERROR(VLOOKUP($B41,MMWR_TRAD_AGG_RO_COMP[],R$1,0),"ERROR")</f>
        <v>4</v>
      </c>
      <c r="S41" s="201">
        <f>IFERROR(VLOOKUP($B41,MMWR_APP_RO[],S$1,0),"ERROR")</f>
        <v>337</v>
      </c>
      <c r="T41" s="28"/>
    </row>
    <row r="42" spans="1:20" x14ac:dyDescent="0.2">
      <c r="A42" s="28"/>
      <c r="B42" s="108" t="s">
        <v>46</v>
      </c>
      <c r="C42" s="219">
        <f>IFERROR(VLOOKUP($B42,MMWR_TRAD_AGG_RO_COMP[],C$1,0),"ERROR")</f>
        <v>13056</v>
      </c>
      <c r="D42" s="220">
        <f>IFERROR(VLOOKUP($B42,MMWR_TRAD_AGG_RO_COMP[],D$1,0),"ERROR")</f>
        <v>352.1770833333</v>
      </c>
      <c r="E42" s="221">
        <f>IFERROR(VLOOKUP($B42,MMWR_TRAD_AGG_RO_COMP[],E$1,0),"ERROR")</f>
        <v>15953</v>
      </c>
      <c r="F42" s="222">
        <f>IFERROR(VLOOKUP($B42,MMWR_TRAD_AGG_RO_COMP[],F$1,0),"ERROR")</f>
        <v>4165</v>
      </c>
      <c r="G42" s="223">
        <f t="shared" si="0"/>
        <v>0.26107942079859586</v>
      </c>
      <c r="H42" s="224">
        <f>IFERROR(VLOOKUP($B42,MMWR_TRAD_AGG_RO_COMP[],H$1,0),"ERROR")</f>
        <v>17315</v>
      </c>
      <c r="I42" s="222">
        <f>IFERROR(VLOOKUP($B42,MMWR_TRAD_AGG_RO_COMP[],I$1,0),"ERROR")</f>
        <v>12109</v>
      </c>
      <c r="J42" s="223">
        <f t="shared" si="1"/>
        <v>0.69933583598036386</v>
      </c>
      <c r="K42" s="225">
        <f>IFERROR(VLOOKUP($B42,MMWR_TRAD_AGG_RO_COMP[],K$1,0),"ERROR")</f>
        <v>3097</v>
      </c>
      <c r="L42" s="226">
        <f>IFERROR(VLOOKUP($B42,MMWR_TRAD_AGG_RO_COMP[],L$1,0),"ERROR")</f>
        <v>2540</v>
      </c>
      <c r="M42" s="223">
        <f t="shared" si="2"/>
        <v>0.82014853083629313</v>
      </c>
      <c r="N42" s="225">
        <f>IFERROR(VLOOKUP($B42,MMWR_TRAD_AGG_RO_COMP[],N$1,0),"ERROR")</f>
        <v>3459</v>
      </c>
      <c r="O42" s="226">
        <f>IFERROR(VLOOKUP($B42,MMWR_TRAD_AGG_RO_COMP[],O$1,0),"ERROR")</f>
        <v>2631</v>
      </c>
      <c r="P42" s="223">
        <f t="shared" si="3"/>
        <v>0.76062445793581956</v>
      </c>
      <c r="Q42" s="227">
        <f>IFERROR(VLOOKUP($B42,MMWR_TRAD_AGG_RO_COMP[],Q$1,0),"ERROR")</f>
        <v>2</v>
      </c>
      <c r="R42" s="227">
        <f>IFERROR(VLOOKUP($B42,MMWR_TRAD_AGG_RO_COMP[],R$1,0),"ERROR")</f>
        <v>234</v>
      </c>
      <c r="S42" s="201">
        <f>IFERROR(VLOOKUP($B42,MMWR_APP_RO[],S$1,0),"ERROR")</f>
        <v>20610</v>
      </c>
      <c r="T42" s="28"/>
    </row>
    <row r="43" spans="1:20" x14ac:dyDescent="0.2">
      <c r="A43" s="28"/>
      <c r="B43" s="108" t="s">
        <v>49</v>
      </c>
      <c r="C43" s="219">
        <f>IFERROR(VLOOKUP($B43,MMWR_TRAD_AGG_RO_COMP[],C$1,0),"ERROR")</f>
        <v>3728</v>
      </c>
      <c r="D43" s="220">
        <f>IFERROR(VLOOKUP($B43,MMWR_TRAD_AGG_RO_COMP[],D$1,0),"ERROR")</f>
        <v>414.39109442059998</v>
      </c>
      <c r="E43" s="221">
        <f>IFERROR(VLOOKUP($B43,MMWR_TRAD_AGG_RO_COMP[],E$1,0),"ERROR")</f>
        <v>4323</v>
      </c>
      <c r="F43" s="222">
        <f>IFERROR(VLOOKUP($B43,MMWR_TRAD_AGG_RO_COMP[],F$1,0),"ERROR")</f>
        <v>1502</v>
      </c>
      <c r="G43" s="223">
        <f t="shared" si="0"/>
        <v>0.3474439046958131</v>
      </c>
      <c r="H43" s="224">
        <f>IFERROR(VLOOKUP($B43,MMWR_TRAD_AGG_RO_COMP[],H$1,0),"ERROR")</f>
        <v>5833</v>
      </c>
      <c r="I43" s="222">
        <f>IFERROR(VLOOKUP($B43,MMWR_TRAD_AGG_RO_COMP[],I$1,0),"ERROR")</f>
        <v>4573</v>
      </c>
      <c r="J43" s="223">
        <f t="shared" si="1"/>
        <v>0.78398765643751067</v>
      </c>
      <c r="K43" s="225">
        <f>IFERROR(VLOOKUP($B43,MMWR_TRAD_AGG_RO_COMP[],K$1,0),"ERROR")</f>
        <v>2178</v>
      </c>
      <c r="L43" s="226">
        <f>IFERROR(VLOOKUP($B43,MMWR_TRAD_AGG_RO_COMP[],L$1,0),"ERROR")</f>
        <v>1871</v>
      </c>
      <c r="M43" s="223">
        <f t="shared" si="2"/>
        <v>0.85904499540863177</v>
      </c>
      <c r="N43" s="225">
        <f>IFERROR(VLOOKUP($B43,MMWR_TRAD_AGG_RO_COMP[],N$1,0),"ERROR")</f>
        <v>2072</v>
      </c>
      <c r="O43" s="226">
        <f>IFERROR(VLOOKUP($B43,MMWR_TRAD_AGG_RO_COMP[],O$1,0),"ERROR")</f>
        <v>1726</v>
      </c>
      <c r="P43" s="223">
        <f t="shared" si="3"/>
        <v>0.83301158301158296</v>
      </c>
      <c r="Q43" s="227">
        <f>IFERROR(VLOOKUP($B43,MMWR_TRAD_AGG_RO_COMP[],Q$1,0),"ERROR")</f>
        <v>41</v>
      </c>
      <c r="R43" s="227">
        <f>IFERROR(VLOOKUP($B43,MMWR_TRAD_AGG_RO_COMP[],R$1,0),"ERROR")</f>
        <v>219</v>
      </c>
      <c r="S43" s="201">
        <f>IFERROR(VLOOKUP($B43,MMWR_APP_RO[],S$1,0),"ERROR")</f>
        <v>4690</v>
      </c>
      <c r="T43" s="28"/>
    </row>
    <row r="44" spans="1:20" x14ac:dyDescent="0.2">
      <c r="A44" s="28"/>
      <c r="B44" s="108" t="s">
        <v>51</v>
      </c>
      <c r="C44" s="219">
        <f>IFERROR(VLOOKUP($B44,MMWR_TRAD_AGG_RO_COMP[],C$1,0),"ERROR")</f>
        <v>3565</v>
      </c>
      <c r="D44" s="220">
        <f>IFERROR(VLOOKUP($B44,MMWR_TRAD_AGG_RO_COMP[],D$1,0),"ERROR")</f>
        <v>352.71977559610002</v>
      </c>
      <c r="E44" s="221">
        <f>IFERROR(VLOOKUP($B44,MMWR_TRAD_AGG_RO_COMP[],E$1,0),"ERROR")</f>
        <v>3111</v>
      </c>
      <c r="F44" s="222">
        <f>IFERROR(VLOOKUP($B44,MMWR_TRAD_AGG_RO_COMP[],F$1,0),"ERROR")</f>
        <v>594</v>
      </c>
      <c r="G44" s="223">
        <f t="shared" si="0"/>
        <v>0.19093539054966249</v>
      </c>
      <c r="H44" s="224">
        <f>IFERROR(VLOOKUP($B44,MMWR_TRAD_AGG_RO_COMP[],H$1,0),"ERROR")</f>
        <v>6876</v>
      </c>
      <c r="I44" s="222">
        <f>IFERROR(VLOOKUP($B44,MMWR_TRAD_AGG_RO_COMP[],I$1,0),"ERROR")</f>
        <v>4338</v>
      </c>
      <c r="J44" s="223">
        <f t="shared" si="1"/>
        <v>0.63089005235602091</v>
      </c>
      <c r="K44" s="225">
        <f>IFERROR(VLOOKUP($B44,MMWR_TRAD_AGG_RO_COMP[],K$1,0),"ERROR")</f>
        <v>3603</v>
      </c>
      <c r="L44" s="226">
        <f>IFERROR(VLOOKUP($B44,MMWR_TRAD_AGG_RO_COMP[],L$1,0),"ERROR")</f>
        <v>3233</v>
      </c>
      <c r="M44" s="223">
        <f t="shared" si="2"/>
        <v>0.89730779905634195</v>
      </c>
      <c r="N44" s="225">
        <f>IFERROR(VLOOKUP($B44,MMWR_TRAD_AGG_RO_COMP[],N$1,0),"ERROR")</f>
        <v>1562</v>
      </c>
      <c r="O44" s="226">
        <f>IFERROR(VLOOKUP($B44,MMWR_TRAD_AGG_RO_COMP[],O$1,0),"ERROR")</f>
        <v>845</v>
      </c>
      <c r="P44" s="223">
        <f t="shared" si="3"/>
        <v>0.54097311139564663</v>
      </c>
      <c r="Q44" s="227">
        <f>IFERROR(VLOOKUP($B44,MMWR_TRAD_AGG_RO_COMP[],Q$1,0),"ERROR")</f>
        <v>2</v>
      </c>
      <c r="R44" s="227">
        <f>IFERROR(VLOOKUP($B44,MMWR_TRAD_AGG_RO_COMP[],R$1,0),"ERROR")</f>
        <v>92</v>
      </c>
      <c r="S44" s="201">
        <f>IFERROR(VLOOKUP($B44,MMWR_APP_RO[],S$1,0),"ERROR")</f>
        <v>5339</v>
      </c>
      <c r="T44" s="28"/>
    </row>
    <row r="45" spans="1:20" x14ac:dyDescent="0.2">
      <c r="A45" s="28"/>
      <c r="B45" s="108" t="s">
        <v>27</v>
      </c>
      <c r="C45" s="219">
        <f>IFERROR(VLOOKUP($B45,MMWR_TRAD_AGG_RO_COMP[],C$1,0),"ERROR")</f>
        <v>1195</v>
      </c>
      <c r="D45" s="220">
        <f>IFERROR(VLOOKUP($B45,MMWR_TRAD_AGG_RO_COMP[],D$1,0),"ERROR")</f>
        <v>86.820083682000003</v>
      </c>
      <c r="E45" s="221">
        <f>IFERROR(VLOOKUP($B45,MMWR_TRAD_AGG_RO_COMP[],E$1,0),"ERROR")</f>
        <v>5471</v>
      </c>
      <c r="F45" s="222">
        <f>IFERROR(VLOOKUP($B45,MMWR_TRAD_AGG_RO_COMP[],F$1,0),"ERROR")</f>
        <v>911</v>
      </c>
      <c r="G45" s="223">
        <f t="shared" si="0"/>
        <v>0.16651434838237983</v>
      </c>
      <c r="H45" s="224">
        <f>IFERROR(VLOOKUP($B45,MMWR_TRAD_AGG_RO_COMP[],H$1,0),"ERROR")</f>
        <v>5811</v>
      </c>
      <c r="I45" s="222">
        <f>IFERROR(VLOOKUP($B45,MMWR_TRAD_AGG_RO_COMP[],I$1,0),"ERROR")</f>
        <v>2606</v>
      </c>
      <c r="J45" s="223">
        <f t="shared" si="1"/>
        <v>0.44845981758733439</v>
      </c>
      <c r="K45" s="225">
        <f>IFERROR(VLOOKUP($B45,MMWR_TRAD_AGG_RO_COMP[],K$1,0),"ERROR")</f>
        <v>1107</v>
      </c>
      <c r="L45" s="226">
        <f>IFERROR(VLOOKUP($B45,MMWR_TRAD_AGG_RO_COMP[],L$1,0),"ERROR")</f>
        <v>408</v>
      </c>
      <c r="M45" s="223">
        <f t="shared" si="2"/>
        <v>0.36856368563685638</v>
      </c>
      <c r="N45" s="225">
        <f>IFERROR(VLOOKUP($B45,MMWR_TRAD_AGG_RO_COMP[],N$1,0),"ERROR")</f>
        <v>1401</v>
      </c>
      <c r="O45" s="226">
        <f>IFERROR(VLOOKUP($B45,MMWR_TRAD_AGG_RO_COMP[],O$1,0),"ERROR")</f>
        <v>752</v>
      </c>
      <c r="P45" s="223">
        <f t="shared" si="3"/>
        <v>0.53675945753033549</v>
      </c>
      <c r="Q45" s="227">
        <f>IFERROR(VLOOKUP($B45,MMWR_TRAD_AGG_RO_COMP[],Q$1,0),"ERROR")</f>
        <v>0</v>
      </c>
      <c r="R45" s="227">
        <f>IFERROR(VLOOKUP($B45,MMWR_TRAD_AGG_RO_COMP[],R$1,0),"ERROR")</f>
        <v>62</v>
      </c>
      <c r="S45" s="201">
        <f>IFERROR(VLOOKUP($B45,MMWR_APP_RO[],S$1,0),"ERROR")</f>
        <v>4263</v>
      </c>
      <c r="T45" s="28"/>
    </row>
    <row r="46" spans="1:20" x14ac:dyDescent="0.2">
      <c r="A46" s="28"/>
      <c r="B46" s="108" t="s">
        <v>59</v>
      </c>
      <c r="C46" s="219">
        <f>IFERROR(VLOOKUP($B46,MMWR_TRAD_AGG_RO_COMP[],C$1,0),"ERROR")</f>
        <v>4173</v>
      </c>
      <c r="D46" s="220">
        <f>IFERROR(VLOOKUP($B46,MMWR_TRAD_AGG_RO_COMP[],D$1,0),"ERROR")</f>
        <v>439.91205367840001</v>
      </c>
      <c r="E46" s="221">
        <f>IFERROR(VLOOKUP($B46,MMWR_TRAD_AGG_RO_COMP[],E$1,0),"ERROR")</f>
        <v>5513</v>
      </c>
      <c r="F46" s="222">
        <f>IFERROR(VLOOKUP($B46,MMWR_TRAD_AGG_RO_COMP[],F$1,0),"ERROR")</f>
        <v>1511</v>
      </c>
      <c r="G46" s="223">
        <f t="shared" si="0"/>
        <v>0.2740794485760929</v>
      </c>
      <c r="H46" s="224">
        <f>IFERROR(VLOOKUP($B46,MMWR_TRAD_AGG_RO_COMP[],H$1,0),"ERROR")</f>
        <v>5568</v>
      </c>
      <c r="I46" s="222">
        <f>IFERROR(VLOOKUP($B46,MMWR_TRAD_AGG_RO_COMP[],I$1,0),"ERROR")</f>
        <v>3803</v>
      </c>
      <c r="J46" s="223">
        <f t="shared" si="1"/>
        <v>0.68301005747126442</v>
      </c>
      <c r="K46" s="225">
        <f>IFERROR(VLOOKUP($B46,MMWR_TRAD_AGG_RO_COMP[],K$1,0),"ERROR")</f>
        <v>959</v>
      </c>
      <c r="L46" s="226">
        <f>IFERROR(VLOOKUP($B46,MMWR_TRAD_AGG_RO_COMP[],L$1,0),"ERROR")</f>
        <v>687</v>
      </c>
      <c r="M46" s="223">
        <f t="shared" si="2"/>
        <v>0.71637122002085507</v>
      </c>
      <c r="N46" s="225">
        <f>IFERROR(VLOOKUP($B46,MMWR_TRAD_AGG_RO_COMP[],N$1,0),"ERROR")</f>
        <v>1449</v>
      </c>
      <c r="O46" s="226">
        <f>IFERROR(VLOOKUP($B46,MMWR_TRAD_AGG_RO_COMP[],O$1,0),"ERROR")</f>
        <v>994</v>
      </c>
      <c r="P46" s="223">
        <f t="shared" si="3"/>
        <v>0.68599033816425126</v>
      </c>
      <c r="Q46" s="227">
        <f>IFERROR(VLOOKUP($B46,MMWR_TRAD_AGG_RO_COMP[],Q$1,0),"ERROR")</f>
        <v>2</v>
      </c>
      <c r="R46" s="227">
        <f>IFERROR(VLOOKUP($B46,MMWR_TRAD_AGG_RO_COMP[],R$1,0),"ERROR")</f>
        <v>262</v>
      </c>
      <c r="S46" s="201">
        <f>IFERROR(VLOOKUP($B46,MMWR_APP_RO[],S$1,0),"ERROR")</f>
        <v>5876</v>
      </c>
      <c r="T46" s="28"/>
    </row>
    <row r="47" spans="1:20" x14ac:dyDescent="0.2">
      <c r="A47" s="28"/>
      <c r="B47" s="108" t="s">
        <v>70</v>
      </c>
      <c r="C47" s="219">
        <f>IFERROR(VLOOKUP($B47,MMWR_TRAD_AGG_RO_COMP[],C$1,0),"ERROR")</f>
        <v>4592</v>
      </c>
      <c r="D47" s="220">
        <f>IFERROR(VLOOKUP($B47,MMWR_TRAD_AGG_RO_COMP[],D$1,0),"ERROR")</f>
        <v>262.7774390244</v>
      </c>
      <c r="E47" s="221">
        <f>IFERROR(VLOOKUP($B47,MMWR_TRAD_AGG_RO_COMP[],E$1,0),"ERROR")</f>
        <v>2256</v>
      </c>
      <c r="F47" s="222">
        <f>IFERROR(VLOOKUP($B47,MMWR_TRAD_AGG_RO_COMP[],F$1,0),"ERROR")</f>
        <v>634</v>
      </c>
      <c r="G47" s="223">
        <f t="shared" si="0"/>
        <v>0.28102836879432624</v>
      </c>
      <c r="H47" s="224">
        <f>IFERROR(VLOOKUP($B47,MMWR_TRAD_AGG_RO_COMP[],H$1,0),"ERROR")</f>
        <v>9351</v>
      </c>
      <c r="I47" s="222">
        <f>IFERROR(VLOOKUP($B47,MMWR_TRAD_AGG_RO_COMP[],I$1,0),"ERROR")</f>
        <v>6309</v>
      </c>
      <c r="J47" s="223">
        <f t="shared" si="1"/>
        <v>0.67468719923002884</v>
      </c>
      <c r="K47" s="225">
        <f>IFERROR(VLOOKUP($B47,MMWR_TRAD_AGG_RO_COMP[],K$1,0),"ERROR")</f>
        <v>1014</v>
      </c>
      <c r="L47" s="226">
        <f>IFERROR(VLOOKUP($B47,MMWR_TRAD_AGG_RO_COMP[],L$1,0),"ERROR")</f>
        <v>612</v>
      </c>
      <c r="M47" s="223">
        <f t="shared" si="2"/>
        <v>0.60355029585798814</v>
      </c>
      <c r="N47" s="225">
        <f>IFERROR(VLOOKUP($B47,MMWR_TRAD_AGG_RO_COMP[],N$1,0),"ERROR")</f>
        <v>251</v>
      </c>
      <c r="O47" s="226">
        <f>IFERROR(VLOOKUP($B47,MMWR_TRAD_AGG_RO_COMP[],O$1,0),"ERROR")</f>
        <v>124</v>
      </c>
      <c r="P47" s="223">
        <f t="shared" si="3"/>
        <v>0.49402390438247012</v>
      </c>
      <c r="Q47" s="227">
        <f>IFERROR(VLOOKUP($B47,MMWR_TRAD_AGG_RO_COMP[],Q$1,0),"ERROR")</f>
        <v>0</v>
      </c>
      <c r="R47" s="227">
        <f>IFERROR(VLOOKUP($B47,MMWR_TRAD_AGG_RO_COMP[],R$1,0),"ERROR")</f>
        <v>1</v>
      </c>
      <c r="S47" s="201">
        <f>IFERROR(VLOOKUP($B47,MMWR_APP_RO[],S$1,0),"ERROR")</f>
        <v>1108</v>
      </c>
      <c r="T47" s="28"/>
    </row>
    <row r="48" spans="1:20" x14ac:dyDescent="0.2">
      <c r="A48" s="28"/>
      <c r="B48" s="116" t="s">
        <v>79</v>
      </c>
      <c r="C48" s="228">
        <f>IFERROR(VLOOKUP($B48,MMWR_TRAD_AGG_RO_COMP[],C$1,0),"ERROR")</f>
        <v>11039</v>
      </c>
      <c r="D48" s="229">
        <f>IFERROR(VLOOKUP($B48,MMWR_TRAD_AGG_RO_COMP[],D$1,0),"ERROR")</f>
        <v>344.37911042669998</v>
      </c>
      <c r="E48" s="230">
        <f>IFERROR(VLOOKUP($B48,MMWR_TRAD_AGG_RO_COMP[],E$1,0),"ERROR")</f>
        <v>16832</v>
      </c>
      <c r="F48" s="231">
        <f>IFERROR(VLOOKUP($B48,MMWR_TRAD_AGG_RO_COMP[],F$1,0),"ERROR")</f>
        <v>3513</v>
      </c>
      <c r="G48" s="232">
        <f t="shared" si="0"/>
        <v>0.20870960076045628</v>
      </c>
      <c r="H48" s="233">
        <f>IFERROR(VLOOKUP($B48,MMWR_TRAD_AGG_RO_COMP[],H$1,0),"ERROR")</f>
        <v>13327</v>
      </c>
      <c r="I48" s="231">
        <f>IFERROR(VLOOKUP($B48,MMWR_TRAD_AGG_RO_COMP[],I$1,0),"ERROR")</f>
        <v>8607</v>
      </c>
      <c r="J48" s="232">
        <f t="shared" si="1"/>
        <v>0.64583177009079318</v>
      </c>
      <c r="K48" s="234">
        <f>IFERROR(VLOOKUP($B48,MMWR_TRAD_AGG_RO_COMP[],K$1,0),"ERROR")</f>
        <v>3389</v>
      </c>
      <c r="L48" s="235">
        <f>IFERROR(VLOOKUP($B48,MMWR_TRAD_AGG_RO_COMP[],L$1,0),"ERROR")</f>
        <v>2148</v>
      </c>
      <c r="M48" s="232">
        <f t="shared" si="2"/>
        <v>0.63381528474476245</v>
      </c>
      <c r="N48" s="234">
        <f>IFERROR(VLOOKUP($B48,MMWR_TRAD_AGG_RO_COMP[],N$1,0),"ERROR")</f>
        <v>5342</v>
      </c>
      <c r="O48" s="235">
        <f>IFERROR(VLOOKUP($B48,MMWR_TRAD_AGG_RO_COMP[],O$1,0),"ERROR")</f>
        <v>2043</v>
      </c>
      <c r="P48" s="232">
        <f t="shared" si="3"/>
        <v>0.38244103332085361</v>
      </c>
      <c r="Q48" s="236">
        <f>IFERROR(VLOOKUP($B48,MMWR_TRAD_AGG_RO_COMP[],Q$1,0),"ERROR")</f>
        <v>3</v>
      </c>
      <c r="R48" s="236">
        <f>IFERROR(VLOOKUP($B48,MMWR_TRAD_AGG_RO_COMP[],R$1,0),"ERROR")</f>
        <v>205</v>
      </c>
      <c r="S48" s="201">
        <f>IFERROR(VLOOKUP($B48,MMWR_APP_RO[],S$1,0),"ERROR")</f>
        <v>19750</v>
      </c>
      <c r="T48" s="28"/>
    </row>
    <row r="49" spans="1:20" x14ac:dyDescent="0.2">
      <c r="A49" s="28"/>
      <c r="B49" s="101" t="s">
        <v>405</v>
      </c>
      <c r="C49" s="212">
        <f>IFERROR(VLOOKUP($B49,MMWR_TRAD_AGG_DISTRICT_COMP[],C$1,0),"ERROR")</f>
        <v>53450</v>
      </c>
      <c r="D49" s="197">
        <f>IFERROR(VLOOKUP($B49,MMWR_TRAD_AGG_DISTRICT_COMP[],D$1,0),"ERROR")</f>
        <v>386.1754911132</v>
      </c>
      <c r="E49" s="213">
        <f>IFERROR(VLOOKUP($B49,MMWR_TRAD_AGG_DISTRICT_COMP[],E$1,0),"ERROR")</f>
        <v>57200</v>
      </c>
      <c r="F49" s="218">
        <f>IFERROR(VLOOKUP($B49,MMWR_TRAD_AGG_DISTRICT_COMP[],F$1,0),"ERROR")</f>
        <v>13509</v>
      </c>
      <c r="G49" s="214">
        <f t="shared" si="0"/>
        <v>0.23617132867132867</v>
      </c>
      <c r="H49" s="218">
        <f>IFERROR(VLOOKUP($B49,MMWR_TRAD_AGG_DISTRICT_COMP[],H$1,0),"ERROR")</f>
        <v>78623</v>
      </c>
      <c r="I49" s="218">
        <f>IFERROR(VLOOKUP($B49,MMWR_TRAD_AGG_DISTRICT_COMP[],I$1,0),"ERROR")</f>
        <v>54979</v>
      </c>
      <c r="J49" s="214">
        <f t="shared" si="1"/>
        <v>0.69927374941174969</v>
      </c>
      <c r="K49" s="212">
        <f>IFERROR(VLOOKUP($B49,MMWR_TRAD_AGG_DISTRICT_COMP[],K$1,0),"ERROR")</f>
        <v>23891</v>
      </c>
      <c r="L49" s="212">
        <f>IFERROR(VLOOKUP($B49,MMWR_TRAD_AGG_DISTRICT_COMP[],L$1,0),"ERROR")</f>
        <v>19232</v>
      </c>
      <c r="M49" s="214">
        <f t="shared" si="2"/>
        <v>0.80498932652463273</v>
      </c>
      <c r="N49" s="212">
        <f>IFERROR(VLOOKUP($B49,MMWR_TRAD_AGG_DISTRICT_COMP[],N$1,0),"ERROR")</f>
        <v>19966</v>
      </c>
      <c r="O49" s="212">
        <f>IFERROR(VLOOKUP($B49,MMWR_TRAD_AGG_DISTRICT_COMP[],O$1,0),"ERROR")</f>
        <v>14345</v>
      </c>
      <c r="P49" s="214">
        <f t="shared" si="3"/>
        <v>0.71847140138234999</v>
      </c>
      <c r="Q49" s="212">
        <f>IFERROR(VLOOKUP($B49,MMWR_TRAD_AGG_DISTRICT_COMP[],Q$1,0),"ERROR")</f>
        <v>425</v>
      </c>
      <c r="R49" s="215">
        <f>IFERROR(VLOOKUP($B49,MMWR_TRAD_AGG_DISTRICT_COMP[],R$1,0),"ERROR")</f>
        <v>728</v>
      </c>
      <c r="S49" s="215">
        <f>IFERROR(VLOOKUP($B49,MMWR_APP_RO[],S$1,0),"ERROR")</f>
        <v>43518</v>
      </c>
      <c r="T49" s="28"/>
    </row>
    <row r="50" spans="1:20" x14ac:dyDescent="0.2">
      <c r="A50" s="28"/>
      <c r="B50" s="108" t="s">
        <v>31</v>
      </c>
      <c r="C50" s="219">
        <f>IFERROR(VLOOKUP($B50,MMWR_TRAD_AGG_RO_COMP[],C$1,0),"ERROR")</f>
        <v>840</v>
      </c>
      <c r="D50" s="220">
        <f>IFERROR(VLOOKUP($B50,MMWR_TRAD_AGG_RO_COMP[],D$1,0),"ERROR")</f>
        <v>137.12261904760001</v>
      </c>
      <c r="E50" s="221">
        <f>IFERROR(VLOOKUP($B50,MMWR_TRAD_AGG_RO_COMP[],E$1,0),"ERROR")</f>
        <v>2652</v>
      </c>
      <c r="F50" s="222">
        <f>IFERROR(VLOOKUP($B50,MMWR_TRAD_AGG_RO_COMP[],F$1,0),"ERROR")</f>
        <v>683</v>
      </c>
      <c r="G50" s="223">
        <f t="shared" si="0"/>
        <v>0.2575414781297134</v>
      </c>
      <c r="H50" s="224">
        <f>IFERROR(VLOOKUP($B50,MMWR_TRAD_AGG_RO_COMP[],H$1,0),"ERROR")</f>
        <v>1262</v>
      </c>
      <c r="I50" s="222">
        <f>IFERROR(VLOOKUP($B50,MMWR_TRAD_AGG_RO_COMP[],I$1,0),"ERROR")</f>
        <v>388</v>
      </c>
      <c r="J50" s="223">
        <f t="shared" si="1"/>
        <v>0.30744849445324879</v>
      </c>
      <c r="K50" s="225">
        <f>IFERROR(VLOOKUP($B50,MMWR_TRAD_AGG_RO_COMP[],K$1,0),"ERROR")</f>
        <v>283</v>
      </c>
      <c r="L50" s="226">
        <f>IFERROR(VLOOKUP($B50,MMWR_TRAD_AGG_RO_COMP[],L$1,0),"ERROR")</f>
        <v>169</v>
      </c>
      <c r="M50" s="223">
        <f t="shared" si="2"/>
        <v>0.59717314487632511</v>
      </c>
      <c r="N50" s="225">
        <f>IFERROR(VLOOKUP($B50,MMWR_TRAD_AGG_RO_COMP[],N$1,0),"ERROR")</f>
        <v>460</v>
      </c>
      <c r="O50" s="226">
        <f>IFERROR(VLOOKUP($B50,MMWR_TRAD_AGG_RO_COMP[],O$1,0),"ERROR")</f>
        <v>286</v>
      </c>
      <c r="P50" s="223">
        <f t="shared" si="3"/>
        <v>0.62173913043478257</v>
      </c>
      <c r="Q50" s="227">
        <f>IFERROR(VLOOKUP($B50,MMWR_TRAD_AGG_RO_COMP[],Q$1,0),"ERROR")</f>
        <v>0</v>
      </c>
      <c r="R50" s="227">
        <f>IFERROR(VLOOKUP($B50,MMWR_TRAD_AGG_RO_COMP[],R$1,0),"ERROR")</f>
        <v>8</v>
      </c>
      <c r="S50" s="201">
        <f>IFERROR(VLOOKUP($B50,MMWR_APP_RO[],S$1,0),"ERROR")</f>
        <v>1700</v>
      </c>
      <c r="T50" s="28"/>
    </row>
    <row r="51" spans="1:20" x14ac:dyDescent="0.2">
      <c r="A51" s="28"/>
      <c r="B51" s="108" t="s">
        <v>32</v>
      </c>
      <c r="C51" s="219">
        <f>IFERROR(VLOOKUP($B51,MMWR_TRAD_AGG_RO_COMP[],C$1,0),"ERROR")</f>
        <v>2060</v>
      </c>
      <c r="D51" s="220">
        <f>IFERROR(VLOOKUP($B51,MMWR_TRAD_AGG_RO_COMP[],D$1,0),"ERROR")</f>
        <v>474.94466019420003</v>
      </c>
      <c r="E51" s="221">
        <f>IFERROR(VLOOKUP($B51,MMWR_TRAD_AGG_RO_COMP[],E$1,0),"ERROR")</f>
        <v>1142</v>
      </c>
      <c r="F51" s="222">
        <f>IFERROR(VLOOKUP($B51,MMWR_TRAD_AGG_RO_COMP[],F$1,0),"ERROR")</f>
        <v>359</v>
      </c>
      <c r="G51" s="223">
        <f t="shared" si="0"/>
        <v>0.31436077057793343</v>
      </c>
      <c r="H51" s="224">
        <f>IFERROR(VLOOKUP($B51,MMWR_TRAD_AGG_RO_COMP[],H$1,0),"ERROR")</f>
        <v>2762</v>
      </c>
      <c r="I51" s="222">
        <f>IFERROR(VLOOKUP($B51,MMWR_TRAD_AGG_RO_COMP[],I$1,0),"ERROR")</f>
        <v>2179</v>
      </c>
      <c r="J51" s="223">
        <f t="shared" si="1"/>
        <v>0.78892107168718317</v>
      </c>
      <c r="K51" s="225">
        <f>IFERROR(VLOOKUP($B51,MMWR_TRAD_AGG_RO_COMP[],K$1,0),"ERROR")</f>
        <v>2111</v>
      </c>
      <c r="L51" s="226">
        <f>IFERROR(VLOOKUP($B51,MMWR_TRAD_AGG_RO_COMP[],L$1,0),"ERROR")</f>
        <v>1807</v>
      </c>
      <c r="M51" s="223">
        <f t="shared" si="2"/>
        <v>0.85599242065371861</v>
      </c>
      <c r="N51" s="225">
        <f>IFERROR(VLOOKUP($B51,MMWR_TRAD_AGG_RO_COMP[],N$1,0),"ERROR")</f>
        <v>564</v>
      </c>
      <c r="O51" s="226">
        <f>IFERROR(VLOOKUP($B51,MMWR_TRAD_AGG_RO_COMP[],O$1,0),"ERROR")</f>
        <v>292</v>
      </c>
      <c r="P51" s="223">
        <f t="shared" si="3"/>
        <v>0.51773049645390068</v>
      </c>
      <c r="Q51" s="227">
        <f>IFERROR(VLOOKUP($B51,MMWR_TRAD_AGG_RO_COMP[],Q$1,0),"ERROR")</f>
        <v>0</v>
      </c>
      <c r="R51" s="227">
        <f>IFERROR(VLOOKUP($B51,MMWR_TRAD_AGG_RO_COMP[],R$1,0),"ERROR")</f>
        <v>4</v>
      </c>
      <c r="S51" s="201">
        <f>IFERROR(VLOOKUP($B51,MMWR_APP_RO[],S$1,0),"ERROR")</f>
        <v>218</v>
      </c>
      <c r="T51" s="28"/>
    </row>
    <row r="52" spans="1:20" x14ac:dyDescent="0.2">
      <c r="A52" s="28"/>
      <c r="B52" s="108" t="s">
        <v>34</v>
      </c>
      <c r="C52" s="219">
        <f>IFERROR(VLOOKUP($B52,MMWR_TRAD_AGG_RO_COMP[],C$1,0),"ERROR")</f>
        <v>213</v>
      </c>
      <c r="D52" s="220">
        <f>IFERROR(VLOOKUP($B52,MMWR_TRAD_AGG_RO_COMP[],D$1,0),"ERROR")</f>
        <v>59.107981220699997</v>
      </c>
      <c r="E52" s="221">
        <f>IFERROR(VLOOKUP($B52,MMWR_TRAD_AGG_RO_COMP[],E$1,0),"ERROR")</f>
        <v>1350</v>
      </c>
      <c r="F52" s="222">
        <f>IFERROR(VLOOKUP($B52,MMWR_TRAD_AGG_RO_COMP[],F$1,0),"ERROR")</f>
        <v>302</v>
      </c>
      <c r="G52" s="223">
        <f t="shared" si="0"/>
        <v>0.22370370370370371</v>
      </c>
      <c r="H52" s="224">
        <f>IFERROR(VLOOKUP($B52,MMWR_TRAD_AGG_RO_COMP[],H$1,0),"ERROR")</f>
        <v>381</v>
      </c>
      <c r="I52" s="222">
        <f>IFERROR(VLOOKUP($B52,MMWR_TRAD_AGG_RO_COMP[],I$1,0),"ERROR")</f>
        <v>42</v>
      </c>
      <c r="J52" s="223">
        <f t="shared" si="1"/>
        <v>0.11023622047244094</v>
      </c>
      <c r="K52" s="225">
        <f>IFERROR(VLOOKUP($B52,MMWR_TRAD_AGG_RO_COMP[],K$1,0),"ERROR")</f>
        <v>217</v>
      </c>
      <c r="L52" s="226">
        <f>IFERROR(VLOOKUP($B52,MMWR_TRAD_AGG_RO_COMP[],L$1,0),"ERROR")</f>
        <v>167</v>
      </c>
      <c r="M52" s="223">
        <f t="shared" si="2"/>
        <v>0.7695852534562212</v>
      </c>
      <c r="N52" s="225">
        <f>IFERROR(VLOOKUP($B52,MMWR_TRAD_AGG_RO_COMP[],N$1,0),"ERROR")</f>
        <v>169</v>
      </c>
      <c r="O52" s="226">
        <f>IFERROR(VLOOKUP($B52,MMWR_TRAD_AGG_RO_COMP[],O$1,0),"ERROR")</f>
        <v>60</v>
      </c>
      <c r="P52" s="223">
        <f t="shared" si="3"/>
        <v>0.35502958579881655</v>
      </c>
      <c r="Q52" s="227">
        <f>IFERROR(VLOOKUP($B52,MMWR_TRAD_AGG_RO_COMP[],Q$1,0),"ERROR")</f>
        <v>0</v>
      </c>
      <c r="R52" s="227">
        <f>IFERROR(VLOOKUP($B52,MMWR_TRAD_AGG_RO_COMP[],R$1,0),"ERROR")</f>
        <v>1</v>
      </c>
      <c r="S52" s="201">
        <f>IFERROR(VLOOKUP($B52,MMWR_APP_RO[],S$1,0),"ERROR")</f>
        <v>936</v>
      </c>
      <c r="T52" s="28"/>
    </row>
    <row r="53" spans="1:20" x14ac:dyDescent="0.2">
      <c r="A53" s="28"/>
      <c r="B53" s="108" t="s">
        <v>45</v>
      </c>
      <c r="C53" s="219">
        <f>IFERROR(VLOOKUP($B53,MMWR_TRAD_AGG_RO_COMP[],C$1,0),"ERROR")</f>
        <v>1527</v>
      </c>
      <c r="D53" s="220">
        <f>IFERROR(VLOOKUP($B53,MMWR_TRAD_AGG_RO_COMP[],D$1,0),"ERROR")</f>
        <v>256.67779960709998</v>
      </c>
      <c r="E53" s="221">
        <f>IFERROR(VLOOKUP($B53,MMWR_TRAD_AGG_RO_COMP[],E$1,0),"ERROR")</f>
        <v>1930</v>
      </c>
      <c r="F53" s="222">
        <f>IFERROR(VLOOKUP($B53,MMWR_TRAD_AGG_RO_COMP[],F$1,0),"ERROR")</f>
        <v>357</v>
      </c>
      <c r="G53" s="223">
        <f t="shared" si="0"/>
        <v>0.18497409326424871</v>
      </c>
      <c r="H53" s="224">
        <f>IFERROR(VLOOKUP($B53,MMWR_TRAD_AGG_RO_COMP[],H$1,0),"ERROR")</f>
        <v>1904</v>
      </c>
      <c r="I53" s="222">
        <f>IFERROR(VLOOKUP($B53,MMWR_TRAD_AGG_RO_COMP[],I$1,0),"ERROR")</f>
        <v>1209</v>
      </c>
      <c r="J53" s="223">
        <f t="shared" si="1"/>
        <v>0.63497899159663862</v>
      </c>
      <c r="K53" s="225">
        <f>IFERROR(VLOOKUP($B53,MMWR_TRAD_AGG_RO_COMP[],K$1,0),"ERROR")</f>
        <v>1029</v>
      </c>
      <c r="L53" s="226">
        <f>IFERROR(VLOOKUP($B53,MMWR_TRAD_AGG_RO_COMP[],L$1,0),"ERROR")</f>
        <v>632</v>
      </c>
      <c r="M53" s="223">
        <f t="shared" si="2"/>
        <v>0.61418853255587946</v>
      </c>
      <c r="N53" s="225">
        <f>IFERROR(VLOOKUP($B53,MMWR_TRAD_AGG_RO_COMP[],N$1,0),"ERROR")</f>
        <v>303</v>
      </c>
      <c r="O53" s="226">
        <f>IFERROR(VLOOKUP($B53,MMWR_TRAD_AGG_RO_COMP[],O$1,0),"ERROR")</f>
        <v>112</v>
      </c>
      <c r="P53" s="223">
        <f t="shared" si="3"/>
        <v>0.36963696369636961</v>
      </c>
      <c r="Q53" s="227">
        <f>IFERROR(VLOOKUP($B53,MMWR_TRAD_AGG_RO_COMP[],Q$1,0),"ERROR")</f>
        <v>0</v>
      </c>
      <c r="R53" s="227">
        <f>IFERROR(VLOOKUP($B53,MMWR_TRAD_AGG_RO_COMP[],R$1,0),"ERROR")</f>
        <v>1</v>
      </c>
      <c r="S53" s="201">
        <f>IFERROR(VLOOKUP($B53,MMWR_APP_RO[],S$1,0),"ERROR")</f>
        <v>1518</v>
      </c>
      <c r="T53" s="28"/>
    </row>
    <row r="54" spans="1:20" x14ac:dyDescent="0.2">
      <c r="A54" s="28"/>
      <c r="B54" s="108" t="s">
        <v>52</v>
      </c>
      <c r="C54" s="219">
        <f>IFERROR(VLOOKUP($B54,MMWR_TRAD_AGG_RO_COMP[],C$1,0),"ERROR")</f>
        <v>7531</v>
      </c>
      <c r="D54" s="220">
        <f>IFERROR(VLOOKUP($B54,MMWR_TRAD_AGG_RO_COMP[],D$1,0),"ERROR")</f>
        <v>396.30088965610003</v>
      </c>
      <c r="E54" s="221">
        <f>IFERROR(VLOOKUP($B54,MMWR_TRAD_AGG_RO_COMP[],E$1,0),"ERROR")</f>
        <v>9433</v>
      </c>
      <c r="F54" s="222">
        <f>IFERROR(VLOOKUP($B54,MMWR_TRAD_AGG_RO_COMP[],F$1,0),"ERROR")</f>
        <v>2106</v>
      </c>
      <c r="G54" s="223">
        <f t="shared" si="0"/>
        <v>0.22325877239478426</v>
      </c>
      <c r="H54" s="224">
        <f>IFERROR(VLOOKUP($B54,MMWR_TRAD_AGG_RO_COMP[],H$1,0),"ERROR")</f>
        <v>9016</v>
      </c>
      <c r="I54" s="222">
        <f>IFERROR(VLOOKUP($B54,MMWR_TRAD_AGG_RO_COMP[],I$1,0),"ERROR")</f>
        <v>6818</v>
      </c>
      <c r="J54" s="223">
        <f t="shared" si="1"/>
        <v>0.75621118012422361</v>
      </c>
      <c r="K54" s="225">
        <f>IFERROR(VLOOKUP($B54,MMWR_TRAD_AGG_RO_COMP[],K$1,0),"ERROR")</f>
        <v>1042</v>
      </c>
      <c r="L54" s="226">
        <f>IFERROR(VLOOKUP($B54,MMWR_TRAD_AGG_RO_COMP[],L$1,0),"ERROR")</f>
        <v>896</v>
      </c>
      <c r="M54" s="223">
        <f t="shared" si="2"/>
        <v>0.85988483685220729</v>
      </c>
      <c r="N54" s="225">
        <f>IFERROR(VLOOKUP($B54,MMWR_TRAD_AGG_RO_COMP[],N$1,0),"ERROR")</f>
        <v>4048</v>
      </c>
      <c r="O54" s="226">
        <f>IFERROR(VLOOKUP($B54,MMWR_TRAD_AGG_RO_COMP[],O$1,0),"ERROR")</f>
        <v>3329</v>
      </c>
      <c r="P54" s="223">
        <f t="shared" si="3"/>
        <v>0.82238142292490124</v>
      </c>
      <c r="Q54" s="227">
        <f>IFERROR(VLOOKUP($B54,MMWR_TRAD_AGG_RO_COMP[],Q$1,0),"ERROR")</f>
        <v>4</v>
      </c>
      <c r="R54" s="227">
        <f>IFERROR(VLOOKUP($B54,MMWR_TRAD_AGG_RO_COMP[],R$1,0),"ERROR")</f>
        <v>30</v>
      </c>
      <c r="S54" s="201">
        <f>IFERROR(VLOOKUP($B54,MMWR_APP_RO[],S$1,0),"ERROR")</f>
        <v>4887</v>
      </c>
      <c r="T54" s="28"/>
    </row>
    <row r="55" spans="1:20" x14ac:dyDescent="0.2">
      <c r="A55" s="28"/>
      <c r="B55" s="108" t="s">
        <v>55</v>
      </c>
      <c r="C55" s="219">
        <f>IFERROR(VLOOKUP($B55,MMWR_TRAD_AGG_RO_COMP[],C$1,0),"ERROR")</f>
        <v>749</v>
      </c>
      <c r="D55" s="220">
        <f>IFERROR(VLOOKUP($B55,MMWR_TRAD_AGG_RO_COMP[],D$1,0),"ERROR")</f>
        <v>186.90253671560001</v>
      </c>
      <c r="E55" s="221">
        <f>IFERROR(VLOOKUP($B55,MMWR_TRAD_AGG_RO_COMP[],E$1,0),"ERROR")</f>
        <v>875</v>
      </c>
      <c r="F55" s="222">
        <f>IFERROR(VLOOKUP($B55,MMWR_TRAD_AGG_RO_COMP[],F$1,0),"ERROR")</f>
        <v>228</v>
      </c>
      <c r="G55" s="223">
        <f t="shared" si="0"/>
        <v>0.26057142857142856</v>
      </c>
      <c r="H55" s="224">
        <f>IFERROR(VLOOKUP($B55,MMWR_TRAD_AGG_RO_COMP[],H$1,0),"ERROR")</f>
        <v>875</v>
      </c>
      <c r="I55" s="222">
        <f>IFERROR(VLOOKUP($B55,MMWR_TRAD_AGG_RO_COMP[],I$1,0),"ERROR")</f>
        <v>477</v>
      </c>
      <c r="J55" s="223">
        <f t="shared" si="1"/>
        <v>0.54514285714285715</v>
      </c>
      <c r="K55" s="225">
        <f>IFERROR(VLOOKUP($B55,MMWR_TRAD_AGG_RO_COMP[],K$1,0),"ERROR")</f>
        <v>260</v>
      </c>
      <c r="L55" s="226">
        <f>IFERROR(VLOOKUP($B55,MMWR_TRAD_AGG_RO_COMP[],L$1,0),"ERROR")</f>
        <v>234</v>
      </c>
      <c r="M55" s="223">
        <f t="shared" si="2"/>
        <v>0.9</v>
      </c>
      <c r="N55" s="225">
        <f>IFERROR(VLOOKUP($B55,MMWR_TRAD_AGG_RO_COMP[],N$1,0),"ERROR")</f>
        <v>708</v>
      </c>
      <c r="O55" s="226">
        <f>IFERROR(VLOOKUP($B55,MMWR_TRAD_AGG_RO_COMP[],O$1,0),"ERROR")</f>
        <v>397</v>
      </c>
      <c r="P55" s="223">
        <f t="shared" si="3"/>
        <v>0.56073446327683618</v>
      </c>
      <c r="Q55" s="227">
        <f>IFERROR(VLOOKUP($B55,MMWR_TRAD_AGG_RO_COMP[],Q$1,0),"ERROR")</f>
        <v>418</v>
      </c>
      <c r="R55" s="227">
        <f>IFERROR(VLOOKUP($B55,MMWR_TRAD_AGG_RO_COMP[],R$1,0),"ERROR")</f>
        <v>162</v>
      </c>
      <c r="S55" s="201">
        <f>IFERROR(VLOOKUP($B55,MMWR_APP_RO[],S$1,0),"ERROR")</f>
        <v>927</v>
      </c>
      <c r="T55" s="28"/>
    </row>
    <row r="56" spans="1:20" x14ac:dyDescent="0.2">
      <c r="A56" s="28"/>
      <c r="B56" s="108" t="s">
        <v>62</v>
      </c>
      <c r="C56" s="219">
        <f>IFERROR(VLOOKUP($B56,MMWR_TRAD_AGG_RO_COMP[],C$1,0),"ERROR")</f>
        <v>10806</v>
      </c>
      <c r="D56" s="220">
        <f>IFERROR(VLOOKUP($B56,MMWR_TRAD_AGG_RO_COMP[],D$1,0),"ERROR")</f>
        <v>430.7504164353</v>
      </c>
      <c r="E56" s="221">
        <f>IFERROR(VLOOKUP($B56,MMWR_TRAD_AGG_RO_COMP[],E$1,0),"ERROR")</f>
        <v>10130</v>
      </c>
      <c r="F56" s="222">
        <f>IFERROR(VLOOKUP($B56,MMWR_TRAD_AGG_RO_COMP[],F$1,0),"ERROR")</f>
        <v>3136</v>
      </c>
      <c r="G56" s="223">
        <f t="shared" si="0"/>
        <v>0.30957551826258639</v>
      </c>
      <c r="H56" s="224">
        <f>IFERROR(VLOOKUP($B56,MMWR_TRAD_AGG_RO_COMP[],H$1,0),"ERROR")</f>
        <v>14336</v>
      </c>
      <c r="I56" s="222">
        <f>IFERROR(VLOOKUP($B56,MMWR_TRAD_AGG_RO_COMP[],I$1,0),"ERROR")</f>
        <v>11041</v>
      </c>
      <c r="J56" s="223">
        <f t="shared" si="1"/>
        <v>0.7701590401785714</v>
      </c>
      <c r="K56" s="225">
        <f>IFERROR(VLOOKUP($B56,MMWR_TRAD_AGG_RO_COMP[],K$1,0),"ERROR")</f>
        <v>4178</v>
      </c>
      <c r="L56" s="226">
        <f>IFERROR(VLOOKUP($B56,MMWR_TRAD_AGG_RO_COMP[],L$1,0),"ERROR")</f>
        <v>3716</v>
      </c>
      <c r="M56" s="223">
        <f t="shared" si="2"/>
        <v>0.88942077549066534</v>
      </c>
      <c r="N56" s="225">
        <f>IFERROR(VLOOKUP($B56,MMWR_TRAD_AGG_RO_COMP[],N$1,0),"ERROR")</f>
        <v>2405</v>
      </c>
      <c r="O56" s="226">
        <f>IFERROR(VLOOKUP($B56,MMWR_TRAD_AGG_RO_COMP[],O$1,0),"ERROR")</f>
        <v>1909</v>
      </c>
      <c r="P56" s="223">
        <f t="shared" si="3"/>
        <v>0.79376299376299375</v>
      </c>
      <c r="Q56" s="227">
        <f>IFERROR(VLOOKUP($B56,MMWR_TRAD_AGG_RO_COMP[],Q$1,0),"ERROR")</f>
        <v>0</v>
      </c>
      <c r="R56" s="227">
        <f>IFERROR(VLOOKUP($B56,MMWR_TRAD_AGG_RO_COMP[],R$1,0),"ERROR")</f>
        <v>36</v>
      </c>
      <c r="S56" s="201">
        <f>IFERROR(VLOOKUP($B56,MMWR_APP_RO[],S$1,0),"ERROR")</f>
        <v>8415</v>
      </c>
      <c r="T56" s="28"/>
    </row>
    <row r="57" spans="1:20" x14ac:dyDescent="0.2">
      <c r="A57" s="28"/>
      <c r="B57" s="108" t="s">
        <v>64</v>
      </c>
      <c r="C57" s="219">
        <f>IFERROR(VLOOKUP($B57,MMWR_TRAD_AGG_RO_COMP[],C$1,0),"ERROR")</f>
        <v>3635</v>
      </c>
      <c r="D57" s="220">
        <f>IFERROR(VLOOKUP($B57,MMWR_TRAD_AGG_RO_COMP[],D$1,0),"ERROR")</f>
        <v>241.0398899587</v>
      </c>
      <c r="E57" s="221">
        <f>IFERROR(VLOOKUP($B57,MMWR_TRAD_AGG_RO_COMP[],E$1,0),"ERROR")</f>
        <v>3786</v>
      </c>
      <c r="F57" s="222">
        <f>IFERROR(VLOOKUP($B57,MMWR_TRAD_AGG_RO_COMP[],F$1,0),"ERROR")</f>
        <v>811</v>
      </c>
      <c r="G57" s="223">
        <f t="shared" si="0"/>
        <v>0.21421024828314844</v>
      </c>
      <c r="H57" s="224">
        <f>IFERROR(VLOOKUP($B57,MMWR_TRAD_AGG_RO_COMP[],H$1,0),"ERROR")</f>
        <v>4418</v>
      </c>
      <c r="I57" s="222">
        <f>IFERROR(VLOOKUP($B57,MMWR_TRAD_AGG_RO_COMP[],I$1,0),"ERROR")</f>
        <v>2560</v>
      </c>
      <c r="J57" s="223">
        <f t="shared" si="1"/>
        <v>0.57944771389769123</v>
      </c>
      <c r="K57" s="225">
        <f>IFERROR(VLOOKUP($B57,MMWR_TRAD_AGG_RO_COMP[],K$1,0),"ERROR")</f>
        <v>943</v>
      </c>
      <c r="L57" s="226">
        <f>IFERROR(VLOOKUP($B57,MMWR_TRAD_AGG_RO_COMP[],L$1,0),"ERROR")</f>
        <v>819</v>
      </c>
      <c r="M57" s="223">
        <f t="shared" si="2"/>
        <v>0.86850477200424181</v>
      </c>
      <c r="N57" s="225">
        <f>IFERROR(VLOOKUP($B57,MMWR_TRAD_AGG_RO_COMP[],N$1,0),"ERROR")</f>
        <v>1081</v>
      </c>
      <c r="O57" s="226">
        <f>IFERROR(VLOOKUP($B57,MMWR_TRAD_AGG_RO_COMP[],O$1,0),"ERROR")</f>
        <v>647</v>
      </c>
      <c r="P57" s="223">
        <f t="shared" si="3"/>
        <v>0.59851988899167441</v>
      </c>
      <c r="Q57" s="227">
        <f>IFERROR(VLOOKUP($B57,MMWR_TRAD_AGG_RO_COMP[],Q$1,0),"ERROR")</f>
        <v>0</v>
      </c>
      <c r="R57" s="227">
        <f>IFERROR(VLOOKUP($B57,MMWR_TRAD_AGG_RO_COMP[],R$1,0),"ERROR")</f>
        <v>69</v>
      </c>
      <c r="S57" s="201">
        <f>IFERROR(VLOOKUP($B57,MMWR_APP_RO[],S$1,0),"ERROR")</f>
        <v>7187</v>
      </c>
      <c r="T57" s="28"/>
    </row>
    <row r="58" spans="1:20" x14ac:dyDescent="0.2">
      <c r="A58" s="28"/>
      <c r="B58" s="108" t="s">
        <v>66</v>
      </c>
      <c r="C58" s="219">
        <f>IFERROR(VLOOKUP($B58,MMWR_TRAD_AGG_RO_COMP[],C$1,0),"ERROR")</f>
        <v>6196</v>
      </c>
      <c r="D58" s="220">
        <f>IFERROR(VLOOKUP($B58,MMWR_TRAD_AGG_RO_COMP[],D$1,0),"ERROR")</f>
        <v>471.70158166559997</v>
      </c>
      <c r="E58" s="221">
        <f>IFERROR(VLOOKUP($B58,MMWR_TRAD_AGG_RO_COMP[],E$1,0),"ERROR")</f>
        <v>4600</v>
      </c>
      <c r="F58" s="222">
        <f>IFERROR(VLOOKUP($B58,MMWR_TRAD_AGG_RO_COMP[],F$1,0),"ERROR")</f>
        <v>1106</v>
      </c>
      <c r="G58" s="223">
        <f t="shared" si="0"/>
        <v>0.24043478260869566</v>
      </c>
      <c r="H58" s="224">
        <f>IFERROR(VLOOKUP($B58,MMWR_TRAD_AGG_RO_COMP[],H$1,0),"ERROR")</f>
        <v>7604</v>
      </c>
      <c r="I58" s="222">
        <f>IFERROR(VLOOKUP($B58,MMWR_TRAD_AGG_RO_COMP[],I$1,0),"ERROR")</f>
        <v>5913</v>
      </c>
      <c r="J58" s="223">
        <f t="shared" si="1"/>
        <v>0.77761704366123097</v>
      </c>
      <c r="K58" s="225">
        <f>IFERROR(VLOOKUP($B58,MMWR_TRAD_AGG_RO_COMP[],K$1,0),"ERROR")</f>
        <v>2933</v>
      </c>
      <c r="L58" s="226">
        <f>IFERROR(VLOOKUP($B58,MMWR_TRAD_AGG_RO_COMP[],L$1,0),"ERROR")</f>
        <v>2769</v>
      </c>
      <c r="M58" s="223">
        <f t="shared" si="2"/>
        <v>0.94408455506307531</v>
      </c>
      <c r="N58" s="225">
        <f>IFERROR(VLOOKUP($B58,MMWR_TRAD_AGG_RO_COMP[],N$1,0),"ERROR")</f>
        <v>2259</v>
      </c>
      <c r="O58" s="226">
        <f>IFERROR(VLOOKUP($B58,MMWR_TRAD_AGG_RO_COMP[],O$1,0),"ERROR")</f>
        <v>1304</v>
      </c>
      <c r="P58" s="223">
        <f t="shared" si="3"/>
        <v>0.57724656927844176</v>
      </c>
      <c r="Q58" s="227">
        <f>IFERROR(VLOOKUP($B58,MMWR_TRAD_AGG_RO_COMP[],Q$1,0),"ERROR")</f>
        <v>1</v>
      </c>
      <c r="R58" s="227">
        <f>IFERROR(VLOOKUP($B58,MMWR_TRAD_AGG_RO_COMP[],R$1,0),"ERROR")</f>
        <v>85</v>
      </c>
      <c r="S58" s="201">
        <f>IFERROR(VLOOKUP($B58,MMWR_APP_RO[],S$1,0),"ERROR")</f>
        <v>5309</v>
      </c>
      <c r="T58" s="28"/>
    </row>
    <row r="59" spans="1:20" x14ac:dyDescent="0.2">
      <c r="A59" s="28"/>
      <c r="B59" s="108" t="s">
        <v>68</v>
      </c>
      <c r="C59" s="219">
        <f>IFERROR(VLOOKUP($B59,MMWR_TRAD_AGG_RO_COMP[],C$1,0),"ERROR")</f>
        <v>2943</v>
      </c>
      <c r="D59" s="220">
        <f>IFERROR(VLOOKUP($B59,MMWR_TRAD_AGG_RO_COMP[],D$1,0),"ERROR")</f>
        <v>410.34148827730002</v>
      </c>
      <c r="E59" s="221">
        <f>IFERROR(VLOOKUP($B59,MMWR_TRAD_AGG_RO_COMP[],E$1,0),"ERROR")</f>
        <v>3524</v>
      </c>
      <c r="F59" s="222">
        <f>IFERROR(VLOOKUP($B59,MMWR_TRAD_AGG_RO_COMP[],F$1,0),"ERROR")</f>
        <v>878</v>
      </c>
      <c r="G59" s="223">
        <f t="shared" si="0"/>
        <v>0.24914869466515324</v>
      </c>
      <c r="H59" s="224">
        <f>IFERROR(VLOOKUP($B59,MMWR_TRAD_AGG_RO_COMP[],H$1,0),"ERROR")</f>
        <v>3591</v>
      </c>
      <c r="I59" s="222">
        <f>IFERROR(VLOOKUP($B59,MMWR_TRAD_AGG_RO_COMP[],I$1,0),"ERROR")</f>
        <v>2487</v>
      </c>
      <c r="J59" s="223">
        <f t="shared" si="1"/>
        <v>0.69256474519632416</v>
      </c>
      <c r="K59" s="225">
        <f>IFERROR(VLOOKUP($B59,MMWR_TRAD_AGG_RO_COMP[],K$1,0),"ERROR")</f>
        <v>612</v>
      </c>
      <c r="L59" s="226">
        <f>IFERROR(VLOOKUP($B59,MMWR_TRAD_AGG_RO_COMP[],L$1,0),"ERROR")</f>
        <v>487</v>
      </c>
      <c r="M59" s="223">
        <f t="shared" si="2"/>
        <v>0.79575163398692805</v>
      </c>
      <c r="N59" s="225">
        <f>IFERROR(VLOOKUP($B59,MMWR_TRAD_AGG_RO_COMP[],N$1,0),"ERROR")</f>
        <v>1199</v>
      </c>
      <c r="O59" s="226">
        <f>IFERROR(VLOOKUP($B59,MMWR_TRAD_AGG_RO_COMP[],O$1,0),"ERROR")</f>
        <v>897</v>
      </c>
      <c r="P59" s="223">
        <f t="shared" si="3"/>
        <v>0.74812343619683064</v>
      </c>
      <c r="Q59" s="227">
        <f>IFERROR(VLOOKUP($B59,MMWR_TRAD_AGG_RO_COMP[],Q$1,0),"ERROR")</f>
        <v>0</v>
      </c>
      <c r="R59" s="227">
        <f>IFERROR(VLOOKUP($B59,MMWR_TRAD_AGG_RO_COMP[],R$1,0),"ERROR")</f>
        <v>120</v>
      </c>
      <c r="S59" s="201">
        <f>IFERROR(VLOOKUP($B59,MMWR_APP_RO[],S$1,0),"ERROR")</f>
        <v>3105</v>
      </c>
      <c r="T59" s="28"/>
    </row>
    <row r="60" spans="1:20" x14ac:dyDescent="0.2">
      <c r="A60" s="28"/>
      <c r="B60" s="108" t="s">
        <v>71</v>
      </c>
      <c r="C60" s="219">
        <f>IFERROR(VLOOKUP($B60,MMWR_TRAD_AGG_RO_COMP[],C$1,0),"ERROR")</f>
        <v>6295</v>
      </c>
      <c r="D60" s="220">
        <f>IFERROR(VLOOKUP($B60,MMWR_TRAD_AGG_RO_COMP[],D$1,0),"ERROR")</f>
        <v>345.38014297059999</v>
      </c>
      <c r="E60" s="221">
        <f>IFERROR(VLOOKUP($B60,MMWR_TRAD_AGG_RO_COMP[],E$1,0),"ERROR")</f>
        <v>10683</v>
      </c>
      <c r="F60" s="222">
        <f>IFERROR(VLOOKUP($B60,MMWR_TRAD_AGG_RO_COMP[],F$1,0),"ERROR")</f>
        <v>2316</v>
      </c>
      <c r="G60" s="223">
        <f t="shared" si="0"/>
        <v>0.21679303566413929</v>
      </c>
      <c r="H60" s="224">
        <f>IFERROR(VLOOKUP($B60,MMWR_TRAD_AGG_RO_COMP[],H$1,0),"ERROR")</f>
        <v>16851</v>
      </c>
      <c r="I60" s="222">
        <f>IFERROR(VLOOKUP($B60,MMWR_TRAD_AGG_RO_COMP[],I$1,0),"ERROR")</f>
        <v>10581</v>
      </c>
      <c r="J60" s="223">
        <f t="shared" si="1"/>
        <v>0.62791525725476238</v>
      </c>
      <c r="K60" s="225">
        <f>IFERROR(VLOOKUP($B60,MMWR_TRAD_AGG_RO_COMP[],K$1,0),"ERROR")</f>
        <v>5607</v>
      </c>
      <c r="L60" s="226">
        <f>IFERROR(VLOOKUP($B60,MMWR_TRAD_AGG_RO_COMP[],L$1,0),"ERROR")</f>
        <v>3917</v>
      </c>
      <c r="M60" s="223">
        <f t="shared" si="2"/>
        <v>0.69859104690565366</v>
      </c>
      <c r="N60" s="225">
        <f>IFERROR(VLOOKUP($B60,MMWR_TRAD_AGG_RO_COMP[],N$1,0),"ERROR")</f>
        <v>2418</v>
      </c>
      <c r="O60" s="226">
        <f>IFERROR(VLOOKUP($B60,MMWR_TRAD_AGG_RO_COMP[],O$1,0),"ERROR")</f>
        <v>1538</v>
      </c>
      <c r="P60" s="223">
        <f t="shared" si="3"/>
        <v>0.63606286186931349</v>
      </c>
      <c r="Q60" s="227">
        <f>IFERROR(VLOOKUP($B60,MMWR_TRAD_AGG_RO_COMP[],Q$1,0),"ERROR")</f>
        <v>0</v>
      </c>
      <c r="R60" s="227">
        <f>IFERROR(VLOOKUP($B60,MMWR_TRAD_AGG_RO_COMP[],R$1,0),"ERROR")</f>
        <v>60</v>
      </c>
      <c r="S60" s="201">
        <f>IFERROR(VLOOKUP($B60,MMWR_APP_RO[],S$1,0),"ERROR")</f>
        <v>4254</v>
      </c>
      <c r="T60" s="28"/>
    </row>
    <row r="61" spans="1:20" x14ac:dyDescent="0.2">
      <c r="A61" s="28"/>
      <c r="B61" s="116" t="s">
        <v>73</v>
      </c>
      <c r="C61" s="228">
        <f>IFERROR(VLOOKUP($B61,MMWR_TRAD_AGG_RO_COMP[],C$1,0),"ERROR")</f>
        <v>10655</v>
      </c>
      <c r="D61" s="229">
        <f>IFERROR(VLOOKUP($B61,MMWR_TRAD_AGG_RO_COMP[],D$1,0),"ERROR")</f>
        <v>392.59568277800003</v>
      </c>
      <c r="E61" s="230">
        <f>IFERROR(VLOOKUP($B61,MMWR_TRAD_AGG_RO_COMP[],E$1,0),"ERROR")</f>
        <v>7095</v>
      </c>
      <c r="F61" s="231">
        <f>IFERROR(VLOOKUP($B61,MMWR_TRAD_AGG_RO_COMP[],F$1,0),"ERROR")</f>
        <v>1227</v>
      </c>
      <c r="G61" s="232">
        <f t="shared" si="0"/>
        <v>0.17293868921775898</v>
      </c>
      <c r="H61" s="233">
        <f>IFERROR(VLOOKUP($B61,MMWR_TRAD_AGG_RO_COMP[],H$1,0),"ERROR")</f>
        <v>15623</v>
      </c>
      <c r="I61" s="231">
        <f>IFERROR(VLOOKUP($B61,MMWR_TRAD_AGG_RO_COMP[],I$1,0),"ERROR")</f>
        <v>11284</v>
      </c>
      <c r="J61" s="232">
        <f t="shared" si="1"/>
        <v>0.72226845036164633</v>
      </c>
      <c r="K61" s="234">
        <f>IFERROR(VLOOKUP($B61,MMWR_TRAD_AGG_RO_COMP[],K$1,0),"ERROR")</f>
        <v>4676</v>
      </c>
      <c r="L61" s="235">
        <f>IFERROR(VLOOKUP($B61,MMWR_TRAD_AGG_RO_COMP[],L$1,0),"ERROR")</f>
        <v>3619</v>
      </c>
      <c r="M61" s="232">
        <f t="shared" si="2"/>
        <v>0.7739520958083832</v>
      </c>
      <c r="N61" s="234">
        <f>IFERROR(VLOOKUP($B61,MMWR_TRAD_AGG_RO_COMP[],N$1,0),"ERROR")</f>
        <v>4352</v>
      </c>
      <c r="O61" s="235">
        <f>IFERROR(VLOOKUP($B61,MMWR_TRAD_AGG_RO_COMP[],O$1,0),"ERROR")</f>
        <v>3574</v>
      </c>
      <c r="P61" s="232">
        <f t="shared" si="3"/>
        <v>0.82123161764705888</v>
      </c>
      <c r="Q61" s="236">
        <f>IFERROR(VLOOKUP($B61,MMWR_TRAD_AGG_RO_COMP[],Q$1,0),"ERROR")</f>
        <v>2</v>
      </c>
      <c r="R61" s="236">
        <f>IFERROR(VLOOKUP($B61,MMWR_TRAD_AGG_RO_COMP[],R$1,0),"ERROR")</f>
        <v>152</v>
      </c>
      <c r="S61" s="201">
        <f>IFERROR(VLOOKUP($B61,MMWR_APP_RO[],S$1,0),"ERROR")</f>
        <v>5062</v>
      </c>
      <c r="T61" s="28"/>
    </row>
    <row r="62" spans="1:20" x14ac:dyDescent="0.2">
      <c r="A62" s="28"/>
      <c r="B62" s="101" t="s">
        <v>381</v>
      </c>
      <c r="C62" s="212">
        <f>IFERROR(VLOOKUP($B62,MMWR_TRAD_AGG_DISTRICT_COMP[],C$1,0),"ERROR")</f>
        <v>60071</v>
      </c>
      <c r="D62" s="197">
        <f>IFERROR(VLOOKUP($B62,MMWR_TRAD_AGG_DISTRICT_COMP[],D$1,0),"ERROR")</f>
        <v>351.53556624660001</v>
      </c>
      <c r="E62" s="213">
        <f>IFERROR(VLOOKUP($B62,MMWR_TRAD_AGG_DISTRICT_COMP[],E$1,0),"ERROR")</f>
        <v>65321</v>
      </c>
      <c r="F62" s="218">
        <f>IFERROR(VLOOKUP($B62,MMWR_TRAD_AGG_DISTRICT_COMP[],F$1,0),"ERROR")</f>
        <v>17488</v>
      </c>
      <c r="G62" s="214">
        <f t="shared" si="0"/>
        <v>0.26772400912417138</v>
      </c>
      <c r="H62" s="218">
        <f>IFERROR(VLOOKUP($B62,MMWR_TRAD_AGG_DISTRICT_COMP[],H$1,0),"ERROR")</f>
        <v>82419</v>
      </c>
      <c r="I62" s="218">
        <f>IFERROR(VLOOKUP($B62,MMWR_TRAD_AGG_DISTRICT_COMP[],I$1,0),"ERROR")</f>
        <v>56666</v>
      </c>
      <c r="J62" s="214">
        <f t="shared" si="1"/>
        <v>0.68753564105364051</v>
      </c>
      <c r="K62" s="212">
        <f>IFERROR(VLOOKUP($B62,MMWR_TRAD_AGG_DISTRICT_COMP[],K$1,0),"ERROR")</f>
        <v>26331</v>
      </c>
      <c r="L62" s="212">
        <f>IFERROR(VLOOKUP($B62,MMWR_TRAD_AGG_DISTRICT_COMP[],L$1,0),"ERROR")</f>
        <v>22368</v>
      </c>
      <c r="M62" s="214">
        <f t="shared" si="2"/>
        <v>0.84949299305001713</v>
      </c>
      <c r="N62" s="212">
        <f>IFERROR(VLOOKUP($B62,MMWR_TRAD_AGG_DISTRICT_COMP[],N$1,0),"ERROR")</f>
        <v>30106</v>
      </c>
      <c r="O62" s="212">
        <f>IFERROR(VLOOKUP($B62,MMWR_TRAD_AGG_DISTRICT_COMP[],O$1,0),"ERROR")</f>
        <v>22045</v>
      </c>
      <c r="P62" s="214">
        <f t="shared" si="3"/>
        <v>0.73224606390752678</v>
      </c>
      <c r="Q62" s="212">
        <f>IFERROR(VLOOKUP($B62,MMWR_TRAD_AGG_DISTRICT_COMP[],Q$1,0),"ERROR")</f>
        <v>156</v>
      </c>
      <c r="R62" s="215">
        <f>IFERROR(VLOOKUP($B62,MMWR_TRAD_AGG_DISTRICT_COMP[],R$1,0),"ERROR")</f>
        <v>1259</v>
      </c>
      <c r="S62" s="215">
        <f>IFERROR(VLOOKUP($B62,MMWR_APP_RO[],S$1,0),"ERROR")</f>
        <v>89399</v>
      </c>
      <c r="T62" s="28"/>
    </row>
    <row r="63" spans="1:20" x14ac:dyDescent="0.2">
      <c r="A63" s="28"/>
      <c r="B63" s="108" t="s">
        <v>25</v>
      </c>
      <c r="C63" s="219">
        <f>IFERROR(VLOOKUP($B63,MMWR_TRAD_AGG_RO_COMP[],C$1,0),"ERROR")</f>
        <v>12244</v>
      </c>
      <c r="D63" s="220">
        <f>IFERROR(VLOOKUP($B63,MMWR_TRAD_AGG_RO_COMP[],D$1,0),"ERROR")</f>
        <v>354.15411630189999</v>
      </c>
      <c r="E63" s="221">
        <f>IFERROR(VLOOKUP($B63,MMWR_TRAD_AGG_RO_COMP[],E$1,0),"ERROR")</f>
        <v>15869</v>
      </c>
      <c r="F63" s="222">
        <f>IFERROR(VLOOKUP($B63,MMWR_TRAD_AGG_RO_COMP[],F$1,0),"ERROR")</f>
        <v>4666</v>
      </c>
      <c r="G63" s="223">
        <f t="shared" si="0"/>
        <v>0.29403239019471927</v>
      </c>
      <c r="H63" s="224">
        <f>IFERROR(VLOOKUP($B63,MMWR_TRAD_AGG_RO_COMP[],H$1,0),"ERROR")</f>
        <v>17853</v>
      </c>
      <c r="I63" s="222">
        <f>IFERROR(VLOOKUP($B63,MMWR_TRAD_AGG_RO_COMP[],I$1,0),"ERROR")</f>
        <v>12843</v>
      </c>
      <c r="J63" s="223">
        <f t="shared" si="1"/>
        <v>0.71937489497563434</v>
      </c>
      <c r="K63" s="225">
        <f>IFERROR(VLOOKUP($B63,MMWR_TRAD_AGG_RO_COMP[],K$1,0),"ERROR")</f>
        <v>7447</v>
      </c>
      <c r="L63" s="226">
        <f>IFERROR(VLOOKUP($B63,MMWR_TRAD_AGG_RO_COMP[],L$1,0),"ERROR")</f>
        <v>6073</v>
      </c>
      <c r="M63" s="223">
        <f t="shared" si="2"/>
        <v>0.81549617295555255</v>
      </c>
      <c r="N63" s="225">
        <f>IFERROR(VLOOKUP($B63,MMWR_TRAD_AGG_RO_COMP[],N$1,0),"ERROR")</f>
        <v>10050</v>
      </c>
      <c r="O63" s="226">
        <f>IFERROR(VLOOKUP($B63,MMWR_TRAD_AGG_RO_COMP[],O$1,0),"ERROR")</f>
        <v>9159</v>
      </c>
      <c r="P63" s="223">
        <f t="shared" si="3"/>
        <v>0.9113432835820896</v>
      </c>
      <c r="Q63" s="227">
        <f>IFERROR(VLOOKUP($B63,MMWR_TRAD_AGG_RO_COMP[],Q$1,0),"ERROR")</f>
        <v>68</v>
      </c>
      <c r="R63" s="227">
        <f>IFERROR(VLOOKUP($B63,MMWR_TRAD_AGG_RO_COMP[],R$1,0),"ERROR")</f>
        <v>12</v>
      </c>
      <c r="S63" s="201">
        <f>IFERROR(VLOOKUP($B63,MMWR_APP_RO[],S$1,0),"ERROR")</f>
        <v>18689</v>
      </c>
      <c r="T63" s="28"/>
    </row>
    <row r="64" spans="1:20" x14ac:dyDescent="0.2">
      <c r="A64" s="28"/>
      <c r="B64" s="108" t="s">
        <v>39</v>
      </c>
      <c r="C64" s="219">
        <f>IFERROR(VLOOKUP($B64,MMWR_TRAD_AGG_RO_COMP[],C$1,0),"ERROR")</f>
        <v>8396</v>
      </c>
      <c r="D64" s="220">
        <f>IFERROR(VLOOKUP($B64,MMWR_TRAD_AGG_RO_COMP[],D$1,0),"ERROR")</f>
        <v>297.04680800379998</v>
      </c>
      <c r="E64" s="221">
        <f>IFERROR(VLOOKUP($B64,MMWR_TRAD_AGG_RO_COMP[],E$1,0),"ERROR")</f>
        <v>8442</v>
      </c>
      <c r="F64" s="222">
        <f>IFERROR(VLOOKUP($B64,MMWR_TRAD_AGG_RO_COMP[],F$1,0),"ERROR")</f>
        <v>2389</v>
      </c>
      <c r="G64" s="223">
        <f t="shared" si="0"/>
        <v>0.28298981284055913</v>
      </c>
      <c r="H64" s="224">
        <f>IFERROR(VLOOKUP($B64,MMWR_TRAD_AGG_RO_COMP[],H$1,0),"ERROR")</f>
        <v>13527</v>
      </c>
      <c r="I64" s="222">
        <f>IFERROR(VLOOKUP($B64,MMWR_TRAD_AGG_RO_COMP[],I$1,0),"ERROR")</f>
        <v>9355</v>
      </c>
      <c r="J64" s="223">
        <f t="shared" si="1"/>
        <v>0.69157980335625047</v>
      </c>
      <c r="K64" s="225">
        <f>IFERROR(VLOOKUP($B64,MMWR_TRAD_AGG_RO_COMP[],K$1,0),"ERROR")</f>
        <v>2830</v>
      </c>
      <c r="L64" s="226">
        <f>IFERROR(VLOOKUP($B64,MMWR_TRAD_AGG_RO_COMP[],L$1,0),"ERROR")</f>
        <v>2343</v>
      </c>
      <c r="M64" s="223">
        <f t="shared" si="2"/>
        <v>0.8279151943462898</v>
      </c>
      <c r="N64" s="225">
        <f>IFERROR(VLOOKUP($B64,MMWR_TRAD_AGG_RO_COMP[],N$1,0),"ERROR")</f>
        <v>1460</v>
      </c>
      <c r="O64" s="226">
        <f>IFERROR(VLOOKUP($B64,MMWR_TRAD_AGG_RO_COMP[],O$1,0),"ERROR")</f>
        <v>625</v>
      </c>
      <c r="P64" s="223">
        <f t="shared" si="3"/>
        <v>0.42808219178082191</v>
      </c>
      <c r="Q64" s="227">
        <f>IFERROR(VLOOKUP($B64,MMWR_TRAD_AGG_RO_COMP[],Q$1,0),"ERROR")</f>
        <v>1</v>
      </c>
      <c r="R64" s="227">
        <f>IFERROR(VLOOKUP($B64,MMWR_TRAD_AGG_RO_COMP[],R$1,0),"ERROR")</f>
        <v>54</v>
      </c>
      <c r="S64" s="201">
        <f>IFERROR(VLOOKUP($B64,MMWR_APP_RO[],S$1,0),"ERROR")</f>
        <v>13119</v>
      </c>
      <c r="T64" s="28"/>
    </row>
    <row r="65" spans="1:20" x14ac:dyDescent="0.2">
      <c r="A65" s="28"/>
      <c r="B65" s="108" t="s">
        <v>53</v>
      </c>
      <c r="C65" s="219">
        <f>IFERROR(VLOOKUP($B65,MMWR_TRAD_AGG_RO_COMP[],C$1,0),"ERROR")</f>
        <v>7680</v>
      </c>
      <c r="D65" s="220">
        <f>IFERROR(VLOOKUP($B65,MMWR_TRAD_AGG_RO_COMP[],D$1,0),"ERROR")</f>
        <v>493.03111979170001</v>
      </c>
      <c r="E65" s="221">
        <f>IFERROR(VLOOKUP($B65,MMWR_TRAD_AGG_RO_COMP[],E$1,0),"ERROR")</f>
        <v>3380</v>
      </c>
      <c r="F65" s="222">
        <f>IFERROR(VLOOKUP($B65,MMWR_TRAD_AGG_RO_COMP[],F$1,0),"ERROR")</f>
        <v>971</v>
      </c>
      <c r="G65" s="223">
        <f t="shared" si="0"/>
        <v>0.28727810650887575</v>
      </c>
      <c r="H65" s="224">
        <f>IFERROR(VLOOKUP($B65,MMWR_TRAD_AGG_RO_COMP[],H$1,0),"ERROR")</f>
        <v>11011</v>
      </c>
      <c r="I65" s="222">
        <f>IFERROR(VLOOKUP($B65,MMWR_TRAD_AGG_RO_COMP[],I$1,0),"ERROR")</f>
        <v>7947</v>
      </c>
      <c r="J65" s="223">
        <f t="shared" si="1"/>
        <v>0.72173281264190359</v>
      </c>
      <c r="K65" s="225">
        <f>IFERROR(VLOOKUP($B65,MMWR_TRAD_AGG_RO_COMP[],K$1,0),"ERROR")</f>
        <v>3197</v>
      </c>
      <c r="L65" s="226">
        <f>IFERROR(VLOOKUP($B65,MMWR_TRAD_AGG_RO_COMP[],L$1,0),"ERROR")</f>
        <v>2985</v>
      </c>
      <c r="M65" s="223">
        <f t="shared" si="2"/>
        <v>0.93368783234282138</v>
      </c>
      <c r="N65" s="225">
        <f>IFERROR(VLOOKUP($B65,MMWR_TRAD_AGG_RO_COMP[],N$1,0),"ERROR")</f>
        <v>1631</v>
      </c>
      <c r="O65" s="226">
        <f>IFERROR(VLOOKUP($B65,MMWR_TRAD_AGG_RO_COMP[],O$1,0),"ERROR")</f>
        <v>742</v>
      </c>
      <c r="P65" s="223">
        <f t="shared" si="3"/>
        <v>0.45493562231759654</v>
      </c>
      <c r="Q65" s="227">
        <f>IFERROR(VLOOKUP($B65,MMWR_TRAD_AGG_RO_COMP[],Q$1,0),"ERROR")</f>
        <v>81</v>
      </c>
      <c r="R65" s="227">
        <f>IFERROR(VLOOKUP($B65,MMWR_TRAD_AGG_RO_COMP[],R$1,0),"ERROR")</f>
        <v>286</v>
      </c>
      <c r="S65" s="201">
        <f>IFERROR(VLOOKUP($B65,MMWR_APP_RO[],S$1,0),"ERROR")</f>
        <v>4796</v>
      </c>
      <c r="T65" s="28"/>
    </row>
    <row r="66" spans="1:20" x14ac:dyDescent="0.2">
      <c r="A66" s="28"/>
      <c r="B66" s="108" t="s">
        <v>57</v>
      </c>
      <c r="C66" s="219">
        <f>IFERROR(VLOOKUP($B66,MMWR_TRAD_AGG_RO_COMP[],C$1,0),"ERROR")</f>
        <v>11247</v>
      </c>
      <c r="D66" s="220">
        <f>IFERROR(VLOOKUP($B66,MMWR_TRAD_AGG_RO_COMP[],D$1,0),"ERROR")</f>
        <v>382.89917311279999</v>
      </c>
      <c r="E66" s="221">
        <f>IFERROR(VLOOKUP($B66,MMWR_TRAD_AGG_RO_COMP[],E$1,0),"ERROR")</f>
        <v>7134</v>
      </c>
      <c r="F66" s="222">
        <f>IFERROR(VLOOKUP($B66,MMWR_TRAD_AGG_RO_COMP[],F$1,0),"ERROR")</f>
        <v>1522</v>
      </c>
      <c r="G66" s="223">
        <f t="shared" si="0"/>
        <v>0.21334454723857582</v>
      </c>
      <c r="H66" s="224">
        <f>IFERROR(VLOOKUP($B66,MMWR_TRAD_AGG_RO_COMP[],H$1,0),"ERROR")</f>
        <v>12505</v>
      </c>
      <c r="I66" s="222">
        <f>IFERROR(VLOOKUP($B66,MMWR_TRAD_AGG_RO_COMP[],I$1,0),"ERROR")</f>
        <v>9381</v>
      </c>
      <c r="J66" s="223">
        <f t="shared" si="1"/>
        <v>0.75017992802878852</v>
      </c>
      <c r="K66" s="225">
        <f>IFERROR(VLOOKUP($B66,MMWR_TRAD_AGG_RO_COMP[],K$1,0),"ERROR")</f>
        <v>4510</v>
      </c>
      <c r="L66" s="226">
        <f>IFERROR(VLOOKUP($B66,MMWR_TRAD_AGG_RO_COMP[],L$1,0),"ERROR")</f>
        <v>4201</v>
      </c>
      <c r="M66" s="223">
        <f t="shared" si="2"/>
        <v>0.93148558758314859</v>
      </c>
      <c r="N66" s="225">
        <f>IFERROR(VLOOKUP($B66,MMWR_TRAD_AGG_RO_COMP[],N$1,0),"ERROR")</f>
        <v>1822</v>
      </c>
      <c r="O66" s="226">
        <f>IFERROR(VLOOKUP($B66,MMWR_TRAD_AGG_RO_COMP[],O$1,0),"ERROR")</f>
        <v>1114</v>
      </c>
      <c r="P66" s="223">
        <f t="shared" si="3"/>
        <v>0.61141602634467618</v>
      </c>
      <c r="Q66" s="227">
        <f>IFERROR(VLOOKUP($B66,MMWR_TRAD_AGG_RO_COMP[],Q$1,0),"ERROR")</f>
        <v>0</v>
      </c>
      <c r="R66" s="227">
        <f>IFERROR(VLOOKUP($B66,MMWR_TRAD_AGG_RO_COMP[],R$1,0),"ERROR")</f>
        <v>380</v>
      </c>
      <c r="S66" s="201">
        <f>IFERROR(VLOOKUP($B66,MMWR_APP_RO[],S$1,0),"ERROR")</f>
        <v>10021</v>
      </c>
      <c r="T66" s="28"/>
    </row>
    <row r="67" spans="1:20" x14ac:dyDescent="0.2">
      <c r="A67" s="28"/>
      <c r="B67" s="108" t="s">
        <v>58</v>
      </c>
      <c r="C67" s="219">
        <f>IFERROR(VLOOKUP($B67,MMWR_TRAD_AGG_RO_COMP[],C$1,0),"ERROR")</f>
        <v>3686</v>
      </c>
      <c r="D67" s="220">
        <f>IFERROR(VLOOKUP($B67,MMWR_TRAD_AGG_RO_COMP[],D$1,0),"ERROR")</f>
        <v>222.39717851329999</v>
      </c>
      <c r="E67" s="221">
        <f>IFERROR(VLOOKUP($B67,MMWR_TRAD_AGG_RO_COMP[],E$1,0),"ERROR")</f>
        <v>8744</v>
      </c>
      <c r="F67" s="222">
        <f>IFERROR(VLOOKUP($B67,MMWR_TRAD_AGG_RO_COMP[],F$1,0),"ERROR")</f>
        <v>1931</v>
      </c>
      <c r="G67" s="223">
        <f t="shared" si="0"/>
        <v>0.22083714547118025</v>
      </c>
      <c r="H67" s="224">
        <f>IFERROR(VLOOKUP($B67,MMWR_TRAD_AGG_RO_COMP[],H$1,0),"ERROR")</f>
        <v>6293</v>
      </c>
      <c r="I67" s="222">
        <f>IFERROR(VLOOKUP($B67,MMWR_TRAD_AGG_RO_COMP[],I$1,0),"ERROR")</f>
        <v>2982</v>
      </c>
      <c r="J67" s="223">
        <f t="shared" si="1"/>
        <v>0.4738598442714127</v>
      </c>
      <c r="K67" s="225">
        <f>IFERROR(VLOOKUP($B67,MMWR_TRAD_AGG_RO_COMP[],K$1,0),"ERROR")</f>
        <v>2905</v>
      </c>
      <c r="L67" s="226">
        <f>IFERROR(VLOOKUP($B67,MMWR_TRAD_AGG_RO_COMP[],L$1,0),"ERROR")</f>
        <v>2319</v>
      </c>
      <c r="M67" s="223">
        <f t="shared" si="2"/>
        <v>0.79827882960413077</v>
      </c>
      <c r="N67" s="225">
        <f>IFERROR(VLOOKUP($B67,MMWR_TRAD_AGG_RO_COMP[],N$1,0),"ERROR")</f>
        <v>1567</v>
      </c>
      <c r="O67" s="226">
        <f>IFERROR(VLOOKUP($B67,MMWR_TRAD_AGG_RO_COMP[],O$1,0),"ERROR")</f>
        <v>1056</v>
      </c>
      <c r="P67" s="223">
        <f t="shared" si="3"/>
        <v>0.67389917038927882</v>
      </c>
      <c r="Q67" s="227">
        <f>IFERROR(VLOOKUP($B67,MMWR_TRAD_AGG_RO_COMP[],Q$1,0),"ERROR")</f>
        <v>1</v>
      </c>
      <c r="R67" s="227">
        <f>IFERROR(VLOOKUP($B67,MMWR_TRAD_AGG_RO_COMP[],R$1,0),"ERROR")</f>
        <v>266</v>
      </c>
      <c r="S67" s="201">
        <f>IFERROR(VLOOKUP($B67,MMWR_APP_RO[],S$1,0),"ERROR")</f>
        <v>6610</v>
      </c>
      <c r="T67" s="28"/>
    </row>
    <row r="68" spans="1:20" x14ac:dyDescent="0.2">
      <c r="A68" s="28"/>
      <c r="B68" s="108" t="s">
        <v>72</v>
      </c>
      <c r="C68" s="219">
        <f>IFERROR(VLOOKUP($B68,MMWR_TRAD_AGG_RO_COMP[],C$1,0),"ERROR")</f>
        <v>1322</v>
      </c>
      <c r="D68" s="220">
        <f>IFERROR(VLOOKUP($B68,MMWR_TRAD_AGG_RO_COMP[],D$1,0),"ERROR")</f>
        <v>313.9795763994</v>
      </c>
      <c r="E68" s="221">
        <f>IFERROR(VLOOKUP($B68,MMWR_TRAD_AGG_RO_COMP[],E$1,0),"ERROR")</f>
        <v>2547</v>
      </c>
      <c r="F68" s="222">
        <f>IFERROR(VLOOKUP($B68,MMWR_TRAD_AGG_RO_COMP[],F$1,0),"ERROR")</f>
        <v>858</v>
      </c>
      <c r="G68" s="223">
        <f t="shared" si="0"/>
        <v>0.33686690223792698</v>
      </c>
      <c r="H68" s="224">
        <f>IFERROR(VLOOKUP($B68,MMWR_TRAD_AGG_RO_COMP[],H$1,0),"ERROR")</f>
        <v>2288</v>
      </c>
      <c r="I68" s="222">
        <f>IFERROR(VLOOKUP($B68,MMWR_TRAD_AGG_RO_COMP[],I$1,0),"ERROR")</f>
        <v>1590</v>
      </c>
      <c r="J68" s="223">
        <f t="shared" si="1"/>
        <v>0.69493006993006989</v>
      </c>
      <c r="K68" s="225">
        <f>IFERROR(VLOOKUP($B68,MMWR_TRAD_AGG_RO_COMP[],K$1,0),"ERROR")</f>
        <v>847</v>
      </c>
      <c r="L68" s="226">
        <f>IFERROR(VLOOKUP($B68,MMWR_TRAD_AGG_RO_COMP[],L$1,0),"ERROR")</f>
        <v>783</v>
      </c>
      <c r="M68" s="223">
        <f t="shared" si="2"/>
        <v>0.92443919716646994</v>
      </c>
      <c r="N68" s="225">
        <f>IFERROR(VLOOKUP($B68,MMWR_TRAD_AGG_RO_COMP[],N$1,0),"ERROR")</f>
        <v>1129</v>
      </c>
      <c r="O68" s="226">
        <f>IFERROR(VLOOKUP($B68,MMWR_TRAD_AGG_RO_COMP[],O$1,0),"ERROR")</f>
        <v>848</v>
      </c>
      <c r="P68" s="223">
        <f t="shared" si="3"/>
        <v>0.75110717449069975</v>
      </c>
      <c r="Q68" s="227">
        <f>IFERROR(VLOOKUP($B68,MMWR_TRAD_AGG_RO_COMP[],Q$1,0),"ERROR")</f>
        <v>0</v>
      </c>
      <c r="R68" s="227">
        <f>IFERROR(VLOOKUP($B68,MMWR_TRAD_AGG_RO_COMP[],R$1,0),"ERROR")</f>
        <v>2</v>
      </c>
      <c r="S68" s="201">
        <f>IFERROR(VLOOKUP($B68,MMWR_APP_RO[],S$1,0),"ERROR")</f>
        <v>5568</v>
      </c>
      <c r="T68" s="28"/>
    </row>
    <row r="69" spans="1:20" x14ac:dyDescent="0.2">
      <c r="A69" s="28"/>
      <c r="B69" s="116" t="s">
        <v>77</v>
      </c>
      <c r="C69" s="228">
        <f>IFERROR(VLOOKUP($B69,MMWR_TRAD_AGG_RO_COMP[],C$1,0),"ERROR")</f>
        <v>15496</v>
      </c>
      <c r="D69" s="229">
        <f>IFERROR(VLOOKUP($B69,MMWR_TRAD_AGG_RO_COMP[],D$1,0),"ERROR")</f>
        <v>320.02077955599998</v>
      </c>
      <c r="E69" s="230">
        <f>IFERROR(VLOOKUP($B69,MMWR_TRAD_AGG_RO_COMP[],E$1,0),"ERROR")</f>
        <v>19205</v>
      </c>
      <c r="F69" s="231">
        <f>IFERROR(VLOOKUP($B69,MMWR_TRAD_AGG_RO_COMP[],F$1,0),"ERROR")</f>
        <v>5151</v>
      </c>
      <c r="G69" s="232">
        <f t="shared" si="0"/>
        <v>0.26821140328039572</v>
      </c>
      <c r="H69" s="233">
        <f>IFERROR(VLOOKUP($B69,MMWR_TRAD_AGG_RO_COMP[],H$1,0),"ERROR")</f>
        <v>18942</v>
      </c>
      <c r="I69" s="231">
        <f>IFERROR(VLOOKUP($B69,MMWR_TRAD_AGG_RO_COMP[],I$1,0),"ERROR")</f>
        <v>12568</v>
      </c>
      <c r="J69" s="232">
        <f t="shared" si="1"/>
        <v>0.66349910252349276</v>
      </c>
      <c r="K69" s="234">
        <f>IFERROR(VLOOKUP($B69,MMWR_TRAD_AGG_RO_COMP[],K$1,0),"ERROR")</f>
        <v>4595</v>
      </c>
      <c r="L69" s="235">
        <f>IFERROR(VLOOKUP($B69,MMWR_TRAD_AGG_RO_COMP[],L$1,0),"ERROR")</f>
        <v>3664</v>
      </c>
      <c r="M69" s="232">
        <f t="shared" si="2"/>
        <v>0.79738846572361266</v>
      </c>
      <c r="N69" s="234">
        <f>IFERROR(VLOOKUP($B69,MMWR_TRAD_AGG_RO_COMP[],N$1,0),"ERROR")</f>
        <v>12447</v>
      </c>
      <c r="O69" s="235">
        <f>IFERROR(VLOOKUP($B69,MMWR_TRAD_AGG_RO_COMP[],O$1,0),"ERROR")</f>
        <v>8501</v>
      </c>
      <c r="P69" s="232">
        <f t="shared" si="3"/>
        <v>0.68297581746605607</v>
      </c>
      <c r="Q69" s="236">
        <f>IFERROR(VLOOKUP($B69,MMWR_TRAD_AGG_RO_COMP[],Q$1,0),"ERROR")</f>
        <v>5</v>
      </c>
      <c r="R69" s="236">
        <f>IFERROR(VLOOKUP($B69,MMWR_TRAD_AGG_RO_COMP[],R$1,0),"ERROR")</f>
        <v>259</v>
      </c>
      <c r="S69" s="201">
        <f>IFERROR(VLOOKUP($B69,MMWR_APP_RO[],S$1,0),"ERROR")</f>
        <v>30596</v>
      </c>
      <c r="T69" s="28"/>
    </row>
    <row r="70" spans="1:20" x14ac:dyDescent="0.2">
      <c r="A70" s="28"/>
      <c r="B70" s="101" t="s">
        <v>8</v>
      </c>
      <c r="C70" s="212">
        <f>IFERROR(VLOOKUP($B70,MMWR_TRAD_AGG_RO_COMP[],C$1,0),"ERROR")</f>
        <v>172</v>
      </c>
      <c r="D70" s="197">
        <f>IFERROR(VLOOKUP($B70,MMWR_TRAD_AGG_RO_COMP[],D$1,0),"ERROR")</f>
        <v>580.94767441859995</v>
      </c>
      <c r="E70" s="213">
        <f>IFERROR(VLOOKUP($B70,MMWR_TRAD_AGG_RO_COMP[],E$1,0),"ERROR")</f>
        <v>383</v>
      </c>
      <c r="F70" s="218">
        <f>IFERROR(VLOOKUP($B70,MMWR_TRAD_AGG_RO_COMP[],F$1,0),"ERROR")</f>
        <v>5</v>
      </c>
      <c r="G70" s="214">
        <f>IFERROR(F70/E70,"0%")</f>
        <v>1.3054830287206266E-2</v>
      </c>
      <c r="H70" s="218">
        <f>IFERROR(VLOOKUP($B70,MMWR_TRAD_AGG_RO_COMP[],H$1,0),"ERROR")</f>
        <v>209</v>
      </c>
      <c r="I70" s="218">
        <f>IFERROR(VLOOKUP($B70,MMWR_TRAD_AGG_RO_COMP[],I$1,0),"ERROR")</f>
        <v>166</v>
      </c>
      <c r="J70" s="214">
        <f>IFERROR(I70/H70,"0%")</f>
        <v>0.79425837320574166</v>
      </c>
      <c r="K70" s="212">
        <f>IFERROR(VLOOKUP($B70,MMWR_TRAD_AGG_RO_COMP[],K$1,0),"ERROR")</f>
        <v>33</v>
      </c>
      <c r="L70" s="212">
        <f>IFERROR(VLOOKUP($B70,MMWR_TRAD_AGG_RO_COMP[],L$1,0),"ERROR")</f>
        <v>18</v>
      </c>
      <c r="M70" s="214">
        <f>IFERROR(L70/K70,"0%")</f>
        <v>0.54545454545454541</v>
      </c>
      <c r="N70" s="212">
        <f>IFERROR(VLOOKUP($B70,MMWR_TRAD_AGG_RO_COMP[],N$1,0),"ERROR")</f>
        <v>55328</v>
      </c>
      <c r="O70" s="212">
        <f>IFERROR(VLOOKUP($B70,MMWR_TRAD_AGG_RO_COMP[],O$1,0),"ERROR")</f>
        <v>32921</v>
      </c>
      <c r="P70" s="214">
        <f>IFERROR(O70/N70,"0%")</f>
        <v>0.59501518218623484</v>
      </c>
      <c r="Q70" s="212">
        <f>IFERROR(VLOOKUP($B70,MMWR_TRAD_AGG_RO_COMP[],Q$1,0),"ERROR")</f>
        <v>0</v>
      </c>
      <c r="R70" s="215">
        <f>IFERROR(VLOOKUP($B70,MMWR_TRAD_AGG_RO_COMP[],R$1,0),"ERROR")</f>
        <v>1</v>
      </c>
      <c r="S70" s="215">
        <f>IFERROR(VLOOKUP($B70,MMWR_APP_RO[],S$1,0),"ERROR")</f>
        <v>10510</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26027</v>
      </c>
      <c r="D75" s="238">
        <f>IFERROR(VLOOKUP($B75,MMWR_TRAD_AGG_RO_PEN[],D$1,0),"ERROR")</f>
        <v>76.808007069599995</v>
      </c>
      <c r="E75" s="237">
        <f>IFERROR(VLOOKUP($B75,MMWR_TRAD_AGG_RO_PEN[],E$1,0),"ERROR")</f>
        <v>31324</v>
      </c>
      <c r="F75" s="237">
        <f>IFERROR(VLOOKUP($B75,MMWR_TRAD_AGG_RO_PEN[],F$1,0),"ERROR")</f>
        <v>5796</v>
      </c>
      <c r="G75" s="239">
        <f>IFERROR(F75/E75,"0%")</f>
        <v>0.18503383986719449</v>
      </c>
      <c r="H75" s="237">
        <f>IFERROR(VLOOKUP($B75,MMWR_TRAD_AGG_RO_PEN[],H$1,0),"ERROR")</f>
        <v>33375</v>
      </c>
      <c r="I75" s="237">
        <f>IFERROR(VLOOKUP($B75,MMWR_TRAD_AGG_RO_PEN[],I$1,0),"ERROR")</f>
        <v>6142</v>
      </c>
      <c r="J75" s="239">
        <f>IFERROR(I75/H75,"0%")</f>
        <v>0.18402996254681647</v>
      </c>
      <c r="K75" s="237">
        <f>IFERROR(VLOOKUP($B75,MMWR_TRAD_AGG_RO_PEN[],K$1,0),"ERROR")</f>
        <v>361</v>
      </c>
      <c r="L75" s="237">
        <f>IFERROR(VLOOKUP($B75,MMWR_TRAD_AGG_RO_PEN[],L$1,0),"ERROR")</f>
        <v>326</v>
      </c>
      <c r="M75" s="239">
        <f>IFERROR(L75/K75,"0%")</f>
        <v>0.90304709141274242</v>
      </c>
      <c r="N75" s="237">
        <f>IFERROR(VLOOKUP($B75,MMWR_TRAD_AGG_RO_PEN[],N$1,0),"ERROR")</f>
        <v>1861</v>
      </c>
      <c r="O75" s="237">
        <f>IFERROR(VLOOKUP($B75,MMWR_TRAD_AGG_RO_PEN[],O$1,0),"ERROR")</f>
        <v>511</v>
      </c>
      <c r="P75" s="239">
        <f>IFERROR(O75/N75,"0%")</f>
        <v>0.27458355722729716</v>
      </c>
      <c r="Q75" s="237">
        <f>IFERROR(VLOOKUP($B75,MMWR_TRAD_AGG_RO_PEN[],Q$1,0),"ERROR")</f>
        <v>9808</v>
      </c>
      <c r="R75" s="240">
        <f>IFERROR(VLOOKUP($B75,MMWR_TRAD_AGG_RO_PEN[],R$1,0),"ERROR")</f>
        <v>6190</v>
      </c>
      <c r="S75" s="240">
        <f>IFERROR(VLOOKUP($B75,MMWR_APP_RO[],S$1,0),"ERROR")</f>
        <v>6710</v>
      </c>
      <c r="T75" s="28"/>
    </row>
    <row r="76" spans="1:20" x14ac:dyDescent="0.2">
      <c r="A76" s="107"/>
      <c r="B76" s="122" t="s">
        <v>210</v>
      </c>
      <c r="C76" s="241">
        <f>IFERROR(VLOOKUP($B76,MMWR_TRAD_AGG_RO_PEN[],C$1,0),"ERROR")</f>
        <v>14623</v>
      </c>
      <c r="D76" s="242">
        <f>IFERROR(VLOOKUP($B76,MMWR_TRAD_AGG_RO_PEN[],D$1,0),"ERROR")</f>
        <v>93.158175477</v>
      </c>
      <c r="E76" s="241">
        <f>IFERROR(VLOOKUP($B76,MMWR_TRAD_AGG_RO_PEN[],E$1,0),"ERROR")</f>
        <v>18092</v>
      </c>
      <c r="F76" s="241">
        <f>IFERROR(VLOOKUP($B76,MMWR_TRAD_AGG_RO_PEN[],F$1,0),"ERROR")</f>
        <v>4513</v>
      </c>
      <c r="G76" s="223">
        <f>IFERROR(F76/E76,"0%")</f>
        <v>0.24944726951138624</v>
      </c>
      <c r="H76" s="241">
        <f>IFERROR(VLOOKUP($B76,MMWR_TRAD_AGG_RO_PEN[],H$1,0),"ERROR")</f>
        <v>18592</v>
      </c>
      <c r="I76" s="241">
        <f>IFERROR(VLOOKUP($B76,MMWR_TRAD_AGG_RO_PEN[],I$1,0),"ERROR")</f>
        <v>5215</v>
      </c>
      <c r="J76" s="223">
        <f>IFERROR(I76/H76,"0%")</f>
        <v>0.28049698795180722</v>
      </c>
      <c r="K76" s="241">
        <f>IFERROR(VLOOKUP($B76,MMWR_TRAD_AGG_RO_PEN[],K$1,0),"ERROR")</f>
        <v>81</v>
      </c>
      <c r="L76" s="241">
        <f>IFERROR(VLOOKUP($B76,MMWR_TRAD_AGG_RO_PEN[],L$1,0),"ERROR")</f>
        <v>80</v>
      </c>
      <c r="M76" s="223">
        <f>IFERROR(L76/K76,"0%")</f>
        <v>0.98765432098765427</v>
      </c>
      <c r="N76" s="241">
        <f>IFERROR(VLOOKUP($B76,MMWR_TRAD_AGG_RO_PEN[],N$1,0),"ERROR")</f>
        <v>941</v>
      </c>
      <c r="O76" s="241">
        <f>IFERROR(VLOOKUP($B76,MMWR_TRAD_AGG_RO_PEN[],O$1,0),"ERROR")</f>
        <v>239</v>
      </c>
      <c r="P76" s="223">
        <f>IFERROR(O76/N76,"0%")</f>
        <v>0.25398512221041447</v>
      </c>
      <c r="Q76" s="241">
        <f>IFERROR(VLOOKUP($B76,MMWR_TRAD_AGG_RO_PEN[],Q$1,0),"ERROR")</f>
        <v>1691</v>
      </c>
      <c r="R76" s="241">
        <f>IFERROR(VLOOKUP($B76,MMWR_TRAD_AGG_RO_PEN[],R$1,0),"ERROR")</f>
        <v>4237</v>
      </c>
      <c r="S76" s="243">
        <f>IFERROR(VLOOKUP($B76,MMWR_APP_RO[],S$1,0),"ERROR")</f>
        <v>2590</v>
      </c>
      <c r="T76" s="28"/>
    </row>
    <row r="77" spans="1:20" x14ac:dyDescent="0.2">
      <c r="A77" s="107"/>
      <c r="B77" s="122" t="s">
        <v>209</v>
      </c>
      <c r="C77" s="241">
        <f>IFERROR(VLOOKUP($B77,MMWR_TRAD_AGG_RO_PEN[],C$1,0),"ERROR")</f>
        <v>6819</v>
      </c>
      <c r="D77" s="242">
        <f>IFERROR(VLOOKUP($B77,MMWR_TRAD_AGG_RO_PEN[],D$1,0),"ERROR")</f>
        <v>58.3255609327</v>
      </c>
      <c r="E77" s="241">
        <f>IFERROR(VLOOKUP($B77,MMWR_TRAD_AGG_RO_PEN[],E$1,0),"ERROR")</f>
        <v>6962</v>
      </c>
      <c r="F77" s="241">
        <f>IFERROR(VLOOKUP($B77,MMWR_TRAD_AGG_RO_PEN[],F$1,0),"ERROR")</f>
        <v>892</v>
      </c>
      <c r="G77" s="223">
        <f>IFERROR(F77/E77,"0%")</f>
        <v>0.1281241022694628</v>
      </c>
      <c r="H77" s="241">
        <f>IFERROR(VLOOKUP($B77,MMWR_TRAD_AGG_RO_PEN[],H$1,0),"ERROR")</f>
        <v>8341</v>
      </c>
      <c r="I77" s="241">
        <f>IFERROR(VLOOKUP($B77,MMWR_TRAD_AGG_RO_PEN[],I$1,0),"ERROR")</f>
        <v>438</v>
      </c>
      <c r="J77" s="223">
        <f>IFERROR(I77/H77,"0%")</f>
        <v>5.2511689245893778E-2</v>
      </c>
      <c r="K77" s="241">
        <f>IFERROR(VLOOKUP($B77,MMWR_TRAD_AGG_RO_PEN[],K$1,0),"ERROR")</f>
        <v>4</v>
      </c>
      <c r="L77" s="241">
        <f>IFERROR(VLOOKUP($B77,MMWR_TRAD_AGG_RO_PEN[],L$1,0),"ERROR")</f>
        <v>3</v>
      </c>
      <c r="M77" s="223">
        <f>IFERROR(L77/K77,"0%")</f>
        <v>0.75</v>
      </c>
      <c r="N77" s="241">
        <f>IFERROR(VLOOKUP($B77,MMWR_TRAD_AGG_RO_PEN[],N$1,0),"ERROR")</f>
        <v>502</v>
      </c>
      <c r="O77" s="241">
        <f>IFERROR(VLOOKUP($B77,MMWR_TRAD_AGG_RO_PEN[],O$1,0),"ERROR")</f>
        <v>94</v>
      </c>
      <c r="P77" s="223">
        <f>IFERROR(O77/N77,"0%")</f>
        <v>0.18725099601593626</v>
      </c>
      <c r="Q77" s="241">
        <f>IFERROR(VLOOKUP($B77,MMWR_TRAD_AGG_RO_PEN[],Q$1,0),"ERROR")</f>
        <v>1058</v>
      </c>
      <c r="R77" s="241">
        <f>IFERROR(VLOOKUP($B77,MMWR_TRAD_AGG_RO_PEN[],R$1,0),"ERROR")</f>
        <v>779</v>
      </c>
      <c r="S77" s="243">
        <f>IFERROR(VLOOKUP($B77,MMWR_APP_RO[],S$1,0),"ERROR")</f>
        <v>2629</v>
      </c>
      <c r="T77" s="28"/>
    </row>
    <row r="78" spans="1:20" x14ac:dyDescent="0.2">
      <c r="A78" s="107"/>
      <c r="B78" s="122" t="s">
        <v>212</v>
      </c>
      <c r="C78" s="241">
        <f>IFERROR(VLOOKUP($B78,MMWR_TRAD_AGG_RO_PEN[],C$1,0),"ERROR")</f>
        <v>4585</v>
      </c>
      <c r="D78" s="242">
        <f>IFERROR(VLOOKUP($B78,MMWR_TRAD_AGG_RO_PEN[],D$1,0),"ERROR")</f>
        <v>52.150054525599998</v>
      </c>
      <c r="E78" s="241">
        <f>IFERROR(VLOOKUP($B78,MMWR_TRAD_AGG_RO_PEN[],E$1,0),"ERROR")</f>
        <v>5936</v>
      </c>
      <c r="F78" s="241">
        <f>IFERROR(VLOOKUP($B78,MMWR_TRAD_AGG_RO_PEN[],F$1,0),"ERROR")</f>
        <v>249</v>
      </c>
      <c r="G78" s="223">
        <f>IFERROR(F78/E78,"0%")</f>
        <v>4.1947439353099733E-2</v>
      </c>
      <c r="H78" s="241">
        <f>IFERROR(VLOOKUP($B78,MMWR_TRAD_AGG_RO_PEN[],H$1,0),"ERROR")</f>
        <v>5881</v>
      </c>
      <c r="I78" s="241">
        <f>IFERROR(VLOOKUP($B78,MMWR_TRAD_AGG_RO_PEN[],I$1,0),"ERROR")</f>
        <v>96</v>
      </c>
      <c r="J78" s="223">
        <f>IFERROR(I78/H78,"0%")</f>
        <v>1.6323754463526612E-2</v>
      </c>
      <c r="K78" s="241">
        <f>IFERROR(VLOOKUP($B78,MMWR_TRAD_AGG_RO_PEN[],K$1,0),"ERROR")</f>
        <v>54</v>
      </c>
      <c r="L78" s="241">
        <f>IFERROR(VLOOKUP($B78,MMWR_TRAD_AGG_RO_PEN[],L$1,0),"ERROR")</f>
        <v>22</v>
      </c>
      <c r="M78" s="223">
        <f>IFERROR(L78/K78,"0%")</f>
        <v>0.40740740740740738</v>
      </c>
      <c r="N78" s="241">
        <f>IFERROR(VLOOKUP($B78,MMWR_TRAD_AGG_RO_PEN[],N$1,0),"ERROR")</f>
        <v>244</v>
      </c>
      <c r="O78" s="241">
        <f>IFERROR(VLOOKUP($B78,MMWR_TRAD_AGG_RO_PEN[],O$1,0),"ERROR")</f>
        <v>51</v>
      </c>
      <c r="P78" s="223">
        <f>IFERROR(O78/N78,"0%")</f>
        <v>0.20901639344262296</v>
      </c>
      <c r="Q78" s="241">
        <f>IFERROR(VLOOKUP($B78,MMWR_TRAD_AGG_RO_PEN[],Q$1,0),"ERROR")</f>
        <v>7054</v>
      </c>
      <c r="R78" s="241">
        <f>IFERROR(VLOOKUP($B78,MMWR_TRAD_AGG_RO_PEN[],R$1,0),"ERROR")</f>
        <v>1174</v>
      </c>
      <c r="S78" s="243">
        <f>IFERROR(VLOOKUP($B78,MMWR_APP_RO[],S$1,0),"ERROR")</f>
        <v>1491</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334</v>
      </c>
      <c r="F79" s="218">
        <f>IFERROR(VLOOKUP($B79,MMWR_TRAD_AGG_RO_PEN[],F$1,0),"ERROR")</f>
        <v>142</v>
      </c>
      <c r="G79" s="214">
        <f>IFERROR(F79/E79,"0%")</f>
        <v>0.42514970059880242</v>
      </c>
      <c r="H79" s="218">
        <f>IFERROR(VLOOKUP($B79,MMWR_TRAD_AGG_RO_PEN[],H$1,0),"ERROR")</f>
        <v>561</v>
      </c>
      <c r="I79" s="218">
        <f>IFERROR(VLOOKUP($B79,MMWR_TRAD_AGG_RO_PEN[],I$1,0),"ERROR")</f>
        <v>393</v>
      </c>
      <c r="J79" s="214">
        <f>IFERROR(I79/H79,"0%")</f>
        <v>0.70053475935828879</v>
      </c>
      <c r="K79" s="218">
        <f>IFERROR(VLOOKUP($B79,MMWR_TRAD_AGG_RO_PEN[],K$1,0),"ERROR")</f>
        <v>222</v>
      </c>
      <c r="L79" s="218">
        <f>IFERROR(VLOOKUP($B79,MMWR_TRAD_AGG_RO_PEN[],L$1,0),"ERROR")</f>
        <v>221</v>
      </c>
      <c r="M79" s="214">
        <f>IFERROR(L79/K79,"0%")</f>
        <v>0.99549549549549554</v>
      </c>
      <c r="N79" s="218">
        <f>IFERROR(VLOOKUP($B79,MMWR_TRAD_AGG_RO_PEN[],N$1,0),"ERROR")</f>
        <v>174</v>
      </c>
      <c r="O79" s="218">
        <f>IFERROR(VLOOKUP($B79,MMWR_TRAD_AGG_RO_PEN[],O$1,0),"ERROR")</f>
        <v>127</v>
      </c>
      <c r="P79" s="214">
        <f>IFERROR(O79/N79,"0%")</f>
        <v>0.72988505747126442</v>
      </c>
      <c r="Q79" s="218">
        <f>IFERROR(VLOOKUP($B79,MMWR_TRAD_AGG_RO_PEN[],Q$1,0),"ERROR")</f>
        <v>5</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MARCH 26,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281405</v>
      </c>
      <c r="D6" s="95">
        <f>IFERROR(VLOOKUP($B6,MMWR_TRAD_AGG_ST_DISTRICT_COMP[],D$1,0),"ERROR")</f>
        <v>389.13245322580002</v>
      </c>
      <c r="E6" s="96">
        <f>IFERROR(VLOOKUP($B6,MMWR_TRAD_AGG_ST_DISTRICT_COMP[],E$1,0),"ERROR")</f>
        <v>315431</v>
      </c>
      <c r="F6" s="97">
        <f>IFERROR(VLOOKUP($B6,MMWR_TRAD_AGG_ST_DISTRICT_COMP[],F$1,0),"ERROR")</f>
        <v>77961</v>
      </c>
      <c r="G6" s="98">
        <f t="shared" ref="G6:G37" si="0">IFERROR(F6/E6,"0%")</f>
        <v>0.24715706446100733</v>
      </c>
      <c r="H6" s="96">
        <f>IFERROR(VLOOKUP($B6,MMWR_TRAD_AGG_ST_DISTRICT_COMP[],H$1,0),"ERROR")</f>
        <v>410646</v>
      </c>
      <c r="I6" s="97">
        <f>IFERROR(VLOOKUP($B6,MMWR_TRAD_AGG_ST_DISTRICT_COMP[],I$1,0),"ERROR")</f>
        <v>278789</v>
      </c>
      <c r="J6" s="99">
        <f t="shared" ref="J6:J37" si="1">IFERROR(I6/H6,"0%")</f>
        <v>0.67890348377921617</v>
      </c>
      <c r="K6" s="96">
        <f>IFERROR(VLOOKUP($B6,MMWR_TRAD_AGG_ST_DISTRICT_COMP[],K$1,0),"ERROR")</f>
        <v>123472</v>
      </c>
      <c r="L6" s="97">
        <f>IFERROR(VLOOKUP($B6,MMWR_TRAD_AGG_ST_DISTRICT_COMP[],L$1,0),"ERROR")</f>
        <v>99457</v>
      </c>
      <c r="M6" s="99">
        <f t="shared" ref="M6:M37" si="2">IFERROR(L6/K6,"0%")</f>
        <v>0.80550246209666965</v>
      </c>
      <c r="N6" s="96">
        <f>IFERROR(VLOOKUP($B6,MMWR_TRAD_AGG_ST_DISTRICT_COMP[],N$1,0),"ERROR")</f>
        <v>163726</v>
      </c>
      <c r="O6" s="97">
        <f>IFERROR(VLOOKUP($B6,MMWR_TRAD_AGG_ST_DISTRICT_COMP[],O$1,0),"ERROR")</f>
        <v>108109</v>
      </c>
      <c r="P6" s="99">
        <f t="shared" ref="P6:P37" si="3">IFERROR(O6/N6,"0%")</f>
        <v>0.66030441102818127</v>
      </c>
      <c r="Q6" s="100">
        <f>IFERROR(VLOOKUP($B6,MMWR_TRAD_AGG_ST_DISTRICT_COMP[],Q$1,0),"ERROR")</f>
        <v>20661</v>
      </c>
      <c r="R6" s="100">
        <f>IFERROR(VLOOKUP($B6,MMWR_TRAD_AGG_ST_DISTRICT_COMP[],R$1,0),"ERROR")</f>
        <v>4210</v>
      </c>
      <c r="S6" s="100">
        <f>S7+S23+S36+S46+S56+S64</f>
        <v>315244</v>
      </c>
      <c r="T6" s="28"/>
    </row>
    <row r="7" spans="1:20" s="123" customFormat="1" x14ac:dyDescent="0.2">
      <c r="A7" s="92"/>
      <c r="B7" s="126" t="s">
        <v>370</v>
      </c>
      <c r="C7" s="102">
        <f>IF(SUM(C8:C22)&lt;&gt;VLOOKUP($B7,MMWR_TRAD_AGG_ST_DISTRICT_COMP[],C$1,0),"ERROR",
VLOOKUP($B7,MMWR_TRAD_AGG_ST_DISTRICT_COMP[],C$1,0))</f>
        <v>66587</v>
      </c>
      <c r="D7" s="103">
        <f>IFERROR(VLOOKUP($B7,MMWR_TRAD_AGG_ST_DISTRICT_COMP[],D$1,0),"ERROR")</f>
        <v>423.87794914919999</v>
      </c>
      <c r="E7" s="102">
        <f>IF(SUM(E8:E22)&lt;&gt;VLOOKUP($B7,MMWR_TRAD_AGG_ST_DISTRICT_COMP[],E$1,0),"ERROR",
VLOOKUP($B7,MMWR_TRAD_AGG_ST_DISTRICT_COMP[],E$1,0))</f>
        <v>69671</v>
      </c>
      <c r="F7" s="102">
        <f>IFERROR(VLOOKUP($B7,MMWR_TRAD_AGG_ST_DISTRICT_COMP[],F$1,0),"ERROR")</f>
        <v>17546</v>
      </c>
      <c r="G7" s="104">
        <f t="shared" si="0"/>
        <v>0.25184079459172398</v>
      </c>
      <c r="H7" s="102">
        <f>IF(SUM(H8:H22)&lt;&gt;VLOOKUP($B7,MMWR_TRAD_AGG_ST_DISTRICT_COMP[],H$1,0),"ERROR",
VLOOKUP($B7,MMWR_TRAD_AGG_ST_DISTRICT_COMP[],H$1,0))</f>
        <v>95857</v>
      </c>
      <c r="I7" s="102">
        <f>IF(SUM(I8:I22)&lt;&gt;VLOOKUP($B7,MMWR_TRAD_AGG_ST_DISTRICT_COMP[],I$1,0),"ERROR",
VLOOKUP($B7,MMWR_TRAD_AGG_ST_DISTRICT_COMP[],I$1,0))</f>
        <v>66087</v>
      </c>
      <c r="J7" s="105">
        <f t="shared" si="1"/>
        <v>0.68943321823132375</v>
      </c>
      <c r="K7" s="102">
        <f>IF(SUM(K8:K22)&lt;&gt;VLOOKUP($B7,MMWR_TRAD_AGG_ST_DISTRICT_COMP[],K$1,0),"ERROR",
VLOOKUP($B7,MMWR_TRAD_AGG_ST_DISTRICT_COMP[],K$1,0))</f>
        <v>36366</v>
      </c>
      <c r="L7" s="102">
        <f>IF(SUM(L8:L22)&lt;&gt;VLOOKUP($B7,MMWR_TRAD_AGG_ST_DISTRICT_COMP[],L$1,0),"ERROR",
VLOOKUP($B7,MMWR_TRAD_AGG_ST_DISTRICT_COMP[],L$1,0))</f>
        <v>30192</v>
      </c>
      <c r="M7" s="105">
        <f t="shared" si="2"/>
        <v>0.830226035307705</v>
      </c>
      <c r="N7" s="102">
        <f>IF(SUM(N8:N22)&lt;&gt;VLOOKUP($B7,MMWR_TRAD_AGG_ST_DISTRICT_COMP[],N$1,0),"ERROR",
VLOOKUP($B7,MMWR_TRAD_AGG_ST_DISTRICT_COMP[],N$1,0))</f>
        <v>36439</v>
      </c>
      <c r="O7" s="102">
        <f>IF(SUM(O8:O22)&lt;&gt;VLOOKUP($B7,MMWR_TRAD_AGG_ST_DISTRICT_COMP[],O$1,0),"ERROR",
VLOOKUP($B7,MMWR_TRAD_AGG_ST_DISTRICT_COMP[],O$1,0))</f>
        <v>24265</v>
      </c>
      <c r="P7" s="105">
        <f t="shared" si="3"/>
        <v>0.66590740689920136</v>
      </c>
      <c r="Q7" s="102">
        <f>IF(SUM(Q8:Q22)&lt;&gt;VLOOKUP($B7,MMWR_TRAD_AGG_ST_DISTRICT_COMP[],Q$1,0),"ERROR",
VLOOKUP($B7,MMWR_TRAD_AGG_ST_DISTRICT_COMP[],Q$1,0))</f>
        <v>8757</v>
      </c>
      <c r="R7" s="106">
        <f>IFERROR(VLOOKUP($B7,MMWR_TRAD_AGG_ST_DISTRICT_COMP[],R$1,0),"ERROR")</f>
        <v>137</v>
      </c>
      <c r="S7" s="106">
        <f>SUM(S8:S22)</f>
        <v>57277</v>
      </c>
      <c r="T7" s="28"/>
    </row>
    <row r="8" spans="1:20" s="123" customFormat="1" x14ac:dyDescent="0.2">
      <c r="A8" s="107"/>
      <c r="B8" s="127" t="s">
        <v>374</v>
      </c>
      <c r="C8" s="109">
        <f>IFERROR(VLOOKUP($B8,MMWR_TRAD_AGG_STATE_COMP[],C$1,0),"ERROR")</f>
        <v>1075</v>
      </c>
      <c r="D8" s="110">
        <f>IFERROR(VLOOKUP($B8,MMWR_TRAD_AGG_STATE_COMP[],D$1,0),"ERROR")</f>
        <v>319.44837209299999</v>
      </c>
      <c r="E8" s="111">
        <f>IFERROR(VLOOKUP($B8,MMWR_TRAD_AGG_STATE_COMP[],E$1,0),"ERROR")</f>
        <v>1785</v>
      </c>
      <c r="F8" s="112">
        <f>IFERROR(VLOOKUP($B8,MMWR_TRAD_AGG_STATE_COMP[],F$1,0),"ERROR")</f>
        <v>471</v>
      </c>
      <c r="G8" s="113">
        <f t="shared" si="0"/>
        <v>0.2638655462184874</v>
      </c>
      <c r="H8" s="111">
        <f>IFERROR(VLOOKUP($B8,MMWR_TRAD_AGG_STATE_COMP[],H$1,0),"ERROR")</f>
        <v>2665</v>
      </c>
      <c r="I8" s="112">
        <f>IFERROR(VLOOKUP($B8,MMWR_TRAD_AGG_STATE_COMP[],I$1,0),"ERROR")</f>
        <v>1786</v>
      </c>
      <c r="J8" s="114">
        <f t="shared" si="1"/>
        <v>0.67016885553470917</v>
      </c>
      <c r="K8" s="111">
        <f>IFERROR(VLOOKUP($B8,MMWR_TRAD_AGG_STATE_COMP[],K$1,0),"ERROR")</f>
        <v>565</v>
      </c>
      <c r="L8" s="112">
        <f>IFERROR(VLOOKUP($B8,MMWR_TRAD_AGG_STATE_COMP[],L$1,0),"ERROR")</f>
        <v>407</v>
      </c>
      <c r="M8" s="114">
        <f t="shared" si="2"/>
        <v>0.72035398230088499</v>
      </c>
      <c r="N8" s="111">
        <f>IFERROR(VLOOKUP($B8,MMWR_TRAD_AGG_STATE_COMP[],N$1,0),"ERROR")</f>
        <v>1080</v>
      </c>
      <c r="O8" s="112">
        <f>IFERROR(VLOOKUP($B8,MMWR_TRAD_AGG_STATE_COMP[],O$1,0),"ERROR")</f>
        <v>789</v>
      </c>
      <c r="P8" s="114">
        <f t="shared" si="3"/>
        <v>0.73055555555555551</v>
      </c>
      <c r="Q8" s="115">
        <f>IFERROR(VLOOKUP($B8,MMWR_TRAD_AGG_STATE_COMP[],Q$1,0),"ERROR")</f>
        <v>291</v>
      </c>
      <c r="R8" s="115">
        <f>IFERROR(VLOOKUP($B8,MMWR_TRAD_AGG_STATE_COMP[],R$1,0),"ERROR")</f>
        <v>5</v>
      </c>
      <c r="S8" s="115">
        <f>IFERROR(VLOOKUP($B8,MMWR_APP_STATE_COMP[],S$1,0),"ERROR")</f>
        <v>1242</v>
      </c>
      <c r="T8" s="28"/>
    </row>
    <row r="9" spans="1:20" s="123" customFormat="1" x14ac:dyDescent="0.2">
      <c r="A9" s="107"/>
      <c r="B9" s="127" t="s">
        <v>424</v>
      </c>
      <c r="C9" s="109">
        <f>IFERROR(VLOOKUP($B9,MMWR_TRAD_AGG_STATE_COMP[],C$1,0),"ERROR")</f>
        <v>817</v>
      </c>
      <c r="D9" s="110">
        <f>IFERROR(VLOOKUP($B9,MMWR_TRAD_AGG_STATE_COMP[],D$1,0),"ERROR")</f>
        <v>417.67564259490001</v>
      </c>
      <c r="E9" s="111">
        <f>IFERROR(VLOOKUP($B9,MMWR_TRAD_AGG_STATE_COMP[],E$1,0),"ERROR")</f>
        <v>836</v>
      </c>
      <c r="F9" s="112">
        <f>IFERROR(VLOOKUP($B9,MMWR_TRAD_AGG_STATE_COMP[],F$1,0),"ERROR")</f>
        <v>203</v>
      </c>
      <c r="G9" s="113">
        <f t="shared" si="0"/>
        <v>0.24282296650717702</v>
      </c>
      <c r="H9" s="111">
        <f>IFERROR(VLOOKUP($B9,MMWR_TRAD_AGG_STATE_COMP[],H$1,0),"ERROR")</f>
        <v>1062</v>
      </c>
      <c r="I9" s="112">
        <f>IFERROR(VLOOKUP($B9,MMWR_TRAD_AGG_STATE_COMP[],I$1,0),"ERROR")</f>
        <v>781</v>
      </c>
      <c r="J9" s="114">
        <f t="shared" si="1"/>
        <v>0.73540489642184559</v>
      </c>
      <c r="K9" s="111">
        <f>IFERROR(VLOOKUP($B9,MMWR_TRAD_AGG_STATE_COMP[],K$1,0),"ERROR")</f>
        <v>228</v>
      </c>
      <c r="L9" s="112">
        <f>IFERROR(VLOOKUP($B9,MMWR_TRAD_AGG_STATE_COMP[],L$1,0),"ERROR")</f>
        <v>187</v>
      </c>
      <c r="M9" s="114">
        <f t="shared" si="2"/>
        <v>0.82017543859649122</v>
      </c>
      <c r="N9" s="111">
        <f>IFERROR(VLOOKUP($B9,MMWR_TRAD_AGG_STATE_COMP[],N$1,0),"ERROR")</f>
        <v>380</v>
      </c>
      <c r="O9" s="112">
        <f>IFERROR(VLOOKUP($B9,MMWR_TRAD_AGG_STATE_COMP[],O$1,0),"ERROR")</f>
        <v>230</v>
      </c>
      <c r="P9" s="114">
        <f t="shared" si="3"/>
        <v>0.60526315789473684</v>
      </c>
      <c r="Q9" s="115">
        <f>IFERROR(VLOOKUP($B9,MMWR_TRAD_AGG_STATE_COMP[],Q$1,0),"ERROR")</f>
        <v>81</v>
      </c>
      <c r="R9" s="115">
        <f>IFERROR(VLOOKUP($B9,MMWR_TRAD_AGG_STATE_COMP[],R$1,0),"ERROR")</f>
        <v>1</v>
      </c>
      <c r="S9" s="115">
        <f>IFERROR(VLOOKUP($B9,MMWR_APP_STATE_COMP[],S$1,0),"ERROR")</f>
        <v>610</v>
      </c>
      <c r="T9" s="28"/>
    </row>
    <row r="10" spans="1:20" s="123" customFormat="1" x14ac:dyDescent="0.2">
      <c r="A10" s="107"/>
      <c r="B10" s="127" t="s">
        <v>415</v>
      </c>
      <c r="C10" s="109">
        <f>IFERROR(VLOOKUP($B10,MMWR_TRAD_AGG_STATE_COMP[],C$1,0),"ERROR")</f>
        <v>452</v>
      </c>
      <c r="D10" s="110">
        <f>IFERROR(VLOOKUP($B10,MMWR_TRAD_AGG_STATE_COMP[],D$1,0),"ERROR")</f>
        <v>523.25442477879994</v>
      </c>
      <c r="E10" s="111">
        <f>IFERROR(VLOOKUP($B10,MMWR_TRAD_AGG_STATE_COMP[],E$1,0),"ERROR")</f>
        <v>417</v>
      </c>
      <c r="F10" s="112">
        <f>IFERROR(VLOOKUP($B10,MMWR_TRAD_AGG_STATE_COMP[],F$1,0),"ERROR")</f>
        <v>87</v>
      </c>
      <c r="G10" s="113">
        <f t="shared" si="0"/>
        <v>0.20863309352517986</v>
      </c>
      <c r="H10" s="111">
        <f>IFERROR(VLOOKUP($B10,MMWR_TRAD_AGG_STATE_COMP[],H$1,0),"ERROR")</f>
        <v>637</v>
      </c>
      <c r="I10" s="112">
        <f>IFERROR(VLOOKUP($B10,MMWR_TRAD_AGG_STATE_COMP[],I$1,0),"ERROR")</f>
        <v>472</v>
      </c>
      <c r="J10" s="114">
        <f t="shared" si="1"/>
        <v>0.7409733124018838</v>
      </c>
      <c r="K10" s="111">
        <f>IFERROR(VLOOKUP($B10,MMWR_TRAD_AGG_STATE_COMP[],K$1,0),"ERROR")</f>
        <v>207</v>
      </c>
      <c r="L10" s="112">
        <f>IFERROR(VLOOKUP($B10,MMWR_TRAD_AGG_STATE_COMP[],L$1,0),"ERROR")</f>
        <v>183</v>
      </c>
      <c r="M10" s="114">
        <f t="shared" si="2"/>
        <v>0.88405797101449279</v>
      </c>
      <c r="N10" s="111">
        <f>IFERROR(VLOOKUP($B10,MMWR_TRAD_AGG_STATE_COMP[],N$1,0),"ERROR")</f>
        <v>354</v>
      </c>
      <c r="O10" s="112">
        <f>IFERROR(VLOOKUP($B10,MMWR_TRAD_AGG_STATE_COMP[],O$1,0),"ERROR")</f>
        <v>266</v>
      </c>
      <c r="P10" s="114">
        <f t="shared" si="3"/>
        <v>0.75141242937853103</v>
      </c>
      <c r="Q10" s="115">
        <f>IFERROR(VLOOKUP($B10,MMWR_TRAD_AGG_STATE_COMP[],Q$1,0),"ERROR")</f>
        <v>37</v>
      </c>
      <c r="R10" s="115">
        <f>IFERROR(VLOOKUP($B10,MMWR_TRAD_AGG_STATE_COMP[],R$1,0),"ERROR")</f>
        <v>0</v>
      </c>
      <c r="S10" s="115">
        <f>IFERROR(VLOOKUP($B10,MMWR_APP_STATE_COMP[],S$1,0),"ERROR")</f>
        <v>599</v>
      </c>
      <c r="T10" s="28"/>
    </row>
    <row r="11" spans="1:20" s="123" customFormat="1" x14ac:dyDescent="0.2">
      <c r="A11" s="107"/>
      <c r="B11" s="127" t="s">
        <v>417</v>
      </c>
      <c r="C11" s="109">
        <f>IFERROR(VLOOKUP($B11,MMWR_TRAD_AGG_STATE_COMP[],C$1,0),"ERROR")</f>
        <v>1133</v>
      </c>
      <c r="D11" s="110">
        <f>IFERROR(VLOOKUP($B11,MMWR_TRAD_AGG_STATE_COMP[],D$1,0),"ERROR")</f>
        <v>311.09708737860001</v>
      </c>
      <c r="E11" s="111">
        <f>IFERROR(VLOOKUP($B11,MMWR_TRAD_AGG_STATE_COMP[],E$1,0),"ERROR")</f>
        <v>1432</v>
      </c>
      <c r="F11" s="112">
        <f>IFERROR(VLOOKUP($B11,MMWR_TRAD_AGG_STATE_COMP[],F$1,0),"ERROR")</f>
        <v>215</v>
      </c>
      <c r="G11" s="113">
        <f t="shared" si="0"/>
        <v>0.15013966480446927</v>
      </c>
      <c r="H11" s="111">
        <f>IFERROR(VLOOKUP($B11,MMWR_TRAD_AGG_STATE_COMP[],H$1,0),"ERROR")</f>
        <v>1911</v>
      </c>
      <c r="I11" s="112">
        <f>IFERROR(VLOOKUP($B11,MMWR_TRAD_AGG_STATE_COMP[],I$1,0),"ERROR")</f>
        <v>958</v>
      </c>
      <c r="J11" s="114">
        <f t="shared" si="1"/>
        <v>0.50130821559392991</v>
      </c>
      <c r="K11" s="111">
        <f>IFERROR(VLOOKUP($B11,MMWR_TRAD_AGG_STATE_COMP[],K$1,0),"ERROR")</f>
        <v>982</v>
      </c>
      <c r="L11" s="112">
        <f>IFERROR(VLOOKUP($B11,MMWR_TRAD_AGG_STATE_COMP[],L$1,0),"ERROR")</f>
        <v>767</v>
      </c>
      <c r="M11" s="114">
        <f t="shared" si="2"/>
        <v>0.78105906313645623</v>
      </c>
      <c r="N11" s="111">
        <f>IFERROR(VLOOKUP($B11,MMWR_TRAD_AGG_STATE_COMP[],N$1,0),"ERROR")</f>
        <v>400</v>
      </c>
      <c r="O11" s="112">
        <f>IFERROR(VLOOKUP($B11,MMWR_TRAD_AGG_STATE_COMP[],O$1,0),"ERROR")</f>
        <v>250</v>
      </c>
      <c r="P11" s="114">
        <f t="shared" si="3"/>
        <v>0.625</v>
      </c>
      <c r="Q11" s="115">
        <f>IFERROR(VLOOKUP($B11,MMWR_TRAD_AGG_STATE_COMP[],Q$1,0),"ERROR")</f>
        <v>360</v>
      </c>
      <c r="R11" s="115">
        <f>IFERROR(VLOOKUP($B11,MMWR_TRAD_AGG_STATE_COMP[],R$1,0),"ERROR")</f>
        <v>2</v>
      </c>
      <c r="S11" s="115">
        <f>IFERROR(VLOOKUP($B11,MMWR_APP_STATE_COMP[],S$1,0),"ERROR")</f>
        <v>469</v>
      </c>
      <c r="T11" s="28"/>
    </row>
    <row r="12" spans="1:20" s="123" customFormat="1" x14ac:dyDescent="0.2">
      <c r="A12" s="107"/>
      <c r="B12" s="127" t="s">
        <v>377</v>
      </c>
      <c r="C12" s="109">
        <f>IFERROR(VLOOKUP($B12,MMWR_TRAD_AGG_STATE_COMP[],C$1,0),"ERROR")</f>
        <v>8444</v>
      </c>
      <c r="D12" s="110">
        <f>IFERROR(VLOOKUP($B12,MMWR_TRAD_AGG_STATE_COMP[],D$1,0),"ERROR")</f>
        <v>692.51054002839999</v>
      </c>
      <c r="E12" s="111">
        <f>IFERROR(VLOOKUP($B12,MMWR_TRAD_AGG_STATE_COMP[],E$1,0),"ERROR")</f>
        <v>5160</v>
      </c>
      <c r="F12" s="112">
        <f>IFERROR(VLOOKUP($B12,MMWR_TRAD_AGG_STATE_COMP[],F$1,0),"ERROR")</f>
        <v>1455</v>
      </c>
      <c r="G12" s="113">
        <f t="shared" si="0"/>
        <v>0.28197674418604651</v>
      </c>
      <c r="H12" s="111">
        <f>IFERROR(VLOOKUP($B12,MMWR_TRAD_AGG_STATE_COMP[],H$1,0),"ERROR")</f>
        <v>11447</v>
      </c>
      <c r="I12" s="112">
        <f>IFERROR(VLOOKUP($B12,MMWR_TRAD_AGG_STATE_COMP[],I$1,0),"ERROR")</f>
        <v>8847</v>
      </c>
      <c r="J12" s="114">
        <f t="shared" si="1"/>
        <v>0.7728662531667686</v>
      </c>
      <c r="K12" s="111">
        <f>IFERROR(VLOOKUP($B12,MMWR_TRAD_AGG_STATE_COMP[],K$1,0),"ERROR")</f>
        <v>3775</v>
      </c>
      <c r="L12" s="112">
        <f>IFERROR(VLOOKUP($B12,MMWR_TRAD_AGG_STATE_COMP[],L$1,0),"ERROR")</f>
        <v>3309</v>
      </c>
      <c r="M12" s="114">
        <f t="shared" si="2"/>
        <v>0.87655629139072844</v>
      </c>
      <c r="N12" s="111">
        <f>IFERROR(VLOOKUP($B12,MMWR_TRAD_AGG_STATE_COMP[],N$1,0),"ERROR")</f>
        <v>2973</v>
      </c>
      <c r="O12" s="112">
        <f>IFERROR(VLOOKUP($B12,MMWR_TRAD_AGG_STATE_COMP[],O$1,0),"ERROR")</f>
        <v>2038</v>
      </c>
      <c r="P12" s="114">
        <f t="shared" si="3"/>
        <v>0.68550285906491759</v>
      </c>
      <c r="Q12" s="115">
        <f>IFERROR(VLOOKUP($B12,MMWR_TRAD_AGG_STATE_COMP[],Q$1,0),"ERROR")</f>
        <v>392</v>
      </c>
      <c r="R12" s="115">
        <f>IFERROR(VLOOKUP($B12,MMWR_TRAD_AGG_STATE_COMP[],R$1,0),"ERROR")</f>
        <v>6</v>
      </c>
      <c r="S12" s="115">
        <f>IFERROR(VLOOKUP($B12,MMWR_APP_STATE_COMP[],S$1,0),"ERROR")</f>
        <v>5768</v>
      </c>
      <c r="T12" s="28"/>
    </row>
    <row r="13" spans="1:20" s="123" customFormat="1" x14ac:dyDescent="0.2">
      <c r="A13" s="107"/>
      <c r="B13" s="127" t="s">
        <v>372</v>
      </c>
      <c r="C13" s="109">
        <f>IFERROR(VLOOKUP($B13,MMWR_TRAD_AGG_STATE_COMP[],C$1,0),"ERROR")</f>
        <v>4193</v>
      </c>
      <c r="D13" s="110">
        <f>IFERROR(VLOOKUP($B13,MMWR_TRAD_AGG_STATE_COMP[],D$1,0),"ERROR")</f>
        <v>590.22012878609996</v>
      </c>
      <c r="E13" s="111">
        <f>IFERROR(VLOOKUP($B13,MMWR_TRAD_AGG_STATE_COMP[],E$1,0),"ERROR")</f>
        <v>4521</v>
      </c>
      <c r="F13" s="112">
        <f>IFERROR(VLOOKUP($B13,MMWR_TRAD_AGG_STATE_COMP[],F$1,0),"ERROR")</f>
        <v>1069</v>
      </c>
      <c r="G13" s="113">
        <f t="shared" si="0"/>
        <v>0.23645211236452113</v>
      </c>
      <c r="H13" s="111">
        <f>IFERROR(VLOOKUP($B13,MMWR_TRAD_AGG_STATE_COMP[],H$1,0),"ERROR")</f>
        <v>6167</v>
      </c>
      <c r="I13" s="112">
        <f>IFERROR(VLOOKUP($B13,MMWR_TRAD_AGG_STATE_COMP[],I$1,0),"ERROR")</f>
        <v>4686</v>
      </c>
      <c r="J13" s="114">
        <f t="shared" si="1"/>
        <v>0.75985081887465544</v>
      </c>
      <c r="K13" s="111">
        <f>IFERROR(VLOOKUP($B13,MMWR_TRAD_AGG_STATE_COMP[],K$1,0),"ERROR")</f>
        <v>2853</v>
      </c>
      <c r="L13" s="112">
        <f>IFERROR(VLOOKUP($B13,MMWR_TRAD_AGG_STATE_COMP[],L$1,0),"ERROR")</f>
        <v>2354</v>
      </c>
      <c r="M13" s="114">
        <f t="shared" si="2"/>
        <v>0.82509638976515953</v>
      </c>
      <c r="N13" s="111">
        <f>IFERROR(VLOOKUP($B13,MMWR_TRAD_AGG_STATE_COMP[],N$1,0),"ERROR")</f>
        <v>1345</v>
      </c>
      <c r="O13" s="112">
        <f>IFERROR(VLOOKUP($B13,MMWR_TRAD_AGG_STATE_COMP[],O$1,0),"ERROR")</f>
        <v>987</v>
      </c>
      <c r="P13" s="114">
        <f t="shared" si="3"/>
        <v>0.73382899628252785</v>
      </c>
      <c r="Q13" s="115">
        <f>IFERROR(VLOOKUP($B13,MMWR_TRAD_AGG_STATE_COMP[],Q$1,0),"ERROR")</f>
        <v>765</v>
      </c>
      <c r="R13" s="115">
        <f>IFERROR(VLOOKUP($B13,MMWR_TRAD_AGG_STATE_COMP[],R$1,0),"ERROR")</f>
        <v>12</v>
      </c>
      <c r="S13" s="115">
        <f>IFERROR(VLOOKUP($B13,MMWR_APP_STATE_COMP[],S$1,0),"ERROR")</f>
        <v>3374</v>
      </c>
      <c r="T13" s="28"/>
    </row>
    <row r="14" spans="1:20" s="123" customFormat="1" x14ac:dyDescent="0.2">
      <c r="A14" s="107"/>
      <c r="B14" s="127" t="s">
        <v>416</v>
      </c>
      <c r="C14" s="109">
        <f>IFERROR(VLOOKUP($B14,MMWR_TRAD_AGG_STATE_COMP[],C$1,0),"ERROR")</f>
        <v>1276</v>
      </c>
      <c r="D14" s="110">
        <f>IFERROR(VLOOKUP($B14,MMWR_TRAD_AGG_STATE_COMP[],D$1,0),"ERROR")</f>
        <v>342.2829153605</v>
      </c>
      <c r="E14" s="111">
        <f>IFERROR(VLOOKUP($B14,MMWR_TRAD_AGG_STATE_COMP[],E$1,0),"ERROR")</f>
        <v>1095</v>
      </c>
      <c r="F14" s="112">
        <f>IFERROR(VLOOKUP($B14,MMWR_TRAD_AGG_STATE_COMP[],F$1,0),"ERROR")</f>
        <v>233</v>
      </c>
      <c r="G14" s="113">
        <f t="shared" si="0"/>
        <v>0.21278538812785389</v>
      </c>
      <c r="H14" s="111">
        <f>IFERROR(VLOOKUP($B14,MMWR_TRAD_AGG_STATE_COMP[],H$1,0),"ERROR")</f>
        <v>1944</v>
      </c>
      <c r="I14" s="112">
        <f>IFERROR(VLOOKUP($B14,MMWR_TRAD_AGG_STATE_COMP[],I$1,0),"ERROR")</f>
        <v>1225</v>
      </c>
      <c r="J14" s="114">
        <f t="shared" si="1"/>
        <v>0.63014403292181065</v>
      </c>
      <c r="K14" s="111">
        <f>IFERROR(VLOOKUP($B14,MMWR_TRAD_AGG_STATE_COMP[],K$1,0),"ERROR")</f>
        <v>444</v>
      </c>
      <c r="L14" s="112">
        <f>IFERROR(VLOOKUP($B14,MMWR_TRAD_AGG_STATE_COMP[],L$1,0),"ERROR")</f>
        <v>377</v>
      </c>
      <c r="M14" s="114">
        <f t="shared" si="2"/>
        <v>0.84909909909909909</v>
      </c>
      <c r="N14" s="111">
        <f>IFERROR(VLOOKUP($B14,MMWR_TRAD_AGG_STATE_COMP[],N$1,0),"ERROR")</f>
        <v>248</v>
      </c>
      <c r="O14" s="112">
        <f>IFERROR(VLOOKUP($B14,MMWR_TRAD_AGG_STATE_COMP[],O$1,0),"ERROR")</f>
        <v>150</v>
      </c>
      <c r="P14" s="114">
        <f t="shared" si="3"/>
        <v>0.60483870967741937</v>
      </c>
      <c r="Q14" s="115">
        <f>IFERROR(VLOOKUP($B14,MMWR_TRAD_AGG_STATE_COMP[],Q$1,0),"ERROR")</f>
        <v>157</v>
      </c>
      <c r="R14" s="115">
        <f>IFERROR(VLOOKUP($B14,MMWR_TRAD_AGG_STATE_COMP[],R$1,0),"ERROR")</f>
        <v>5</v>
      </c>
      <c r="S14" s="115">
        <f>IFERROR(VLOOKUP($B14,MMWR_APP_STATE_COMP[],S$1,0),"ERROR")</f>
        <v>633</v>
      </c>
      <c r="T14" s="28"/>
    </row>
    <row r="15" spans="1:20" s="123" customFormat="1" x14ac:dyDescent="0.2">
      <c r="A15" s="107"/>
      <c r="B15" s="127" t="s">
        <v>375</v>
      </c>
      <c r="C15" s="109">
        <f>IFERROR(VLOOKUP($B15,MMWR_TRAD_AGG_STATE_COMP[],C$1,0),"ERROR")</f>
        <v>2078</v>
      </c>
      <c r="D15" s="110">
        <f>IFERROR(VLOOKUP($B15,MMWR_TRAD_AGG_STATE_COMP[],D$1,0),"ERROR")</f>
        <v>334.67179980750001</v>
      </c>
      <c r="E15" s="111">
        <f>IFERROR(VLOOKUP($B15,MMWR_TRAD_AGG_STATE_COMP[],E$1,0),"ERROR")</f>
        <v>4139</v>
      </c>
      <c r="F15" s="112">
        <f>IFERROR(VLOOKUP($B15,MMWR_TRAD_AGG_STATE_COMP[],F$1,0),"ERROR")</f>
        <v>980</v>
      </c>
      <c r="G15" s="113">
        <f t="shared" si="0"/>
        <v>0.23677216719014255</v>
      </c>
      <c r="H15" s="111">
        <f>IFERROR(VLOOKUP($B15,MMWR_TRAD_AGG_STATE_COMP[],H$1,0),"ERROR")</f>
        <v>3562</v>
      </c>
      <c r="I15" s="112">
        <f>IFERROR(VLOOKUP($B15,MMWR_TRAD_AGG_STATE_COMP[],I$1,0),"ERROR")</f>
        <v>2191</v>
      </c>
      <c r="J15" s="114">
        <f t="shared" si="1"/>
        <v>0.61510387422796187</v>
      </c>
      <c r="K15" s="111">
        <f>IFERROR(VLOOKUP($B15,MMWR_TRAD_AGG_STATE_COMP[],K$1,0),"ERROR")</f>
        <v>1351</v>
      </c>
      <c r="L15" s="112">
        <f>IFERROR(VLOOKUP($B15,MMWR_TRAD_AGG_STATE_COMP[],L$1,0),"ERROR")</f>
        <v>1183</v>
      </c>
      <c r="M15" s="114">
        <f t="shared" si="2"/>
        <v>0.87564766839378239</v>
      </c>
      <c r="N15" s="111">
        <f>IFERROR(VLOOKUP($B15,MMWR_TRAD_AGG_STATE_COMP[],N$1,0),"ERROR")</f>
        <v>2320</v>
      </c>
      <c r="O15" s="112">
        <f>IFERROR(VLOOKUP($B15,MMWR_TRAD_AGG_STATE_COMP[],O$1,0),"ERROR")</f>
        <v>1630</v>
      </c>
      <c r="P15" s="114">
        <f t="shared" si="3"/>
        <v>0.70258620689655171</v>
      </c>
      <c r="Q15" s="115">
        <f>IFERROR(VLOOKUP($B15,MMWR_TRAD_AGG_STATE_COMP[],Q$1,0),"ERROR")</f>
        <v>729</v>
      </c>
      <c r="R15" s="115">
        <f>IFERROR(VLOOKUP($B15,MMWR_TRAD_AGG_STATE_COMP[],R$1,0),"ERROR")</f>
        <v>3</v>
      </c>
      <c r="S15" s="115">
        <f>IFERROR(VLOOKUP($B15,MMWR_APP_STATE_COMP[],S$1,0),"ERROR")</f>
        <v>4066</v>
      </c>
      <c r="T15" s="28"/>
    </row>
    <row r="16" spans="1:20" s="123" customFormat="1" x14ac:dyDescent="0.2">
      <c r="A16" s="107"/>
      <c r="B16" s="127" t="s">
        <v>60</v>
      </c>
      <c r="C16" s="109">
        <f>IFERROR(VLOOKUP($B16,MMWR_TRAD_AGG_STATE_COMP[],C$1,0),"ERROR")</f>
        <v>4514</v>
      </c>
      <c r="D16" s="110">
        <f>IFERROR(VLOOKUP($B16,MMWR_TRAD_AGG_STATE_COMP[],D$1,0),"ERROR")</f>
        <v>299.42822330529998</v>
      </c>
      <c r="E16" s="111">
        <f>IFERROR(VLOOKUP($B16,MMWR_TRAD_AGG_STATE_COMP[],E$1,0),"ERROR")</f>
        <v>8755</v>
      </c>
      <c r="F16" s="112">
        <f>IFERROR(VLOOKUP($B16,MMWR_TRAD_AGG_STATE_COMP[],F$1,0),"ERROR")</f>
        <v>2081</v>
      </c>
      <c r="G16" s="113">
        <f t="shared" si="0"/>
        <v>0.23769274700171331</v>
      </c>
      <c r="H16" s="111">
        <f>IFERROR(VLOOKUP($B16,MMWR_TRAD_AGG_STATE_COMP[],H$1,0),"ERROR")</f>
        <v>8151</v>
      </c>
      <c r="I16" s="112">
        <f>IFERROR(VLOOKUP($B16,MMWR_TRAD_AGG_STATE_COMP[],I$1,0),"ERROR")</f>
        <v>4512</v>
      </c>
      <c r="J16" s="114">
        <f t="shared" si="1"/>
        <v>0.55355171144644832</v>
      </c>
      <c r="K16" s="111">
        <f>IFERROR(VLOOKUP($B16,MMWR_TRAD_AGG_STATE_COMP[],K$1,0),"ERROR")</f>
        <v>3998</v>
      </c>
      <c r="L16" s="112">
        <f>IFERROR(VLOOKUP($B16,MMWR_TRAD_AGG_STATE_COMP[],L$1,0),"ERROR")</f>
        <v>3189</v>
      </c>
      <c r="M16" s="114">
        <f t="shared" si="2"/>
        <v>0.79764882441220608</v>
      </c>
      <c r="N16" s="111">
        <f>IFERROR(VLOOKUP($B16,MMWR_TRAD_AGG_STATE_COMP[],N$1,0),"ERROR")</f>
        <v>5091</v>
      </c>
      <c r="O16" s="112">
        <f>IFERROR(VLOOKUP($B16,MMWR_TRAD_AGG_STATE_COMP[],O$1,0),"ERROR")</f>
        <v>1631</v>
      </c>
      <c r="P16" s="114">
        <f t="shared" si="3"/>
        <v>0.32036927912001573</v>
      </c>
      <c r="Q16" s="115">
        <f>IFERROR(VLOOKUP($B16,MMWR_TRAD_AGG_STATE_COMP[],Q$1,0),"ERROR")</f>
        <v>1609</v>
      </c>
      <c r="R16" s="115">
        <f>IFERROR(VLOOKUP($B16,MMWR_TRAD_AGG_STATE_COMP[],R$1,0),"ERROR")</f>
        <v>11</v>
      </c>
      <c r="S16" s="115">
        <f>IFERROR(VLOOKUP($B16,MMWR_APP_STATE_COMP[],S$1,0),"ERROR")</f>
        <v>5212</v>
      </c>
      <c r="T16" s="28"/>
    </row>
    <row r="17" spans="1:20" s="123" customFormat="1" x14ac:dyDescent="0.2">
      <c r="A17" s="107"/>
      <c r="B17" s="127" t="s">
        <v>383</v>
      </c>
      <c r="C17" s="109">
        <f>IFERROR(VLOOKUP($B17,MMWR_TRAD_AGG_STATE_COMP[],C$1,0),"ERROR")</f>
        <v>15330</v>
      </c>
      <c r="D17" s="110">
        <f>IFERROR(VLOOKUP($B17,MMWR_TRAD_AGG_STATE_COMP[],D$1,0),"ERROR")</f>
        <v>314.6637964775</v>
      </c>
      <c r="E17" s="111">
        <f>IFERROR(VLOOKUP($B17,MMWR_TRAD_AGG_STATE_COMP[],E$1,0),"ERROR")</f>
        <v>17336</v>
      </c>
      <c r="F17" s="112">
        <f>IFERROR(VLOOKUP($B17,MMWR_TRAD_AGG_STATE_COMP[],F$1,0),"ERROR")</f>
        <v>4548</v>
      </c>
      <c r="G17" s="113">
        <f t="shared" si="0"/>
        <v>0.26234425473004153</v>
      </c>
      <c r="H17" s="111">
        <f>IFERROR(VLOOKUP($B17,MMWR_TRAD_AGG_STATE_COMP[],H$1,0),"ERROR")</f>
        <v>20588</v>
      </c>
      <c r="I17" s="112">
        <f>IFERROR(VLOOKUP($B17,MMWR_TRAD_AGG_STATE_COMP[],I$1,0),"ERROR")</f>
        <v>13928</v>
      </c>
      <c r="J17" s="114">
        <f t="shared" si="1"/>
        <v>0.67651058869244218</v>
      </c>
      <c r="K17" s="111">
        <f>IFERROR(VLOOKUP($B17,MMWR_TRAD_AGG_STATE_COMP[],K$1,0),"ERROR")</f>
        <v>9468</v>
      </c>
      <c r="L17" s="112">
        <f>IFERROR(VLOOKUP($B17,MMWR_TRAD_AGG_STATE_COMP[],L$1,0),"ERROR")</f>
        <v>7348</v>
      </c>
      <c r="M17" s="114">
        <f t="shared" si="2"/>
        <v>0.77608787494719056</v>
      </c>
      <c r="N17" s="111">
        <f>IFERROR(VLOOKUP($B17,MMWR_TRAD_AGG_STATE_COMP[],N$1,0),"ERROR")</f>
        <v>6891</v>
      </c>
      <c r="O17" s="112">
        <f>IFERROR(VLOOKUP($B17,MMWR_TRAD_AGG_STATE_COMP[],O$1,0),"ERROR")</f>
        <v>4516</v>
      </c>
      <c r="P17" s="114">
        <f t="shared" si="3"/>
        <v>0.65534755478159923</v>
      </c>
      <c r="Q17" s="115">
        <f>IFERROR(VLOOKUP($B17,MMWR_TRAD_AGG_STATE_COMP[],Q$1,0),"ERROR")</f>
        <v>1211</v>
      </c>
      <c r="R17" s="115">
        <f>IFERROR(VLOOKUP($B17,MMWR_TRAD_AGG_STATE_COMP[],R$1,0),"ERROR")</f>
        <v>47</v>
      </c>
      <c r="S17" s="115">
        <f>IFERROR(VLOOKUP($B17,MMWR_APP_STATE_COMP[],S$1,0),"ERROR")</f>
        <v>9960</v>
      </c>
      <c r="T17" s="28"/>
    </row>
    <row r="18" spans="1:20" s="123" customFormat="1" x14ac:dyDescent="0.2">
      <c r="A18" s="107"/>
      <c r="B18" s="127" t="s">
        <v>376</v>
      </c>
      <c r="C18" s="109">
        <f>IFERROR(VLOOKUP($B18,MMWR_TRAD_AGG_STATE_COMP[],C$1,0),"ERROR")</f>
        <v>6807</v>
      </c>
      <c r="D18" s="110">
        <f>IFERROR(VLOOKUP($B18,MMWR_TRAD_AGG_STATE_COMP[],D$1,0),"ERROR")</f>
        <v>461.28837960919998</v>
      </c>
      <c r="E18" s="111">
        <f>IFERROR(VLOOKUP($B18,MMWR_TRAD_AGG_STATE_COMP[],E$1,0),"ERROR")</f>
        <v>8799</v>
      </c>
      <c r="F18" s="112">
        <f>IFERROR(VLOOKUP($B18,MMWR_TRAD_AGG_STATE_COMP[],F$1,0),"ERROR")</f>
        <v>2485</v>
      </c>
      <c r="G18" s="113">
        <f t="shared" si="0"/>
        <v>0.2824184566428003</v>
      </c>
      <c r="H18" s="111">
        <f>IFERROR(VLOOKUP($B18,MMWR_TRAD_AGG_STATE_COMP[],H$1,0),"ERROR")</f>
        <v>10581</v>
      </c>
      <c r="I18" s="112">
        <f>IFERROR(VLOOKUP($B18,MMWR_TRAD_AGG_STATE_COMP[],I$1,0),"ERROR")</f>
        <v>7973</v>
      </c>
      <c r="J18" s="114">
        <f t="shared" si="1"/>
        <v>0.75352046120404503</v>
      </c>
      <c r="K18" s="111">
        <f>IFERROR(VLOOKUP($B18,MMWR_TRAD_AGG_STATE_COMP[],K$1,0),"ERROR")</f>
        <v>1981</v>
      </c>
      <c r="L18" s="112">
        <f>IFERROR(VLOOKUP($B18,MMWR_TRAD_AGG_STATE_COMP[],L$1,0),"ERROR")</f>
        <v>1668</v>
      </c>
      <c r="M18" s="114">
        <f t="shared" si="2"/>
        <v>0.84199899040888437</v>
      </c>
      <c r="N18" s="111">
        <f>IFERROR(VLOOKUP($B18,MMWR_TRAD_AGG_STATE_COMP[],N$1,0),"ERROR")</f>
        <v>6396</v>
      </c>
      <c r="O18" s="112">
        <f>IFERROR(VLOOKUP($B18,MMWR_TRAD_AGG_STATE_COMP[],O$1,0),"ERROR")</f>
        <v>5107</v>
      </c>
      <c r="P18" s="114">
        <f t="shared" si="3"/>
        <v>0.79846779237023136</v>
      </c>
      <c r="Q18" s="115">
        <f>IFERROR(VLOOKUP($B18,MMWR_TRAD_AGG_STATE_COMP[],Q$1,0),"ERROR")</f>
        <v>1557</v>
      </c>
      <c r="R18" s="115">
        <f>IFERROR(VLOOKUP($B18,MMWR_TRAD_AGG_STATE_COMP[],R$1,0),"ERROR")</f>
        <v>14</v>
      </c>
      <c r="S18" s="115">
        <f>IFERROR(VLOOKUP($B18,MMWR_APP_STATE_COMP[],S$1,0),"ERROR")</f>
        <v>7287</v>
      </c>
      <c r="T18" s="28"/>
    </row>
    <row r="19" spans="1:20" s="123" customFormat="1" x14ac:dyDescent="0.2">
      <c r="A19" s="107"/>
      <c r="B19" s="127" t="s">
        <v>373</v>
      </c>
      <c r="C19" s="109">
        <f>IFERROR(VLOOKUP($B19,MMWR_TRAD_AGG_STATE_COMP[],C$1,0),"ERROR")</f>
        <v>260</v>
      </c>
      <c r="D19" s="110">
        <f>IFERROR(VLOOKUP($B19,MMWR_TRAD_AGG_STATE_COMP[],D$1,0),"ERROR")</f>
        <v>253.74230769229999</v>
      </c>
      <c r="E19" s="111">
        <f>IFERROR(VLOOKUP($B19,MMWR_TRAD_AGG_STATE_COMP[],E$1,0),"ERROR")</f>
        <v>861</v>
      </c>
      <c r="F19" s="112">
        <f>IFERROR(VLOOKUP($B19,MMWR_TRAD_AGG_STATE_COMP[],F$1,0),"ERROR")</f>
        <v>182</v>
      </c>
      <c r="G19" s="113">
        <f t="shared" si="0"/>
        <v>0.21138211382113822</v>
      </c>
      <c r="H19" s="111">
        <f>IFERROR(VLOOKUP($B19,MMWR_TRAD_AGG_STATE_COMP[],H$1,0),"ERROR")</f>
        <v>562</v>
      </c>
      <c r="I19" s="112">
        <f>IFERROR(VLOOKUP($B19,MMWR_TRAD_AGG_STATE_COMP[],I$1,0),"ERROR")</f>
        <v>282</v>
      </c>
      <c r="J19" s="114">
        <f t="shared" si="1"/>
        <v>0.50177935943060503</v>
      </c>
      <c r="K19" s="111">
        <f>IFERROR(VLOOKUP($B19,MMWR_TRAD_AGG_STATE_COMP[],K$1,0),"ERROR")</f>
        <v>243</v>
      </c>
      <c r="L19" s="112">
        <f>IFERROR(VLOOKUP($B19,MMWR_TRAD_AGG_STATE_COMP[],L$1,0),"ERROR")</f>
        <v>205</v>
      </c>
      <c r="M19" s="114">
        <f t="shared" si="2"/>
        <v>0.84362139917695478</v>
      </c>
      <c r="N19" s="111">
        <f>IFERROR(VLOOKUP($B19,MMWR_TRAD_AGG_STATE_COMP[],N$1,0),"ERROR")</f>
        <v>201</v>
      </c>
      <c r="O19" s="112">
        <f>IFERROR(VLOOKUP($B19,MMWR_TRAD_AGG_STATE_COMP[],O$1,0),"ERROR")</f>
        <v>115</v>
      </c>
      <c r="P19" s="114">
        <f t="shared" si="3"/>
        <v>0.57213930348258701</v>
      </c>
      <c r="Q19" s="115">
        <f>IFERROR(VLOOKUP($B19,MMWR_TRAD_AGG_STATE_COMP[],Q$1,0),"ERROR")</f>
        <v>203</v>
      </c>
      <c r="R19" s="115">
        <f>IFERROR(VLOOKUP($B19,MMWR_TRAD_AGG_STATE_COMP[],R$1,0),"ERROR")</f>
        <v>2</v>
      </c>
      <c r="S19" s="115">
        <f>IFERROR(VLOOKUP($B19,MMWR_APP_STATE_COMP[],S$1,0),"ERROR")</f>
        <v>277</v>
      </c>
      <c r="T19" s="28"/>
    </row>
    <row r="20" spans="1:20" s="123" customFormat="1" x14ac:dyDescent="0.2">
      <c r="A20" s="107"/>
      <c r="B20" s="127" t="s">
        <v>418</v>
      </c>
      <c r="C20" s="109">
        <f>IFERROR(VLOOKUP($B20,MMWR_TRAD_AGG_STATE_COMP[],C$1,0),"ERROR")</f>
        <v>502</v>
      </c>
      <c r="D20" s="110">
        <f>IFERROR(VLOOKUP($B20,MMWR_TRAD_AGG_STATE_COMP[],D$1,0),"ERROR")</f>
        <v>366.98804780879999</v>
      </c>
      <c r="E20" s="111">
        <f>IFERROR(VLOOKUP($B20,MMWR_TRAD_AGG_STATE_COMP[],E$1,0),"ERROR")</f>
        <v>509</v>
      </c>
      <c r="F20" s="112">
        <f>IFERROR(VLOOKUP($B20,MMWR_TRAD_AGG_STATE_COMP[],F$1,0),"ERROR")</f>
        <v>139</v>
      </c>
      <c r="G20" s="113">
        <f t="shared" si="0"/>
        <v>0.2730844793713163</v>
      </c>
      <c r="H20" s="111">
        <f>IFERROR(VLOOKUP($B20,MMWR_TRAD_AGG_STATE_COMP[],H$1,0),"ERROR")</f>
        <v>940</v>
      </c>
      <c r="I20" s="112">
        <f>IFERROR(VLOOKUP($B20,MMWR_TRAD_AGG_STATE_COMP[],I$1,0),"ERROR")</f>
        <v>595</v>
      </c>
      <c r="J20" s="114">
        <f t="shared" si="1"/>
        <v>0.63297872340425532</v>
      </c>
      <c r="K20" s="111">
        <f>IFERROR(VLOOKUP($B20,MMWR_TRAD_AGG_STATE_COMP[],K$1,0),"ERROR")</f>
        <v>245</v>
      </c>
      <c r="L20" s="112">
        <f>IFERROR(VLOOKUP($B20,MMWR_TRAD_AGG_STATE_COMP[],L$1,0),"ERROR")</f>
        <v>164</v>
      </c>
      <c r="M20" s="114">
        <f t="shared" si="2"/>
        <v>0.66938775510204085</v>
      </c>
      <c r="N20" s="111">
        <f>IFERROR(VLOOKUP($B20,MMWR_TRAD_AGG_STATE_COMP[],N$1,0),"ERROR")</f>
        <v>140</v>
      </c>
      <c r="O20" s="112">
        <f>IFERROR(VLOOKUP($B20,MMWR_TRAD_AGG_STATE_COMP[],O$1,0),"ERROR")</f>
        <v>80</v>
      </c>
      <c r="P20" s="114">
        <f t="shared" si="3"/>
        <v>0.5714285714285714</v>
      </c>
      <c r="Q20" s="115">
        <f>IFERROR(VLOOKUP($B20,MMWR_TRAD_AGG_STATE_COMP[],Q$1,0),"ERROR")</f>
        <v>75</v>
      </c>
      <c r="R20" s="115">
        <f>IFERROR(VLOOKUP($B20,MMWR_TRAD_AGG_STATE_COMP[],R$1,0),"ERROR")</f>
        <v>1</v>
      </c>
      <c r="S20" s="115">
        <f>IFERROR(VLOOKUP($B20,MMWR_APP_STATE_COMP[],S$1,0),"ERROR")</f>
        <v>120</v>
      </c>
      <c r="T20" s="28"/>
    </row>
    <row r="21" spans="1:20" s="123" customFormat="1" x14ac:dyDescent="0.2">
      <c r="A21" s="107"/>
      <c r="B21" s="127" t="s">
        <v>379</v>
      </c>
      <c r="C21" s="109">
        <f>IFERROR(VLOOKUP($B21,MMWR_TRAD_AGG_STATE_COMP[],C$1,0),"ERROR")</f>
        <v>17688</v>
      </c>
      <c r="D21" s="110">
        <f>IFERROR(VLOOKUP($B21,MMWR_TRAD_AGG_STATE_COMP[],D$1,0),"ERROR")</f>
        <v>417.1818181818</v>
      </c>
      <c r="E21" s="111">
        <f>IFERROR(VLOOKUP($B21,MMWR_TRAD_AGG_STATE_COMP[],E$1,0),"ERROR")</f>
        <v>11435</v>
      </c>
      <c r="F21" s="112">
        <f>IFERROR(VLOOKUP($B21,MMWR_TRAD_AGG_STATE_COMP[],F$1,0),"ERROR")</f>
        <v>2831</v>
      </c>
      <c r="G21" s="113">
        <f t="shared" si="0"/>
        <v>0.24757324005247047</v>
      </c>
      <c r="H21" s="111">
        <f>IFERROR(VLOOKUP($B21,MMWR_TRAD_AGG_STATE_COMP[],H$1,0),"ERROR")</f>
        <v>22335</v>
      </c>
      <c r="I21" s="112">
        <f>IFERROR(VLOOKUP($B21,MMWR_TRAD_AGG_STATE_COMP[],I$1,0),"ERROR")</f>
        <v>15593</v>
      </c>
      <c r="J21" s="114">
        <f t="shared" si="1"/>
        <v>0.69814192970673827</v>
      </c>
      <c r="K21" s="111">
        <f>IFERROR(VLOOKUP($B21,MMWR_TRAD_AGG_STATE_COMP[],K$1,0),"ERROR")</f>
        <v>9565</v>
      </c>
      <c r="L21" s="112">
        <f>IFERROR(VLOOKUP($B21,MMWR_TRAD_AGG_STATE_COMP[],L$1,0),"ERROR")</f>
        <v>8478</v>
      </c>
      <c r="M21" s="114">
        <f t="shared" si="2"/>
        <v>0.88635650810245692</v>
      </c>
      <c r="N21" s="111">
        <f>IFERROR(VLOOKUP($B21,MMWR_TRAD_AGG_STATE_COMP[],N$1,0),"ERROR")</f>
        <v>7288</v>
      </c>
      <c r="O21" s="112">
        <f>IFERROR(VLOOKUP($B21,MMWR_TRAD_AGG_STATE_COMP[],O$1,0),"ERROR")</f>
        <v>5462</v>
      </c>
      <c r="P21" s="114">
        <f t="shared" si="3"/>
        <v>0.74945115257958284</v>
      </c>
      <c r="Q21" s="115">
        <f>IFERROR(VLOOKUP($B21,MMWR_TRAD_AGG_STATE_COMP[],Q$1,0),"ERROR")</f>
        <v>960</v>
      </c>
      <c r="R21" s="115">
        <f>IFERROR(VLOOKUP($B21,MMWR_TRAD_AGG_STATE_COMP[],R$1,0),"ERROR")</f>
        <v>16</v>
      </c>
      <c r="S21" s="115">
        <f>IFERROR(VLOOKUP($B21,MMWR_APP_STATE_COMP[],S$1,0),"ERROR")</f>
        <v>15260</v>
      </c>
      <c r="T21" s="28"/>
    </row>
    <row r="22" spans="1:20" s="123" customFormat="1" x14ac:dyDescent="0.2">
      <c r="A22" s="107"/>
      <c r="B22" s="127" t="s">
        <v>380</v>
      </c>
      <c r="C22" s="109">
        <f>IFERROR(VLOOKUP($B22,MMWR_TRAD_AGG_STATE_COMP[],C$1,0),"ERROR")</f>
        <v>2018</v>
      </c>
      <c r="D22" s="110">
        <f>IFERROR(VLOOKUP($B22,MMWR_TRAD_AGG_STATE_COMP[],D$1,0),"ERROR")</f>
        <v>273.467789891</v>
      </c>
      <c r="E22" s="111">
        <f>IFERROR(VLOOKUP($B22,MMWR_TRAD_AGG_STATE_COMP[],E$1,0),"ERROR")</f>
        <v>2591</v>
      </c>
      <c r="F22" s="112">
        <f>IFERROR(VLOOKUP($B22,MMWR_TRAD_AGG_STATE_COMP[],F$1,0),"ERROR")</f>
        <v>567</v>
      </c>
      <c r="G22" s="113">
        <f t="shared" si="0"/>
        <v>0.21883442686221535</v>
      </c>
      <c r="H22" s="111">
        <f>IFERROR(VLOOKUP($B22,MMWR_TRAD_AGG_STATE_COMP[],H$1,0),"ERROR")</f>
        <v>3305</v>
      </c>
      <c r="I22" s="112">
        <f>IFERROR(VLOOKUP($B22,MMWR_TRAD_AGG_STATE_COMP[],I$1,0),"ERROR")</f>
        <v>2258</v>
      </c>
      <c r="J22" s="114">
        <f t="shared" si="1"/>
        <v>0.68320726172465962</v>
      </c>
      <c r="K22" s="111">
        <f>IFERROR(VLOOKUP($B22,MMWR_TRAD_AGG_STATE_COMP[],K$1,0),"ERROR")</f>
        <v>461</v>
      </c>
      <c r="L22" s="112">
        <f>IFERROR(VLOOKUP($B22,MMWR_TRAD_AGG_STATE_COMP[],L$1,0),"ERROR")</f>
        <v>373</v>
      </c>
      <c r="M22" s="114">
        <f t="shared" si="2"/>
        <v>0.80911062906724507</v>
      </c>
      <c r="N22" s="111">
        <f>IFERROR(VLOOKUP($B22,MMWR_TRAD_AGG_STATE_COMP[],N$1,0),"ERROR")</f>
        <v>1332</v>
      </c>
      <c r="O22" s="112">
        <f>IFERROR(VLOOKUP($B22,MMWR_TRAD_AGG_STATE_COMP[],O$1,0),"ERROR")</f>
        <v>1014</v>
      </c>
      <c r="P22" s="114">
        <f t="shared" si="3"/>
        <v>0.76126126126126126</v>
      </c>
      <c r="Q22" s="115">
        <f>IFERROR(VLOOKUP($B22,MMWR_TRAD_AGG_STATE_COMP[],Q$1,0),"ERROR")</f>
        <v>330</v>
      </c>
      <c r="R22" s="115">
        <f>IFERROR(VLOOKUP($B22,MMWR_TRAD_AGG_STATE_COMP[],R$1,0),"ERROR")</f>
        <v>12</v>
      </c>
      <c r="S22" s="115">
        <f>IFERROR(VLOOKUP($B22,MMWR_APP_STATE_COMP[],S$1,0),"ERROR")</f>
        <v>2400</v>
      </c>
      <c r="T22" s="28"/>
    </row>
    <row r="23" spans="1:20" s="123" customFormat="1" x14ac:dyDescent="0.2">
      <c r="A23" s="107"/>
      <c r="B23" s="126" t="s">
        <v>391</v>
      </c>
      <c r="C23" s="102">
        <f>IF(SUM(C24:C35)&lt;&gt;VLOOKUP($B23,MMWR_TRAD_AGG_ST_DISTRICT_COMP[],C$1,0),"ERROR",
VLOOKUP($B23,MMWR_TRAD_AGG_ST_DISTRICT_COMP[],C$1,0))</f>
        <v>35406</v>
      </c>
      <c r="D23" s="103">
        <f>IFERROR(VLOOKUP($B23,MMWR_TRAD_AGG_ST_DISTRICT_COMP[],D$1,0),"ERROR")</f>
        <v>384.78026323220001</v>
      </c>
      <c r="E23" s="102">
        <f>IF(SUM(E24:E35)&lt;&gt;VLOOKUP($B23,MMWR_TRAD_AGG_ST_DISTRICT_COMP[],E$1,0),"ERROR",
VLOOKUP($B23,MMWR_TRAD_AGG_ST_DISTRICT_COMP[],E$1,0))</f>
        <v>49536</v>
      </c>
      <c r="F23" s="102">
        <f>IF(SUM(F24:F35)&lt;&gt;VLOOKUP($B23,MMWR_TRAD_AGG_ST_DISTRICT_COMP[],F$1,0),"ERROR",
VLOOKUP($B23,MMWR_TRAD_AGG_ST_DISTRICT_COMP[],F$1,0))</f>
        <v>11206</v>
      </c>
      <c r="G23" s="104">
        <f t="shared" si="0"/>
        <v>0.22621931524547803</v>
      </c>
      <c r="H23" s="102">
        <f>IF(SUM(H24:H35)&lt;&gt;VLOOKUP($B23,MMWR_TRAD_AGG_ST_DISTRICT_COMP[],H$1,0),"ERROR",
VLOOKUP($B23,MMWR_TRAD_AGG_ST_DISTRICT_COMP[],H$1,0))</f>
        <v>56449</v>
      </c>
      <c r="I23" s="102">
        <f>IF(SUM(I24:I35)&lt;&gt;VLOOKUP($B23,MMWR_TRAD_AGG_ST_DISTRICT_COMP[],I$1,0),"ERROR",
VLOOKUP($B23,MMWR_TRAD_AGG_ST_DISTRICT_COMP[],I$1,0))</f>
        <v>34892</v>
      </c>
      <c r="J23" s="105">
        <f t="shared" si="1"/>
        <v>0.61811546705876097</v>
      </c>
      <c r="K23" s="102">
        <f>IF(SUM(K24:K35)&lt;&gt;VLOOKUP($B23,MMWR_TRAD_AGG_ST_DISTRICT_COMP[],K$1,0),"ERROR",
VLOOKUP($B23,MMWR_TRAD_AGG_ST_DISTRICT_COMP[],K$1,0))</f>
        <v>13825</v>
      </c>
      <c r="L23" s="102">
        <f>IF(SUM(L24:L35)&lt;&gt;VLOOKUP($B23,MMWR_TRAD_AGG_ST_DISTRICT_COMP[],L$1,0),"ERROR",
VLOOKUP($B23,MMWR_TRAD_AGG_ST_DISTRICT_COMP[],L$1,0))</f>
        <v>10787</v>
      </c>
      <c r="M23" s="105">
        <f t="shared" si="2"/>
        <v>0.78025316455696203</v>
      </c>
      <c r="N23" s="102">
        <f>IF(SUM(N24:N35)&lt;&gt;VLOOKUP($B23,MMWR_TRAD_AGG_ST_DISTRICT_COMP[],N$1,0),"ERROR",
VLOOKUP($B23,MMWR_TRAD_AGG_ST_DISTRICT_COMP[],N$1,0))</f>
        <v>23107</v>
      </c>
      <c r="O23" s="102">
        <f>IF(SUM(O24:O35)&lt;&gt;VLOOKUP($B23,MMWR_TRAD_AGG_ST_DISTRICT_COMP[],O$1,0),"ERROR",
VLOOKUP($B23,MMWR_TRAD_AGG_ST_DISTRICT_COMP[],O$1,0))</f>
        <v>15156</v>
      </c>
      <c r="P23" s="105">
        <f t="shared" si="3"/>
        <v>0.65590513697148045</v>
      </c>
      <c r="Q23" s="102">
        <f>IF(SUM(Q24:Q35)&lt;&gt;VLOOKUP($B23,MMWR_TRAD_AGG_ST_DISTRICT_COMP[],Q$1,0),"ERROR",
VLOOKUP($B23,MMWR_TRAD_AGG_ST_DISTRICT_COMP[],Q$1,0))</f>
        <v>4503</v>
      </c>
      <c r="R23" s="102">
        <f>IF(SUM(R24:R35)&lt;&gt;VLOOKUP($B23,MMWR_TRAD_AGG_ST_DISTRICT_COMP[],R$1,0),"ERROR",
VLOOKUP($B23,MMWR_TRAD_AGG_ST_DISTRICT_COMP[],R$1,0))</f>
        <v>1057</v>
      </c>
      <c r="S23" s="106">
        <f>SUM(S24:S35)</f>
        <v>52301</v>
      </c>
      <c r="T23" s="28"/>
    </row>
    <row r="24" spans="1:20" s="123" customFormat="1" x14ac:dyDescent="0.2">
      <c r="A24" s="92"/>
      <c r="B24" s="127" t="s">
        <v>395</v>
      </c>
      <c r="C24" s="109">
        <f>IFERROR(VLOOKUP($B24,MMWR_TRAD_AGG_STATE_COMP[],C$1,0),"ERROR")</f>
        <v>6191</v>
      </c>
      <c r="D24" s="110">
        <f>IFERROR(VLOOKUP($B24,MMWR_TRAD_AGG_STATE_COMP[],D$1,0),"ERROR")</f>
        <v>481.90890001619999</v>
      </c>
      <c r="E24" s="111">
        <f>IFERROR(VLOOKUP($B24,MMWR_TRAD_AGG_STATE_COMP[],E$1,0),"ERROR")</f>
        <v>6430</v>
      </c>
      <c r="F24" s="112">
        <f>IFERROR(VLOOKUP($B24,MMWR_TRAD_AGG_STATE_COMP[],F$1,0),"ERROR")</f>
        <v>1841</v>
      </c>
      <c r="G24" s="113">
        <f t="shared" si="0"/>
        <v>0.28631415241057545</v>
      </c>
      <c r="H24" s="111">
        <f>IFERROR(VLOOKUP($B24,MMWR_TRAD_AGG_STATE_COMP[],H$1,0),"ERROR")</f>
        <v>9133</v>
      </c>
      <c r="I24" s="112">
        <f>IFERROR(VLOOKUP($B24,MMWR_TRAD_AGG_STATE_COMP[],I$1,0),"ERROR")</f>
        <v>6114</v>
      </c>
      <c r="J24" s="114">
        <f t="shared" si="1"/>
        <v>0.66944049052885146</v>
      </c>
      <c r="K24" s="111">
        <f>IFERROR(VLOOKUP($B24,MMWR_TRAD_AGG_STATE_COMP[],K$1,0),"ERROR")</f>
        <v>2198</v>
      </c>
      <c r="L24" s="112">
        <f>IFERROR(VLOOKUP($B24,MMWR_TRAD_AGG_STATE_COMP[],L$1,0),"ERROR")</f>
        <v>1970</v>
      </c>
      <c r="M24" s="114">
        <f t="shared" si="2"/>
        <v>0.89626933575978163</v>
      </c>
      <c r="N24" s="111">
        <f>IFERROR(VLOOKUP($B24,MMWR_TRAD_AGG_STATE_COMP[],N$1,0),"ERROR")</f>
        <v>3199</v>
      </c>
      <c r="O24" s="112">
        <f>IFERROR(VLOOKUP($B24,MMWR_TRAD_AGG_STATE_COMP[],O$1,0),"ERROR")</f>
        <v>1669</v>
      </c>
      <c r="P24" s="114">
        <f t="shared" si="3"/>
        <v>0.52172553923100973</v>
      </c>
      <c r="Q24" s="115">
        <f>IFERROR(VLOOKUP($B24,MMWR_TRAD_AGG_STATE_COMP[],Q$1,0),"ERROR")</f>
        <v>814</v>
      </c>
      <c r="R24" s="115">
        <f>IFERROR(VLOOKUP($B24,MMWR_TRAD_AGG_STATE_COMP[],R$1,0),"ERROR")</f>
        <v>216</v>
      </c>
      <c r="S24" s="115">
        <f>IFERROR(VLOOKUP($B24,MMWR_APP_STATE_COMP[],S$1,0),"ERROR")</f>
        <v>8454</v>
      </c>
      <c r="T24" s="28"/>
    </row>
    <row r="25" spans="1:20" s="123" customFormat="1" x14ac:dyDescent="0.2">
      <c r="A25" s="107"/>
      <c r="B25" s="127" t="s">
        <v>393</v>
      </c>
      <c r="C25" s="109">
        <f>IFERROR(VLOOKUP($B25,MMWR_TRAD_AGG_STATE_COMP[],C$1,0),"ERROR")</f>
        <v>6097</v>
      </c>
      <c r="D25" s="110">
        <f>IFERROR(VLOOKUP($B25,MMWR_TRAD_AGG_STATE_COMP[],D$1,0),"ERROR")</f>
        <v>617.96112842380001</v>
      </c>
      <c r="E25" s="111">
        <f>IFERROR(VLOOKUP($B25,MMWR_TRAD_AGG_STATE_COMP[],E$1,0),"ERROR")</f>
        <v>4902</v>
      </c>
      <c r="F25" s="112">
        <f>IFERROR(VLOOKUP($B25,MMWR_TRAD_AGG_STATE_COMP[],F$1,0),"ERROR")</f>
        <v>1123</v>
      </c>
      <c r="G25" s="113">
        <f t="shared" si="0"/>
        <v>0.22909016727866177</v>
      </c>
      <c r="H25" s="111">
        <f>IFERROR(VLOOKUP($B25,MMWR_TRAD_AGG_STATE_COMP[],H$1,0),"ERROR")</f>
        <v>9246</v>
      </c>
      <c r="I25" s="112">
        <f>IFERROR(VLOOKUP($B25,MMWR_TRAD_AGG_STATE_COMP[],I$1,0),"ERROR")</f>
        <v>7121</v>
      </c>
      <c r="J25" s="114">
        <f t="shared" si="1"/>
        <v>0.77017088470690032</v>
      </c>
      <c r="K25" s="111">
        <f>IFERROR(VLOOKUP($B25,MMWR_TRAD_AGG_STATE_COMP[],K$1,0),"ERROR")</f>
        <v>2108</v>
      </c>
      <c r="L25" s="112">
        <f>IFERROR(VLOOKUP($B25,MMWR_TRAD_AGG_STATE_COMP[],L$1,0),"ERROR")</f>
        <v>1782</v>
      </c>
      <c r="M25" s="114">
        <f t="shared" si="2"/>
        <v>0.84535104364326374</v>
      </c>
      <c r="N25" s="111">
        <f>IFERROR(VLOOKUP($B25,MMWR_TRAD_AGG_STATE_COMP[],N$1,0),"ERROR")</f>
        <v>2964</v>
      </c>
      <c r="O25" s="112">
        <f>IFERROR(VLOOKUP($B25,MMWR_TRAD_AGG_STATE_COMP[],O$1,0),"ERROR")</f>
        <v>2099</v>
      </c>
      <c r="P25" s="114">
        <f t="shared" si="3"/>
        <v>0.70816464237516874</v>
      </c>
      <c r="Q25" s="115">
        <f>IFERROR(VLOOKUP($B25,MMWR_TRAD_AGG_STATE_COMP[],Q$1,0),"ERROR")</f>
        <v>623</v>
      </c>
      <c r="R25" s="115">
        <f>IFERROR(VLOOKUP($B25,MMWR_TRAD_AGG_STATE_COMP[],R$1,0),"ERROR")</f>
        <v>211</v>
      </c>
      <c r="S25" s="115">
        <f>IFERROR(VLOOKUP($B25,MMWR_APP_STATE_COMP[],S$1,0),"ERROR")</f>
        <v>8173</v>
      </c>
      <c r="T25" s="28"/>
    </row>
    <row r="26" spans="1:20" s="123" customFormat="1" x14ac:dyDescent="0.2">
      <c r="A26" s="107"/>
      <c r="B26" s="127" t="s">
        <v>400</v>
      </c>
      <c r="C26" s="109">
        <f>IFERROR(VLOOKUP($B26,MMWR_TRAD_AGG_STATE_COMP[],C$1,0),"ERROR")</f>
        <v>1071</v>
      </c>
      <c r="D26" s="110">
        <f>IFERROR(VLOOKUP($B26,MMWR_TRAD_AGG_STATE_COMP[],D$1,0),"ERROR")</f>
        <v>187.02521008400001</v>
      </c>
      <c r="E26" s="111">
        <f>IFERROR(VLOOKUP($B26,MMWR_TRAD_AGG_STATE_COMP[],E$1,0),"ERROR")</f>
        <v>2725</v>
      </c>
      <c r="F26" s="112">
        <f>IFERROR(VLOOKUP($B26,MMWR_TRAD_AGG_STATE_COMP[],F$1,0),"ERROR")</f>
        <v>447</v>
      </c>
      <c r="G26" s="113">
        <f t="shared" si="0"/>
        <v>0.16403669724770642</v>
      </c>
      <c r="H26" s="111">
        <f>IFERROR(VLOOKUP($B26,MMWR_TRAD_AGG_STATE_COMP[],H$1,0),"ERROR")</f>
        <v>1544</v>
      </c>
      <c r="I26" s="112">
        <f>IFERROR(VLOOKUP($B26,MMWR_TRAD_AGG_STATE_COMP[],I$1,0),"ERROR")</f>
        <v>634</v>
      </c>
      <c r="J26" s="114">
        <f t="shared" si="1"/>
        <v>0.4106217616580311</v>
      </c>
      <c r="K26" s="111">
        <f>IFERROR(VLOOKUP($B26,MMWR_TRAD_AGG_STATE_COMP[],K$1,0),"ERROR")</f>
        <v>406</v>
      </c>
      <c r="L26" s="112">
        <f>IFERROR(VLOOKUP($B26,MMWR_TRAD_AGG_STATE_COMP[],L$1,0),"ERROR")</f>
        <v>288</v>
      </c>
      <c r="M26" s="114">
        <f t="shared" si="2"/>
        <v>0.70935960591133007</v>
      </c>
      <c r="N26" s="111">
        <f>IFERROR(VLOOKUP($B26,MMWR_TRAD_AGG_STATE_COMP[],N$1,0),"ERROR")</f>
        <v>500</v>
      </c>
      <c r="O26" s="112">
        <f>IFERROR(VLOOKUP($B26,MMWR_TRAD_AGG_STATE_COMP[],O$1,0),"ERROR")</f>
        <v>297</v>
      </c>
      <c r="P26" s="114">
        <f t="shared" si="3"/>
        <v>0.59399999999999997</v>
      </c>
      <c r="Q26" s="115">
        <f>IFERROR(VLOOKUP($B26,MMWR_TRAD_AGG_STATE_COMP[],Q$1,0),"ERROR")</f>
        <v>2</v>
      </c>
      <c r="R26" s="115">
        <f>IFERROR(VLOOKUP($B26,MMWR_TRAD_AGG_STATE_COMP[],R$1,0),"ERROR")</f>
        <v>6</v>
      </c>
      <c r="S26" s="115">
        <f>IFERROR(VLOOKUP($B26,MMWR_APP_STATE_COMP[],S$1,0),"ERROR")</f>
        <v>1355</v>
      </c>
      <c r="T26" s="28"/>
    </row>
    <row r="27" spans="1:20" s="123" customFormat="1" x14ac:dyDescent="0.2">
      <c r="A27" s="107"/>
      <c r="B27" s="127" t="s">
        <v>423</v>
      </c>
      <c r="C27" s="109">
        <f>IFERROR(VLOOKUP($B27,MMWR_TRAD_AGG_STATE_COMP[],C$1,0),"ERROR")</f>
        <v>1812</v>
      </c>
      <c r="D27" s="110">
        <f>IFERROR(VLOOKUP($B27,MMWR_TRAD_AGG_STATE_COMP[],D$1,0),"ERROR")</f>
        <v>228.4006622517</v>
      </c>
      <c r="E27" s="111">
        <f>IFERROR(VLOOKUP($B27,MMWR_TRAD_AGG_STATE_COMP[],E$1,0),"ERROR")</f>
        <v>2273</v>
      </c>
      <c r="F27" s="112">
        <f>IFERROR(VLOOKUP($B27,MMWR_TRAD_AGG_STATE_COMP[],F$1,0),"ERROR")</f>
        <v>432</v>
      </c>
      <c r="G27" s="113">
        <f t="shared" si="0"/>
        <v>0.19005719313682359</v>
      </c>
      <c r="H27" s="111">
        <f>IFERROR(VLOOKUP($B27,MMWR_TRAD_AGG_STATE_COMP[],H$1,0),"ERROR")</f>
        <v>2732</v>
      </c>
      <c r="I27" s="112">
        <f>IFERROR(VLOOKUP($B27,MMWR_TRAD_AGG_STATE_COMP[],I$1,0),"ERROR")</f>
        <v>1468</v>
      </c>
      <c r="J27" s="114">
        <f t="shared" si="1"/>
        <v>0.53733528550512444</v>
      </c>
      <c r="K27" s="111">
        <f>IFERROR(VLOOKUP($B27,MMWR_TRAD_AGG_STATE_COMP[],K$1,0),"ERROR")</f>
        <v>1031</v>
      </c>
      <c r="L27" s="112">
        <f>IFERROR(VLOOKUP($B27,MMWR_TRAD_AGG_STATE_COMP[],L$1,0),"ERROR")</f>
        <v>576</v>
      </c>
      <c r="M27" s="114">
        <f t="shared" si="2"/>
        <v>0.55868089233753637</v>
      </c>
      <c r="N27" s="111">
        <f>IFERROR(VLOOKUP($B27,MMWR_TRAD_AGG_STATE_COMP[],N$1,0),"ERROR")</f>
        <v>688</v>
      </c>
      <c r="O27" s="112">
        <f>IFERROR(VLOOKUP($B27,MMWR_TRAD_AGG_STATE_COMP[],O$1,0),"ERROR")</f>
        <v>422</v>
      </c>
      <c r="P27" s="114">
        <f t="shared" si="3"/>
        <v>0.61337209302325579</v>
      </c>
      <c r="Q27" s="115">
        <f>IFERROR(VLOOKUP($B27,MMWR_TRAD_AGG_STATE_COMP[],Q$1,0),"ERROR")</f>
        <v>10</v>
      </c>
      <c r="R27" s="115">
        <f>IFERROR(VLOOKUP($B27,MMWR_TRAD_AGG_STATE_COMP[],R$1,0),"ERROR")</f>
        <v>13</v>
      </c>
      <c r="S27" s="115">
        <f>IFERROR(VLOOKUP($B27,MMWR_APP_STATE_COMP[],S$1,0),"ERROR")</f>
        <v>1330</v>
      </c>
      <c r="T27" s="28"/>
    </row>
    <row r="28" spans="1:20" s="123" customFormat="1" x14ac:dyDescent="0.2">
      <c r="A28" s="107"/>
      <c r="B28" s="127" t="s">
        <v>396</v>
      </c>
      <c r="C28" s="109">
        <f>IFERROR(VLOOKUP($B28,MMWR_TRAD_AGG_STATE_COMP[],C$1,0),"ERROR")</f>
        <v>3512</v>
      </c>
      <c r="D28" s="110">
        <f>IFERROR(VLOOKUP($B28,MMWR_TRAD_AGG_STATE_COMP[],D$1,0),"ERROR")</f>
        <v>314.8146355353</v>
      </c>
      <c r="E28" s="111">
        <f>IFERROR(VLOOKUP($B28,MMWR_TRAD_AGG_STATE_COMP[],E$1,0),"ERROR")</f>
        <v>7625</v>
      </c>
      <c r="F28" s="112">
        <f>IFERROR(VLOOKUP($B28,MMWR_TRAD_AGG_STATE_COMP[],F$1,0),"ERROR")</f>
        <v>1978</v>
      </c>
      <c r="G28" s="113">
        <f t="shared" si="0"/>
        <v>0.25940983606557377</v>
      </c>
      <c r="H28" s="111">
        <f>IFERROR(VLOOKUP($B28,MMWR_TRAD_AGG_STATE_COMP[],H$1,0),"ERROR")</f>
        <v>6488</v>
      </c>
      <c r="I28" s="112">
        <f>IFERROR(VLOOKUP($B28,MMWR_TRAD_AGG_STATE_COMP[],I$1,0),"ERROR")</f>
        <v>4189</v>
      </c>
      <c r="J28" s="114">
        <f t="shared" si="1"/>
        <v>0.6456535141800247</v>
      </c>
      <c r="K28" s="111">
        <f>IFERROR(VLOOKUP($B28,MMWR_TRAD_AGG_STATE_COMP[],K$1,0),"ERROR")</f>
        <v>1310</v>
      </c>
      <c r="L28" s="112">
        <f>IFERROR(VLOOKUP($B28,MMWR_TRAD_AGG_STATE_COMP[],L$1,0),"ERROR")</f>
        <v>1025</v>
      </c>
      <c r="M28" s="114">
        <f t="shared" si="2"/>
        <v>0.78244274809160308</v>
      </c>
      <c r="N28" s="111">
        <f>IFERROR(VLOOKUP($B28,MMWR_TRAD_AGG_STATE_COMP[],N$1,0),"ERROR")</f>
        <v>2301</v>
      </c>
      <c r="O28" s="112">
        <f>IFERROR(VLOOKUP($B28,MMWR_TRAD_AGG_STATE_COMP[],O$1,0),"ERROR")</f>
        <v>1279</v>
      </c>
      <c r="P28" s="114">
        <f t="shared" si="3"/>
        <v>0.55584528465884397</v>
      </c>
      <c r="Q28" s="115">
        <f>IFERROR(VLOOKUP($B28,MMWR_TRAD_AGG_STATE_COMP[],Q$1,0),"ERROR")</f>
        <v>886</v>
      </c>
      <c r="R28" s="115">
        <f>IFERROR(VLOOKUP($B28,MMWR_TRAD_AGG_STATE_COMP[],R$1,0),"ERROR")</f>
        <v>202</v>
      </c>
      <c r="S28" s="115">
        <f>IFERROR(VLOOKUP($B28,MMWR_APP_STATE_COMP[],S$1,0),"ERROR")</f>
        <v>5662</v>
      </c>
      <c r="T28" s="28"/>
    </row>
    <row r="29" spans="1:20" s="123" customFormat="1" x14ac:dyDescent="0.2">
      <c r="A29" s="107"/>
      <c r="B29" s="127" t="s">
        <v>402</v>
      </c>
      <c r="C29" s="109">
        <f>IFERROR(VLOOKUP($B29,MMWR_TRAD_AGG_STATE_COMP[],C$1,0),"ERROR")</f>
        <v>1525</v>
      </c>
      <c r="D29" s="110">
        <f>IFERROR(VLOOKUP($B29,MMWR_TRAD_AGG_STATE_COMP[],D$1,0),"ERROR")</f>
        <v>186.56327868849999</v>
      </c>
      <c r="E29" s="111">
        <f>IFERROR(VLOOKUP($B29,MMWR_TRAD_AGG_STATE_COMP[],E$1,0),"ERROR")</f>
        <v>4342</v>
      </c>
      <c r="F29" s="112">
        <f>IFERROR(VLOOKUP($B29,MMWR_TRAD_AGG_STATE_COMP[],F$1,0),"ERROR")</f>
        <v>790</v>
      </c>
      <c r="G29" s="113">
        <f t="shared" si="0"/>
        <v>0.18194380469829571</v>
      </c>
      <c r="H29" s="111">
        <f>IFERROR(VLOOKUP($B29,MMWR_TRAD_AGG_STATE_COMP[],H$1,0),"ERROR")</f>
        <v>2669</v>
      </c>
      <c r="I29" s="112">
        <f>IFERROR(VLOOKUP($B29,MMWR_TRAD_AGG_STATE_COMP[],I$1,0),"ERROR")</f>
        <v>1094</v>
      </c>
      <c r="J29" s="114">
        <f t="shared" si="1"/>
        <v>0.40989134507306108</v>
      </c>
      <c r="K29" s="111">
        <f>IFERROR(VLOOKUP($B29,MMWR_TRAD_AGG_STATE_COMP[],K$1,0),"ERROR")</f>
        <v>737</v>
      </c>
      <c r="L29" s="112">
        <f>IFERROR(VLOOKUP($B29,MMWR_TRAD_AGG_STATE_COMP[],L$1,0),"ERROR")</f>
        <v>317</v>
      </c>
      <c r="M29" s="114">
        <f t="shared" si="2"/>
        <v>0.43012211668928085</v>
      </c>
      <c r="N29" s="111">
        <f>IFERROR(VLOOKUP($B29,MMWR_TRAD_AGG_STATE_COMP[],N$1,0),"ERROR")</f>
        <v>1151</v>
      </c>
      <c r="O29" s="112">
        <f>IFERROR(VLOOKUP($B29,MMWR_TRAD_AGG_STATE_COMP[],O$1,0),"ERROR")</f>
        <v>706</v>
      </c>
      <c r="P29" s="114">
        <f t="shared" si="3"/>
        <v>0.6133796698523023</v>
      </c>
      <c r="Q29" s="115">
        <f>IFERROR(VLOOKUP($B29,MMWR_TRAD_AGG_STATE_COMP[],Q$1,0),"ERROR")</f>
        <v>5</v>
      </c>
      <c r="R29" s="115">
        <f>IFERROR(VLOOKUP($B29,MMWR_TRAD_AGG_STATE_COMP[],R$1,0),"ERROR")</f>
        <v>4</v>
      </c>
      <c r="S29" s="115">
        <f>IFERROR(VLOOKUP($B29,MMWR_APP_STATE_COMP[],S$1,0),"ERROR")</f>
        <v>2175</v>
      </c>
      <c r="T29" s="28"/>
    </row>
    <row r="30" spans="1:20" s="123" customFormat="1" x14ac:dyDescent="0.2">
      <c r="A30" s="107"/>
      <c r="B30" s="127" t="s">
        <v>398</v>
      </c>
      <c r="C30" s="109">
        <f>IFERROR(VLOOKUP($B30,MMWR_TRAD_AGG_STATE_COMP[],C$1,0),"ERROR")</f>
        <v>4375</v>
      </c>
      <c r="D30" s="110">
        <f>IFERROR(VLOOKUP($B30,MMWR_TRAD_AGG_STATE_COMP[],D$1,0),"ERROR")</f>
        <v>250.57257142860001</v>
      </c>
      <c r="E30" s="111">
        <f>IFERROR(VLOOKUP($B30,MMWR_TRAD_AGG_STATE_COMP[],E$1,0),"ERROR")</f>
        <v>5872</v>
      </c>
      <c r="F30" s="112">
        <f>IFERROR(VLOOKUP($B30,MMWR_TRAD_AGG_STATE_COMP[],F$1,0),"ERROR")</f>
        <v>1377</v>
      </c>
      <c r="G30" s="113">
        <f t="shared" si="0"/>
        <v>0.23450272479564033</v>
      </c>
      <c r="H30" s="111">
        <f>IFERROR(VLOOKUP($B30,MMWR_TRAD_AGG_STATE_COMP[],H$1,0),"ERROR")</f>
        <v>6577</v>
      </c>
      <c r="I30" s="112">
        <f>IFERROR(VLOOKUP($B30,MMWR_TRAD_AGG_STATE_COMP[],I$1,0),"ERROR")</f>
        <v>3697</v>
      </c>
      <c r="J30" s="114">
        <f t="shared" si="1"/>
        <v>0.56211038467386343</v>
      </c>
      <c r="K30" s="111">
        <f>IFERROR(VLOOKUP($B30,MMWR_TRAD_AGG_STATE_COMP[],K$1,0),"ERROR")</f>
        <v>2227</v>
      </c>
      <c r="L30" s="112">
        <f>IFERROR(VLOOKUP($B30,MMWR_TRAD_AGG_STATE_COMP[],L$1,0),"ERROR")</f>
        <v>1885</v>
      </c>
      <c r="M30" s="114">
        <f t="shared" si="2"/>
        <v>0.84643017512348451</v>
      </c>
      <c r="N30" s="111">
        <f>IFERROR(VLOOKUP($B30,MMWR_TRAD_AGG_STATE_COMP[],N$1,0),"ERROR")</f>
        <v>6582</v>
      </c>
      <c r="O30" s="112">
        <f>IFERROR(VLOOKUP($B30,MMWR_TRAD_AGG_STATE_COMP[],O$1,0),"ERROR")</f>
        <v>4895</v>
      </c>
      <c r="P30" s="114">
        <f t="shared" si="3"/>
        <v>0.74369492555454264</v>
      </c>
      <c r="Q30" s="115">
        <f>IFERROR(VLOOKUP($B30,MMWR_TRAD_AGG_STATE_COMP[],Q$1,0),"ERROR")</f>
        <v>778</v>
      </c>
      <c r="R30" s="115">
        <f>IFERROR(VLOOKUP($B30,MMWR_TRAD_AGG_STATE_COMP[],R$1,0),"ERROR")</f>
        <v>54</v>
      </c>
      <c r="S30" s="115">
        <f>IFERROR(VLOOKUP($B30,MMWR_APP_STATE_COMP[],S$1,0),"ERROR")</f>
        <v>6618</v>
      </c>
      <c r="T30" s="28"/>
    </row>
    <row r="31" spans="1:20" s="123" customFormat="1" x14ac:dyDescent="0.2">
      <c r="A31" s="107"/>
      <c r="B31" s="127" t="s">
        <v>401</v>
      </c>
      <c r="C31" s="109">
        <f>IFERROR(VLOOKUP($B31,MMWR_TRAD_AGG_STATE_COMP[],C$1,0),"ERROR")</f>
        <v>1091</v>
      </c>
      <c r="D31" s="110">
        <f>IFERROR(VLOOKUP($B31,MMWR_TRAD_AGG_STATE_COMP[],D$1,0),"ERROR")</f>
        <v>221.65444546289999</v>
      </c>
      <c r="E31" s="111">
        <f>IFERROR(VLOOKUP($B31,MMWR_TRAD_AGG_STATE_COMP[],E$1,0),"ERROR")</f>
        <v>2256</v>
      </c>
      <c r="F31" s="112">
        <f>IFERROR(VLOOKUP($B31,MMWR_TRAD_AGG_STATE_COMP[],F$1,0),"ERROR")</f>
        <v>309</v>
      </c>
      <c r="G31" s="113">
        <f t="shared" si="0"/>
        <v>0.13696808510638298</v>
      </c>
      <c r="H31" s="111">
        <f>IFERROR(VLOOKUP($B31,MMWR_TRAD_AGG_STATE_COMP[],H$1,0),"ERROR")</f>
        <v>1901</v>
      </c>
      <c r="I31" s="112">
        <f>IFERROR(VLOOKUP($B31,MMWR_TRAD_AGG_STATE_COMP[],I$1,0),"ERROR")</f>
        <v>969</v>
      </c>
      <c r="J31" s="114">
        <f t="shared" si="1"/>
        <v>0.50973172014729085</v>
      </c>
      <c r="K31" s="111">
        <f>IFERROR(VLOOKUP($B31,MMWR_TRAD_AGG_STATE_COMP[],K$1,0),"ERROR")</f>
        <v>792</v>
      </c>
      <c r="L31" s="112">
        <f>IFERROR(VLOOKUP($B31,MMWR_TRAD_AGG_STATE_COMP[],L$1,0),"ERROR")</f>
        <v>585</v>
      </c>
      <c r="M31" s="114">
        <f t="shared" si="2"/>
        <v>0.73863636363636365</v>
      </c>
      <c r="N31" s="111">
        <f>IFERROR(VLOOKUP($B31,MMWR_TRAD_AGG_STATE_COMP[],N$1,0),"ERROR")</f>
        <v>599</v>
      </c>
      <c r="O31" s="112">
        <f>IFERROR(VLOOKUP($B31,MMWR_TRAD_AGG_STATE_COMP[],O$1,0),"ERROR")</f>
        <v>339</v>
      </c>
      <c r="P31" s="114">
        <f t="shared" si="3"/>
        <v>0.56594323873121866</v>
      </c>
      <c r="Q31" s="115">
        <f>IFERROR(VLOOKUP($B31,MMWR_TRAD_AGG_STATE_COMP[],Q$1,0),"ERROR")</f>
        <v>2</v>
      </c>
      <c r="R31" s="115">
        <f>IFERROR(VLOOKUP($B31,MMWR_TRAD_AGG_STATE_COMP[],R$1,0),"ERROR")</f>
        <v>13</v>
      </c>
      <c r="S31" s="115">
        <f>IFERROR(VLOOKUP($B31,MMWR_APP_STATE_COMP[],S$1,0),"ERROR")</f>
        <v>1069</v>
      </c>
      <c r="T31" s="28"/>
    </row>
    <row r="32" spans="1:20" s="123" customFormat="1" x14ac:dyDescent="0.2">
      <c r="A32" s="107"/>
      <c r="B32" s="127" t="s">
        <v>420</v>
      </c>
      <c r="C32" s="109">
        <f>IFERROR(VLOOKUP($B32,MMWR_TRAD_AGG_STATE_COMP[],C$1,0),"ERROR")</f>
        <v>153</v>
      </c>
      <c r="D32" s="110">
        <f>IFERROR(VLOOKUP($B32,MMWR_TRAD_AGG_STATE_COMP[],D$1,0),"ERROR")</f>
        <v>234.6666666667</v>
      </c>
      <c r="E32" s="111">
        <f>IFERROR(VLOOKUP($B32,MMWR_TRAD_AGG_STATE_COMP[],E$1,0),"ERROR")</f>
        <v>625</v>
      </c>
      <c r="F32" s="112">
        <f>IFERROR(VLOOKUP($B32,MMWR_TRAD_AGG_STATE_COMP[],F$1,0),"ERROR")</f>
        <v>107</v>
      </c>
      <c r="G32" s="113">
        <f t="shared" si="0"/>
        <v>0.17119999999999999</v>
      </c>
      <c r="H32" s="111">
        <f>IFERROR(VLOOKUP($B32,MMWR_TRAD_AGG_STATE_COMP[],H$1,0),"ERROR")</f>
        <v>305</v>
      </c>
      <c r="I32" s="112">
        <f>IFERROR(VLOOKUP($B32,MMWR_TRAD_AGG_STATE_COMP[],I$1,0),"ERROR")</f>
        <v>120</v>
      </c>
      <c r="J32" s="114">
        <f t="shared" si="1"/>
        <v>0.39344262295081966</v>
      </c>
      <c r="K32" s="111">
        <f>IFERROR(VLOOKUP($B32,MMWR_TRAD_AGG_STATE_COMP[],K$1,0),"ERROR")</f>
        <v>125</v>
      </c>
      <c r="L32" s="112">
        <f>IFERROR(VLOOKUP($B32,MMWR_TRAD_AGG_STATE_COMP[],L$1,0),"ERROR")</f>
        <v>62</v>
      </c>
      <c r="M32" s="114">
        <f t="shared" si="2"/>
        <v>0.496</v>
      </c>
      <c r="N32" s="111">
        <f>IFERROR(VLOOKUP($B32,MMWR_TRAD_AGG_STATE_COMP[],N$1,0),"ERROR")</f>
        <v>154</v>
      </c>
      <c r="O32" s="112">
        <f>IFERROR(VLOOKUP($B32,MMWR_TRAD_AGG_STATE_COMP[],O$1,0),"ERROR")</f>
        <v>91</v>
      </c>
      <c r="P32" s="114">
        <f t="shared" si="3"/>
        <v>0.59090909090909094</v>
      </c>
      <c r="Q32" s="115">
        <f>IFERROR(VLOOKUP($B32,MMWR_TRAD_AGG_STATE_COMP[],Q$1,0),"ERROR")</f>
        <v>3</v>
      </c>
      <c r="R32" s="115">
        <f>IFERROR(VLOOKUP($B32,MMWR_TRAD_AGG_STATE_COMP[],R$1,0),"ERROR")</f>
        <v>1</v>
      </c>
      <c r="S32" s="115">
        <f>IFERROR(VLOOKUP($B32,MMWR_APP_STATE_COMP[],S$1,0),"ERROR")</f>
        <v>487</v>
      </c>
      <c r="T32" s="28"/>
    </row>
    <row r="33" spans="1:20" s="123" customFormat="1" x14ac:dyDescent="0.2">
      <c r="A33" s="107"/>
      <c r="B33" s="127" t="s">
        <v>392</v>
      </c>
      <c r="C33" s="109">
        <f>IFERROR(VLOOKUP($B33,MMWR_TRAD_AGG_STATE_COMP[],C$1,0),"ERROR")</f>
        <v>5621</v>
      </c>
      <c r="D33" s="110">
        <f>IFERROR(VLOOKUP($B33,MMWR_TRAD_AGG_STATE_COMP[],D$1,0),"ERROR")</f>
        <v>439.38658601669999</v>
      </c>
      <c r="E33" s="111">
        <f>IFERROR(VLOOKUP($B33,MMWR_TRAD_AGG_STATE_COMP[],E$1,0),"ERROR")</f>
        <v>7788</v>
      </c>
      <c r="F33" s="112">
        <f>IFERROR(VLOOKUP($B33,MMWR_TRAD_AGG_STATE_COMP[],F$1,0),"ERROR")</f>
        <v>1915</v>
      </c>
      <c r="G33" s="113">
        <f t="shared" si="0"/>
        <v>0.24589111453518234</v>
      </c>
      <c r="H33" s="111">
        <f>IFERROR(VLOOKUP($B33,MMWR_TRAD_AGG_STATE_COMP[],H$1,0),"ERROR")</f>
        <v>10071</v>
      </c>
      <c r="I33" s="112">
        <f>IFERROR(VLOOKUP($B33,MMWR_TRAD_AGG_STATE_COMP[],I$1,0),"ERROR")</f>
        <v>6185</v>
      </c>
      <c r="J33" s="114">
        <f t="shared" si="1"/>
        <v>0.61413960877767848</v>
      </c>
      <c r="K33" s="111">
        <f>IFERROR(VLOOKUP($B33,MMWR_TRAD_AGG_STATE_COMP[],K$1,0),"ERROR")</f>
        <v>1906</v>
      </c>
      <c r="L33" s="112">
        <f>IFERROR(VLOOKUP($B33,MMWR_TRAD_AGG_STATE_COMP[],L$1,0),"ERROR")</f>
        <v>1638</v>
      </c>
      <c r="M33" s="114">
        <f t="shared" si="2"/>
        <v>0.85939139559286459</v>
      </c>
      <c r="N33" s="111">
        <f>IFERROR(VLOOKUP($B33,MMWR_TRAD_AGG_STATE_COMP[],N$1,0),"ERROR")</f>
        <v>3841</v>
      </c>
      <c r="O33" s="112">
        <f>IFERROR(VLOOKUP($B33,MMWR_TRAD_AGG_STATE_COMP[],O$1,0),"ERROR")</f>
        <v>2729</v>
      </c>
      <c r="P33" s="114">
        <f t="shared" si="3"/>
        <v>0.71049205935954174</v>
      </c>
      <c r="Q33" s="115">
        <f>IFERROR(VLOOKUP($B33,MMWR_TRAD_AGG_STATE_COMP[],Q$1,0),"ERROR")</f>
        <v>924</v>
      </c>
      <c r="R33" s="115">
        <f>IFERROR(VLOOKUP($B33,MMWR_TRAD_AGG_STATE_COMP[],R$1,0),"ERROR")</f>
        <v>329</v>
      </c>
      <c r="S33" s="115">
        <f>IFERROR(VLOOKUP($B33,MMWR_APP_STATE_COMP[],S$1,0),"ERROR")</f>
        <v>13435</v>
      </c>
      <c r="T33" s="28"/>
    </row>
    <row r="34" spans="1:20" s="123" customFormat="1" x14ac:dyDescent="0.2">
      <c r="A34" s="107"/>
      <c r="B34" s="127" t="s">
        <v>421</v>
      </c>
      <c r="C34" s="109">
        <f>IFERROR(VLOOKUP($B34,MMWR_TRAD_AGG_STATE_COMP[],C$1,0),"ERROR")</f>
        <v>325</v>
      </c>
      <c r="D34" s="110">
        <f>IFERROR(VLOOKUP($B34,MMWR_TRAD_AGG_STATE_COMP[],D$1,0),"ERROR")</f>
        <v>265.8430769231</v>
      </c>
      <c r="E34" s="111">
        <f>IFERROR(VLOOKUP($B34,MMWR_TRAD_AGG_STATE_COMP[],E$1,0),"ERROR")</f>
        <v>978</v>
      </c>
      <c r="F34" s="112">
        <f>IFERROR(VLOOKUP($B34,MMWR_TRAD_AGG_STATE_COMP[],F$1,0),"ERROR")</f>
        <v>200</v>
      </c>
      <c r="G34" s="113">
        <f t="shared" si="0"/>
        <v>0.20449897750511248</v>
      </c>
      <c r="H34" s="111">
        <f>IFERROR(VLOOKUP($B34,MMWR_TRAD_AGG_STATE_COMP[],H$1,0),"ERROR")</f>
        <v>568</v>
      </c>
      <c r="I34" s="112">
        <f>IFERROR(VLOOKUP($B34,MMWR_TRAD_AGG_STATE_COMP[],I$1,0),"ERROR")</f>
        <v>252</v>
      </c>
      <c r="J34" s="114">
        <f t="shared" si="1"/>
        <v>0.44366197183098594</v>
      </c>
      <c r="K34" s="111">
        <f>IFERROR(VLOOKUP($B34,MMWR_TRAD_AGG_STATE_COMP[],K$1,0),"ERROR")</f>
        <v>298</v>
      </c>
      <c r="L34" s="112">
        <f>IFERROR(VLOOKUP($B34,MMWR_TRAD_AGG_STATE_COMP[],L$1,0),"ERROR")</f>
        <v>125</v>
      </c>
      <c r="M34" s="114">
        <f t="shared" si="2"/>
        <v>0.41946308724832215</v>
      </c>
      <c r="N34" s="111">
        <f>IFERROR(VLOOKUP($B34,MMWR_TRAD_AGG_STATE_COMP[],N$1,0),"ERROR")</f>
        <v>125</v>
      </c>
      <c r="O34" s="112">
        <f>IFERROR(VLOOKUP($B34,MMWR_TRAD_AGG_STATE_COMP[],O$1,0),"ERROR")</f>
        <v>80</v>
      </c>
      <c r="P34" s="114">
        <f t="shared" si="3"/>
        <v>0.64</v>
      </c>
      <c r="Q34" s="115">
        <f>IFERROR(VLOOKUP($B34,MMWR_TRAD_AGG_STATE_COMP[],Q$1,0),"ERROR")</f>
        <v>1</v>
      </c>
      <c r="R34" s="115">
        <f>IFERROR(VLOOKUP($B34,MMWR_TRAD_AGG_STATE_COMP[],R$1,0),"ERROR")</f>
        <v>2</v>
      </c>
      <c r="S34" s="115">
        <f>IFERROR(VLOOKUP($B34,MMWR_APP_STATE_COMP[],S$1,0),"ERROR")</f>
        <v>189</v>
      </c>
      <c r="T34" s="28"/>
    </row>
    <row r="35" spans="1:20" s="123" customFormat="1" x14ac:dyDescent="0.2">
      <c r="A35" s="107"/>
      <c r="B35" s="127" t="s">
        <v>397</v>
      </c>
      <c r="C35" s="109">
        <f>IFERROR(VLOOKUP($B35,MMWR_TRAD_AGG_STATE_COMP[],C$1,0),"ERROR")</f>
        <v>3633</v>
      </c>
      <c r="D35" s="110">
        <f>IFERROR(VLOOKUP($B35,MMWR_TRAD_AGG_STATE_COMP[],D$1,0),"ERROR")</f>
        <v>258.14588494359998</v>
      </c>
      <c r="E35" s="111">
        <f>IFERROR(VLOOKUP($B35,MMWR_TRAD_AGG_STATE_COMP[],E$1,0),"ERROR")</f>
        <v>3720</v>
      </c>
      <c r="F35" s="112">
        <f>IFERROR(VLOOKUP($B35,MMWR_TRAD_AGG_STATE_COMP[],F$1,0),"ERROR")</f>
        <v>687</v>
      </c>
      <c r="G35" s="113">
        <f t="shared" si="0"/>
        <v>0.18467741935483872</v>
      </c>
      <c r="H35" s="111">
        <f>IFERROR(VLOOKUP($B35,MMWR_TRAD_AGG_STATE_COMP[],H$1,0),"ERROR")</f>
        <v>5215</v>
      </c>
      <c r="I35" s="112">
        <f>IFERROR(VLOOKUP($B35,MMWR_TRAD_AGG_STATE_COMP[],I$1,0),"ERROR")</f>
        <v>3049</v>
      </c>
      <c r="J35" s="114">
        <f t="shared" si="1"/>
        <v>0.58465963566634704</v>
      </c>
      <c r="K35" s="111">
        <f>IFERROR(VLOOKUP($B35,MMWR_TRAD_AGG_STATE_COMP[],K$1,0),"ERROR")</f>
        <v>687</v>
      </c>
      <c r="L35" s="112">
        <f>IFERROR(VLOOKUP($B35,MMWR_TRAD_AGG_STATE_COMP[],L$1,0),"ERROR")</f>
        <v>534</v>
      </c>
      <c r="M35" s="114">
        <f t="shared" si="2"/>
        <v>0.77729257641921401</v>
      </c>
      <c r="N35" s="111">
        <f>IFERROR(VLOOKUP($B35,MMWR_TRAD_AGG_STATE_COMP[],N$1,0),"ERROR")</f>
        <v>1003</v>
      </c>
      <c r="O35" s="112">
        <f>IFERROR(VLOOKUP($B35,MMWR_TRAD_AGG_STATE_COMP[],O$1,0),"ERROR")</f>
        <v>550</v>
      </c>
      <c r="P35" s="114">
        <f t="shared" si="3"/>
        <v>0.5483549351944168</v>
      </c>
      <c r="Q35" s="115">
        <f>IFERROR(VLOOKUP($B35,MMWR_TRAD_AGG_STATE_COMP[],Q$1,0),"ERROR")</f>
        <v>455</v>
      </c>
      <c r="R35" s="115">
        <f>IFERROR(VLOOKUP($B35,MMWR_TRAD_AGG_STATE_COMP[],R$1,0),"ERROR")</f>
        <v>6</v>
      </c>
      <c r="S35" s="115">
        <f>IFERROR(VLOOKUP($B35,MMWR_APP_STATE_COMP[],S$1,0),"ERROR")</f>
        <v>3354</v>
      </c>
      <c r="T35" s="28"/>
    </row>
    <row r="36" spans="1:20" s="123" customFormat="1" x14ac:dyDescent="0.2">
      <c r="A36" s="28"/>
      <c r="B36" s="126" t="s">
        <v>386</v>
      </c>
      <c r="C36" s="102">
        <f>IF(SUM(C37:C45)&lt;&gt;VLOOKUP($B36,MMWR_TRAD_AGG_ST_DISTRICT_COMP[],C$1,0),"ERROR",
VLOOKUP($B36,MMWR_TRAD_AGG_ST_DISTRICT_COMP[],C$1,0))</f>
        <v>51670</v>
      </c>
      <c r="D36" s="103">
        <f>IFERROR(VLOOKUP($B36,MMWR_TRAD_AGG_ST_DISTRICT_COMP[],D$1,0),"ERROR")</f>
        <v>372.91737952390002</v>
      </c>
      <c r="E36" s="102">
        <f>IFERROR(VLOOKUP($B36,MMWR_TRAD_AGG_ST_DISTRICT_COMP[],E$1,0),"ERROR")</f>
        <v>64860</v>
      </c>
      <c r="F36" s="102">
        <f>IFERROR(VLOOKUP($B36,MMWR_TRAD_AGG_ST_DISTRICT_COMP[],F$1,0),"ERROR")</f>
        <v>15522</v>
      </c>
      <c r="G36" s="104">
        <f t="shared" si="0"/>
        <v>0.2393154486586494</v>
      </c>
      <c r="H36" s="102">
        <f>IFERROR(VLOOKUP($B36,MMWR_TRAD_AGG_ST_DISTRICT_COMP[],H$1,0),"ERROR")</f>
        <v>73491</v>
      </c>
      <c r="I36" s="102">
        <f>IFERROR(VLOOKUP($B36,MMWR_TRAD_AGG_ST_DISTRICT_COMP[],I$1,0),"ERROR")</f>
        <v>48913</v>
      </c>
      <c r="J36" s="105">
        <f t="shared" si="1"/>
        <v>0.66556449089004099</v>
      </c>
      <c r="K36" s="102">
        <f>IFERROR(VLOOKUP($B36,MMWR_TRAD_AGG_ST_DISTRICT_COMP[],K$1,0),"ERROR")</f>
        <v>18563</v>
      </c>
      <c r="L36" s="102">
        <f>IFERROR(VLOOKUP($B36,MMWR_TRAD_AGG_ST_DISTRICT_COMP[],L$1,0),"ERROR")</f>
        <v>13904</v>
      </c>
      <c r="M36" s="105">
        <f t="shared" si="2"/>
        <v>0.74901686149868019</v>
      </c>
      <c r="N36" s="102">
        <f>IFERROR(VLOOKUP($B36,MMWR_TRAD_AGG_ST_DISTRICT_COMP[],N$1,0),"ERROR")</f>
        <v>27876</v>
      </c>
      <c r="O36" s="102">
        <f>IFERROR(VLOOKUP($B36,MMWR_TRAD_AGG_ST_DISTRICT_COMP[],O$1,0),"ERROR")</f>
        <v>16704</v>
      </c>
      <c r="P36" s="105">
        <f t="shared" si="3"/>
        <v>0.59922513990529491</v>
      </c>
      <c r="Q36" s="102">
        <f>IFERROR(VLOOKUP($B36,MMWR_TRAD_AGG_ST_DISTRICT_COMP[],Q$1,0),"ERROR")</f>
        <v>1003</v>
      </c>
      <c r="R36" s="106">
        <f>IFERROR(VLOOKUP($B36,MMWR_TRAD_AGG_ST_DISTRICT_COMP[],R$1,0),"ERROR")</f>
        <v>1088</v>
      </c>
      <c r="S36" s="106">
        <f>SUM(S37:S45)</f>
        <v>70628</v>
      </c>
      <c r="T36" s="28"/>
    </row>
    <row r="37" spans="1:20" s="123" customFormat="1" x14ac:dyDescent="0.2">
      <c r="A37" s="28"/>
      <c r="B37" s="127" t="s">
        <v>412</v>
      </c>
      <c r="C37" s="109">
        <f>IFERROR(VLOOKUP($B37,MMWR_TRAD_AGG_STATE_COMP[],C$1,0),"ERROR")</f>
        <v>3698</v>
      </c>
      <c r="D37" s="110">
        <f>IFERROR(VLOOKUP($B37,MMWR_TRAD_AGG_STATE_COMP[],D$1,0),"ERROR")</f>
        <v>354.98485667929998</v>
      </c>
      <c r="E37" s="111">
        <f>IFERROR(VLOOKUP($B37,MMWR_TRAD_AGG_STATE_COMP[],E$1,0),"ERROR")</f>
        <v>3409</v>
      </c>
      <c r="F37" s="112">
        <f>IFERROR(VLOOKUP($B37,MMWR_TRAD_AGG_STATE_COMP[],F$1,0),"ERROR")</f>
        <v>662</v>
      </c>
      <c r="G37" s="113">
        <f t="shared" si="0"/>
        <v>0.19419184511586976</v>
      </c>
      <c r="H37" s="111">
        <f>IFERROR(VLOOKUP($B37,MMWR_TRAD_AGG_STATE_COMP[],H$1,0),"ERROR")</f>
        <v>5170</v>
      </c>
      <c r="I37" s="112">
        <f>IFERROR(VLOOKUP($B37,MMWR_TRAD_AGG_STATE_COMP[],I$1,0),"ERROR")</f>
        <v>3360</v>
      </c>
      <c r="J37" s="114">
        <f t="shared" si="1"/>
        <v>0.6499032882011605</v>
      </c>
      <c r="K37" s="111">
        <f>IFERROR(VLOOKUP($B37,MMWR_TRAD_AGG_STATE_COMP[],K$1,0),"ERROR")</f>
        <v>1804</v>
      </c>
      <c r="L37" s="112">
        <f>IFERROR(VLOOKUP($B37,MMWR_TRAD_AGG_STATE_COMP[],L$1,0),"ERROR")</f>
        <v>1537</v>
      </c>
      <c r="M37" s="114">
        <f t="shared" si="2"/>
        <v>0.85199556541019961</v>
      </c>
      <c r="N37" s="111">
        <f>IFERROR(VLOOKUP($B37,MMWR_TRAD_AGG_STATE_COMP[],N$1,0),"ERROR")</f>
        <v>2423</v>
      </c>
      <c r="O37" s="112">
        <f>IFERROR(VLOOKUP($B37,MMWR_TRAD_AGG_STATE_COMP[],O$1,0),"ERROR")</f>
        <v>1454</v>
      </c>
      <c r="P37" s="114">
        <f t="shared" si="3"/>
        <v>0.60008254230293023</v>
      </c>
      <c r="Q37" s="115">
        <f>IFERROR(VLOOKUP($B37,MMWR_TRAD_AGG_STATE_COMP[],Q$1,0),"ERROR")</f>
        <v>349</v>
      </c>
      <c r="R37" s="115">
        <f>IFERROR(VLOOKUP($B37,MMWR_TRAD_AGG_STATE_COMP[],R$1,0),"ERROR")</f>
        <v>96</v>
      </c>
      <c r="S37" s="115">
        <f>IFERROR(VLOOKUP($B37,MMWR_APP_STATE_COMP[],S$1,0),"ERROR")</f>
        <v>5348</v>
      </c>
      <c r="T37" s="28"/>
    </row>
    <row r="38" spans="1:20" s="123" customFormat="1" x14ac:dyDescent="0.2">
      <c r="A38" s="28"/>
      <c r="B38" s="127" t="s">
        <v>404</v>
      </c>
      <c r="C38" s="109">
        <f>IFERROR(VLOOKUP($B38,MMWR_TRAD_AGG_STATE_COMP[],C$1,0),"ERROR")</f>
        <v>7041</v>
      </c>
      <c r="D38" s="110">
        <f>IFERROR(VLOOKUP($B38,MMWR_TRAD_AGG_STATE_COMP[],D$1,0),"ERROR")</f>
        <v>445.25124272120001</v>
      </c>
      <c r="E38" s="111">
        <f>IFERROR(VLOOKUP($B38,MMWR_TRAD_AGG_STATE_COMP[],E$1,0),"ERROR")</f>
        <v>6521</v>
      </c>
      <c r="F38" s="112">
        <f>IFERROR(VLOOKUP($B38,MMWR_TRAD_AGG_STATE_COMP[],F$1,0),"ERROR")</f>
        <v>1829</v>
      </c>
      <c r="G38" s="113">
        <f t="shared" ref="G38:G64" si="4">IFERROR(F38/E38,"0%")</f>
        <v>0.28047845422481216</v>
      </c>
      <c r="H38" s="111">
        <f>IFERROR(VLOOKUP($B38,MMWR_TRAD_AGG_STATE_COMP[],H$1,0),"ERROR")</f>
        <v>10164</v>
      </c>
      <c r="I38" s="112">
        <f>IFERROR(VLOOKUP($B38,MMWR_TRAD_AGG_STATE_COMP[],I$1,0),"ERROR")</f>
        <v>7257</v>
      </c>
      <c r="J38" s="114">
        <f t="shared" ref="J38:J64" si="5">IFERROR(I38/H38,"0%")</f>
        <v>0.7139905548996458</v>
      </c>
      <c r="K38" s="111">
        <f>IFERROR(VLOOKUP($B38,MMWR_TRAD_AGG_STATE_COMP[],K$1,0),"ERROR")</f>
        <v>3232</v>
      </c>
      <c r="L38" s="112">
        <f>IFERROR(VLOOKUP($B38,MMWR_TRAD_AGG_STATE_COMP[],L$1,0),"ERROR")</f>
        <v>2577</v>
      </c>
      <c r="M38" s="114">
        <f t="shared" ref="M38:M64" si="6">IFERROR(L38/K38,"0%")</f>
        <v>0.7973391089108911</v>
      </c>
      <c r="N38" s="111">
        <f>IFERROR(VLOOKUP($B38,MMWR_TRAD_AGG_STATE_COMP[],N$1,0),"ERROR")</f>
        <v>1839</v>
      </c>
      <c r="O38" s="112">
        <f>IFERROR(VLOOKUP($B38,MMWR_TRAD_AGG_STATE_COMP[],O$1,0),"ERROR")</f>
        <v>1050</v>
      </c>
      <c r="P38" s="114">
        <f t="shared" ref="P38:P64" si="7">IFERROR(O38/N38,"0%")</f>
        <v>0.5709624796084829</v>
      </c>
      <c r="Q38" s="115">
        <f>IFERROR(VLOOKUP($B38,MMWR_TRAD_AGG_STATE_COMP[],Q$1,0),"ERROR")</f>
        <v>6</v>
      </c>
      <c r="R38" s="115">
        <f>IFERROR(VLOOKUP($B38,MMWR_TRAD_AGG_STATE_COMP[],R$1,0),"ERROR")</f>
        <v>58</v>
      </c>
      <c r="S38" s="115">
        <f>IFERROR(VLOOKUP($B38,MMWR_APP_STATE_COMP[],S$1,0),"ERROR")</f>
        <v>6595</v>
      </c>
      <c r="T38" s="28"/>
    </row>
    <row r="39" spans="1:20" s="123" customFormat="1" x14ac:dyDescent="0.2">
      <c r="A39" s="28"/>
      <c r="B39" s="127" t="s">
        <v>388</v>
      </c>
      <c r="C39" s="109">
        <f>IFERROR(VLOOKUP($B39,MMWR_TRAD_AGG_STATE_COMP[],C$1,0),"ERROR")</f>
        <v>4655</v>
      </c>
      <c r="D39" s="110">
        <f>IFERROR(VLOOKUP($B39,MMWR_TRAD_AGG_STATE_COMP[],D$1,0),"ERROR")</f>
        <v>435.41374865739999</v>
      </c>
      <c r="E39" s="111">
        <f>IFERROR(VLOOKUP($B39,MMWR_TRAD_AGG_STATE_COMP[],E$1,0),"ERROR")</f>
        <v>5683</v>
      </c>
      <c r="F39" s="112">
        <f>IFERROR(VLOOKUP($B39,MMWR_TRAD_AGG_STATE_COMP[],F$1,0),"ERROR")</f>
        <v>1539</v>
      </c>
      <c r="G39" s="113">
        <f t="shared" si="4"/>
        <v>0.27080767200422312</v>
      </c>
      <c r="H39" s="111">
        <f>IFERROR(VLOOKUP($B39,MMWR_TRAD_AGG_STATE_COMP[],H$1,0),"ERROR")</f>
        <v>7160</v>
      </c>
      <c r="I39" s="112">
        <f>IFERROR(VLOOKUP($B39,MMWR_TRAD_AGG_STATE_COMP[],I$1,0),"ERROR")</f>
        <v>4775</v>
      </c>
      <c r="J39" s="114">
        <f t="shared" si="5"/>
        <v>0.66689944134078216</v>
      </c>
      <c r="K39" s="111">
        <f>IFERROR(VLOOKUP($B39,MMWR_TRAD_AGG_STATE_COMP[],K$1,0),"ERROR")</f>
        <v>1650</v>
      </c>
      <c r="L39" s="112">
        <f>IFERROR(VLOOKUP($B39,MMWR_TRAD_AGG_STATE_COMP[],L$1,0),"ERROR")</f>
        <v>1271</v>
      </c>
      <c r="M39" s="114">
        <f t="shared" si="6"/>
        <v>0.77030303030303027</v>
      </c>
      <c r="N39" s="111">
        <f>IFERROR(VLOOKUP($B39,MMWR_TRAD_AGG_STATE_COMP[],N$1,0),"ERROR")</f>
        <v>2405</v>
      </c>
      <c r="O39" s="112">
        <f>IFERROR(VLOOKUP($B39,MMWR_TRAD_AGG_STATE_COMP[],O$1,0),"ERROR")</f>
        <v>1605</v>
      </c>
      <c r="P39" s="114">
        <f t="shared" si="7"/>
        <v>0.66735966735966734</v>
      </c>
      <c r="Q39" s="115">
        <f>IFERROR(VLOOKUP($B39,MMWR_TRAD_AGG_STATE_COMP[],Q$1,0),"ERROR")</f>
        <v>259</v>
      </c>
      <c r="R39" s="115">
        <f>IFERROR(VLOOKUP($B39,MMWR_TRAD_AGG_STATE_COMP[],R$1,0),"ERROR")</f>
        <v>260</v>
      </c>
      <c r="S39" s="115">
        <f>IFERROR(VLOOKUP($B39,MMWR_APP_STATE_COMP[],S$1,0),"ERROR")</f>
        <v>6036</v>
      </c>
      <c r="T39" s="28"/>
    </row>
    <row r="40" spans="1:20" s="123" customFormat="1" x14ac:dyDescent="0.2">
      <c r="A40" s="28"/>
      <c r="B40" s="127" t="s">
        <v>390</v>
      </c>
      <c r="C40" s="109">
        <f>IFERROR(VLOOKUP($B40,MMWR_TRAD_AGG_STATE_COMP[],C$1,0),"ERROR")</f>
        <v>4154</v>
      </c>
      <c r="D40" s="110">
        <f>IFERROR(VLOOKUP($B40,MMWR_TRAD_AGG_STATE_COMP[],D$1,0),"ERROR")</f>
        <v>404.9660568127</v>
      </c>
      <c r="E40" s="111">
        <f>IFERROR(VLOOKUP($B40,MMWR_TRAD_AGG_STATE_COMP[],E$1,0),"ERROR")</f>
        <v>4533</v>
      </c>
      <c r="F40" s="112">
        <f>IFERROR(VLOOKUP($B40,MMWR_TRAD_AGG_STATE_COMP[],F$1,0),"ERROR")</f>
        <v>1504</v>
      </c>
      <c r="G40" s="113">
        <f t="shared" si="4"/>
        <v>0.33178910213986323</v>
      </c>
      <c r="H40" s="111">
        <f>IFERROR(VLOOKUP($B40,MMWR_TRAD_AGG_STATE_COMP[],H$1,0),"ERROR")</f>
        <v>6247</v>
      </c>
      <c r="I40" s="112">
        <f>IFERROR(VLOOKUP($B40,MMWR_TRAD_AGG_STATE_COMP[],I$1,0),"ERROR")</f>
        <v>4762</v>
      </c>
      <c r="J40" s="114">
        <f t="shared" si="5"/>
        <v>0.76228589723067075</v>
      </c>
      <c r="K40" s="111">
        <f>IFERROR(VLOOKUP($B40,MMWR_TRAD_AGG_STATE_COMP[],K$1,0),"ERROR")</f>
        <v>1449</v>
      </c>
      <c r="L40" s="112">
        <f>IFERROR(VLOOKUP($B40,MMWR_TRAD_AGG_STATE_COMP[],L$1,0),"ERROR")</f>
        <v>1176</v>
      </c>
      <c r="M40" s="114">
        <f t="shared" si="6"/>
        <v>0.81159420289855078</v>
      </c>
      <c r="N40" s="111">
        <f>IFERROR(VLOOKUP($B40,MMWR_TRAD_AGG_STATE_COMP[],N$1,0),"ERROR")</f>
        <v>2688</v>
      </c>
      <c r="O40" s="112">
        <f>IFERROR(VLOOKUP($B40,MMWR_TRAD_AGG_STATE_COMP[],O$1,0),"ERROR")</f>
        <v>2035</v>
      </c>
      <c r="P40" s="114">
        <f t="shared" si="7"/>
        <v>0.75706845238095233</v>
      </c>
      <c r="Q40" s="115">
        <f>IFERROR(VLOOKUP($B40,MMWR_TRAD_AGG_STATE_COMP[],Q$1,0),"ERROR")</f>
        <v>357</v>
      </c>
      <c r="R40" s="115">
        <f>IFERROR(VLOOKUP($B40,MMWR_TRAD_AGG_STATE_COMP[],R$1,0),"ERROR")</f>
        <v>178</v>
      </c>
      <c r="S40" s="115">
        <f>IFERROR(VLOOKUP($B40,MMWR_APP_STATE_COMP[],S$1,0),"ERROR")</f>
        <v>4906</v>
      </c>
      <c r="T40" s="28"/>
    </row>
    <row r="41" spans="1:20" s="123" customFormat="1" x14ac:dyDescent="0.2">
      <c r="A41" s="28"/>
      <c r="B41" s="127" t="s">
        <v>419</v>
      </c>
      <c r="C41" s="109">
        <f>IFERROR(VLOOKUP($B41,MMWR_TRAD_AGG_STATE_COMP[],C$1,0),"ERROR")</f>
        <v>610</v>
      </c>
      <c r="D41" s="110">
        <f>IFERROR(VLOOKUP($B41,MMWR_TRAD_AGG_STATE_COMP[],D$1,0),"ERROR")</f>
        <v>265.01475409839998</v>
      </c>
      <c r="E41" s="111">
        <f>IFERROR(VLOOKUP($B41,MMWR_TRAD_AGG_STATE_COMP[],E$1,0),"ERROR")</f>
        <v>744</v>
      </c>
      <c r="F41" s="112">
        <f>IFERROR(VLOOKUP($B41,MMWR_TRAD_AGG_STATE_COMP[],F$1,0),"ERROR")</f>
        <v>67</v>
      </c>
      <c r="G41" s="113">
        <f t="shared" si="4"/>
        <v>9.0053763440860218E-2</v>
      </c>
      <c r="H41" s="111">
        <f>IFERROR(VLOOKUP($B41,MMWR_TRAD_AGG_STATE_COMP[],H$1,0),"ERROR")</f>
        <v>996</v>
      </c>
      <c r="I41" s="112">
        <f>IFERROR(VLOOKUP($B41,MMWR_TRAD_AGG_STATE_COMP[],I$1,0),"ERROR")</f>
        <v>551</v>
      </c>
      <c r="J41" s="114">
        <f t="shared" si="5"/>
        <v>0.55321285140562249</v>
      </c>
      <c r="K41" s="111">
        <f>IFERROR(VLOOKUP($B41,MMWR_TRAD_AGG_STATE_COMP[],K$1,0),"ERROR")</f>
        <v>452</v>
      </c>
      <c r="L41" s="112">
        <f>IFERROR(VLOOKUP($B41,MMWR_TRAD_AGG_STATE_COMP[],L$1,0),"ERROR")</f>
        <v>273</v>
      </c>
      <c r="M41" s="114">
        <f t="shared" si="6"/>
        <v>0.60398230088495575</v>
      </c>
      <c r="N41" s="111">
        <f>IFERROR(VLOOKUP($B41,MMWR_TRAD_AGG_STATE_COMP[],N$1,0),"ERROR")</f>
        <v>375</v>
      </c>
      <c r="O41" s="112">
        <f>IFERROR(VLOOKUP($B41,MMWR_TRAD_AGG_STATE_COMP[],O$1,0),"ERROR")</f>
        <v>195</v>
      </c>
      <c r="P41" s="114">
        <f t="shared" si="7"/>
        <v>0.52</v>
      </c>
      <c r="Q41" s="115">
        <f>IFERROR(VLOOKUP($B41,MMWR_TRAD_AGG_STATE_COMP[],Q$1,0),"ERROR")</f>
        <v>1</v>
      </c>
      <c r="R41" s="115">
        <f>IFERROR(VLOOKUP($B41,MMWR_TRAD_AGG_STATE_COMP[],R$1,0),"ERROR")</f>
        <v>7</v>
      </c>
      <c r="S41" s="115">
        <f>IFERROR(VLOOKUP($B41,MMWR_APP_STATE_COMP[],S$1,0),"ERROR")</f>
        <v>427</v>
      </c>
      <c r="T41" s="28"/>
    </row>
    <row r="42" spans="1:20" s="123" customFormat="1" x14ac:dyDescent="0.2">
      <c r="A42" s="28"/>
      <c r="B42" s="127" t="s">
        <v>413</v>
      </c>
      <c r="C42" s="109">
        <f>IFERROR(VLOOKUP($B42,MMWR_TRAD_AGG_STATE_COMP[],C$1,0),"ERROR")</f>
        <v>2212</v>
      </c>
      <c r="D42" s="110">
        <f>IFERROR(VLOOKUP($B42,MMWR_TRAD_AGG_STATE_COMP[],D$1,0),"ERROR")</f>
        <v>286.62793851719999</v>
      </c>
      <c r="E42" s="111">
        <f>IFERROR(VLOOKUP($B42,MMWR_TRAD_AGG_STATE_COMP[],E$1,0),"ERROR")</f>
        <v>5805</v>
      </c>
      <c r="F42" s="112">
        <f>IFERROR(VLOOKUP($B42,MMWR_TRAD_AGG_STATE_COMP[],F$1,0),"ERROR")</f>
        <v>961</v>
      </c>
      <c r="G42" s="113">
        <f t="shared" si="4"/>
        <v>0.16554694229112835</v>
      </c>
      <c r="H42" s="111">
        <f>IFERROR(VLOOKUP($B42,MMWR_TRAD_AGG_STATE_COMP[],H$1,0),"ERROR")</f>
        <v>3409</v>
      </c>
      <c r="I42" s="112">
        <f>IFERROR(VLOOKUP($B42,MMWR_TRAD_AGG_STATE_COMP[],I$1,0),"ERROR")</f>
        <v>1420</v>
      </c>
      <c r="J42" s="114">
        <f t="shared" si="5"/>
        <v>0.41654444118509826</v>
      </c>
      <c r="K42" s="111">
        <f>IFERROR(VLOOKUP($B42,MMWR_TRAD_AGG_STATE_COMP[],K$1,0),"ERROR")</f>
        <v>1139</v>
      </c>
      <c r="L42" s="112">
        <f>IFERROR(VLOOKUP($B42,MMWR_TRAD_AGG_STATE_COMP[],L$1,0),"ERROR")</f>
        <v>531</v>
      </c>
      <c r="M42" s="114">
        <f t="shared" si="6"/>
        <v>0.46619841966637399</v>
      </c>
      <c r="N42" s="111">
        <f>IFERROR(VLOOKUP($B42,MMWR_TRAD_AGG_STATE_COMP[],N$1,0),"ERROR")</f>
        <v>2699</v>
      </c>
      <c r="O42" s="112">
        <f>IFERROR(VLOOKUP($B42,MMWR_TRAD_AGG_STATE_COMP[],O$1,0),"ERROR")</f>
        <v>1520</v>
      </c>
      <c r="P42" s="114">
        <f t="shared" si="7"/>
        <v>0.56317154501667288</v>
      </c>
      <c r="Q42" s="115">
        <f>IFERROR(VLOOKUP($B42,MMWR_TRAD_AGG_STATE_COMP[],Q$1,0),"ERROR")</f>
        <v>6</v>
      </c>
      <c r="R42" s="115">
        <f>IFERROR(VLOOKUP($B42,MMWR_TRAD_AGG_STATE_COMP[],R$1,0),"ERROR")</f>
        <v>62</v>
      </c>
      <c r="S42" s="115">
        <f>IFERROR(VLOOKUP($B42,MMWR_APP_STATE_COMP[],S$1,0),"ERROR")</f>
        <v>4559</v>
      </c>
      <c r="T42" s="28"/>
    </row>
    <row r="43" spans="1:20" s="123" customFormat="1" x14ac:dyDescent="0.2">
      <c r="A43" s="28"/>
      <c r="B43" s="127" t="s">
        <v>411</v>
      </c>
      <c r="C43" s="109">
        <f>IFERROR(VLOOKUP($B43,MMWR_TRAD_AGG_STATE_COMP[],C$1,0),"ERROR")</f>
        <v>27495</v>
      </c>
      <c r="D43" s="110">
        <f>IFERROR(VLOOKUP($B43,MMWR_TRAD_AGG_STATE_COMP[],D$1,0),"ERROR")</f>
        <v>356.9286779414</v>
      </c>
      <c r="E43" s="111">
        <f>IFERROR(VLOOKUP($B43,MMWR_TRAD_AGG_STATE_COMP[],E$1,0),"ERROR")</f>
        <v>35133</v>
      </c>
      <c r="F43" s="112">
        <f>IFERROR(VLOOKUP($B43,MMWR_TRAD_AGG_STATE_COMP[],F$1,0),"ERROR")</f>
        <v>8188</v>
      </c>
      <c r="G43" s="113">
        <f t="shared" si="4"/>
        <v>0.23305723963225458</v>
      </c>
      <c r="H43" s="111">
        <f>IFERROR(VLOOKUP($B43,MMWR_TRAD_AGG_STATE_COMP[],H$1,0),"ERROR")</f>
        <v>37750</v>
      </c>
      <c r="I43" s="112">
        <f>IFERROR(VLOOKUP($B43,MMWR_TRAD_AGG_STATE_COMP[],I$1,0),"ERROR")</f>
        <v>25233</v>
      </c>
      <c r="J43" s="114">
        <f t="shared" si="5"/>
        <v>0.66842384105960262</v>
      </c>
      <c r="K43" s="111">
        <f>IFERROR(VLOOKUP($B43,MMWR_TRAD_AGG_STATE_COMP[],K$1,0),"ERROR")</f>
        <v>8190</v>
      </c>
      <c r="L43" s="112">
        <f>IFERROR(VLOOKUP($B43,MMWR_TRAD_AGG_STATE_COMP[],L$1,0),"ERROR")</f>
        <v>6104</v>
      </c>
      <c r="M43" s="114">
        <f t="shared" si="6"/>
        <v>0.74529914529914532</v>
      </c>
      <c r="N43" s="111">
        <f>IFERROR(VLOOKUP($B43,MMWR_TRAD_AGG_STATE_COMP[],N$1,0),"ERROR")</f>
        <v>14825</v>
      </c>
      <c r="O43" s="112">
        <f>IFERROR(VLOOKUP($B43,MMWR_TRAD_AGG_STATE_COMP[],O$1,0),"ERROR")</f>
        <v>8495</v>
      </c>
      <c r="P43" s="114">
        <f t="shared" si="7"/>
        <v>0.57301854974704891</v>
      </c>
      <c r="Q43" s="115">
        <f>IFERROR(VLOOKUP($B43,MMWR_TRAD_AGG_STATE_COMP[],Q$1,0),"ERROR")</f>
        <v>23</v>
      </c>
      <c r="R43" s="115">
        <f>IFERROR(VLOOKUP($B43,MMWR_TRAD_AGG_STATE_COMP[],R$1,0),"ERROR")</f>
        <v>424</v>
      </c>
      <c r="S43" s="115">
        <f>IFERROR(VLOOKUP($B43,MMWR_APP_STATE_COMP[],S$1,0),"ERROR")</f>
        <v>41969</v>
      </c>
      <c r="T43" s="28"/>
    </row>
    <row r="44" spans="1:20" s="123" customFormat="1" x14ac:dyDescent="0.2">
      <c r="A44" s="28"/>
      <c r="B44" s="127" t="s">
        <v>407</v>
      </c>
      <c r="C44" s="109">
        <f>IFERROR(VLOOKUP($B44,MMWR_TRAD_AGG_STATE_COMP[],C$1,0),"ERROR")</f>
        <v>1409</v>
      </c>
      <c r="D44" s="110">
        <f>IFERROR(VLOOKUP($B44,MMWR_TRAD_AGG_STATE_COMP[],D$1,0),"ERROR")</f>
        <v>268.15968772180003</v>
      </c>
      <c r="E44" s="111">
        <f>IFERROR(VLOOKUP($B44,MMWR_TRAD_AGG_STATE_COMP[],E$1,0),"ERROR")</f>
        <v>2235</v>
      </c>
      <c r="F44" s="112">
        <f>IFERROR(VLOOKUP($B44,MMWR_TRAD_AGG_STATE_COMP[],F$1,0),"ERROR")</f>
        <v>652</v>
      </c>
      <c r="G44" s="113">
        <f t="shared" si="4"/>
        <v>0.29172259507829978</v>
      </c>
      <c r="H44" s="111">
        <f>IFERROR(VLOOKUP($B44,MMWR_TRAD_AGG_STATE_COMP[],H$1,0),"ERROR")</f>
        <v>1862</v>
      </c>
      <c r="I44" s="112">
        <f>IFERROR(VLOOKUP($B44,MMWR_TRAD_AGG_STATE_COMP[],I$1,0),"ERROR")</f>
        <v>1100</v>
      </c>
      <c r="J44" s="114">
        <f t="shared" si="5"/>
        <v>0.59076262083780884</v>
      </c>
      <c r="K44" s="111">
        <f>IFERROR(VLOOKUP($B44,MMWR_TRAD_AGG_STATE_COMP[],K$1,0),"ERROR")</f>
        <v>476</v>
      </c>
      <c r="L44" s="112">
        <f>IFERROR(VLOOKUP($B44,MMWR_TRAD_AGG_STATE_COMP[],L$1,0),"ERROR")</f>
        <v>307</v>
      </c>
      <c r="M44" s="114">
        <f t="shared" si="6"/>
        <v>0.64495798319327735</v>
      </c>
      <c r="N44" s="111">
        <f>IFERROR(VLOOKUP($B44,MMWR_TRAD_AGG_STATE_COMP[],N$1,0),"ERROR")</f>
        <v>433</v>
      </c>
      <c r="O44" s="112">
        <f>IFERROR(VLOOKUP($B44,MMWR_TRAD_AGG_STATE_COMP[],O$1,0),"ERROR")</f>
        <v>243</v>
      </c>
      <c r="P44" s="114">
        <f t="shared" si="7"/>
        <v>0.56120092378752884</v>
      </c>
      <c r="Q44" s="115">
        <f>IFERROR(VLOOKUP($B44,MMWR_TRAD_AGG_STATE_COMP[],Q$1,0),"ERROR")</f>
        <v>0</v>
      </c>
      <c r="R44" s="115">
        <f>IFERROR(VLOOKUP($B44,MMWR_TRAD_AGG_STATE_COMP[],R$1,0),"ERROR")</f>
        <v>1</v>
      </c>
      <c r="S44" s="115">
        <f>IFERROR(VLOOKUP($B44,MMWR_APP_STATE_COMP[],S$1,0),"ERROR")</f>
        <v>520</v>
      </c>
      <c r="T44" s="28"/>
    </row>
    <row r="45" spans="1:20" s="123" customFormat="1" x14ac:dyDescent="0.2">
      <c r="A45" s="28"/>
      <c r="B45" s="127" t="s">
        <v>422</v>
      </c>
      <c r="C45" s="109">
        <f>IFERROR(VLOOKUP($B45,MMWR_TRAD_AGG_STATE_COMP[],C$1,0),"ERROR")</f>
        <v>396</v>
      </c>
      <c r="D45" s="110">
        <f>IFERROR(VLOOKUP($B45,MMWR_TRAD_AGG_STATE_COMP[],D$1,0),"ERROR")</f>
        <v>314.5</v>
      </c>
      <c r="E45" s="111">
        <f>IFERROR(VLOOKUP($B45,MMWR_TRAD_AGG_STATE_COMP[],E$1,0),"ERROR")</f>
        <v>797</v>
      </c>
      <c r="F45" s="112">
        <f>IFERROR(VLOOKUP($B45,MMWR_TRAD_AGG_STATE_COMP[],F$1,0),"ERROR")</f>
        <v>120</v>
      </c>
      <c r="G45" s="113">
        <f t="shared" si="4"/>
        <v>0.15056461731493098</v>
      </c>
      <c r="H45" s="111">
        <f>IFERROR(VLOOKUP($B45,MMWR_TRAD_AGG_STATE_COMP[],H$1,0),"ERROR")</f>
        <v>733</v>
      </c>
      <c r="I45" s="112">
        <f>IFERROR(VLOOKUP($B45,MMWR_TRAD_AGG_STATE_COMP[],I$1,0),"ERROR")</f>
        <v>455</v>
      </c>
      <c r="J45" s="114">
        <f t="shared" si="5"/>
        <v>0.6207366984993179</v>
      </c>
      <c r="K45" s="111">
        <f>IFERROR(VLOOKUP($B45,MMWR_TRAD_AGG_STATE_COMP[],K$1,0),"ERROR")</f>
        <v>171</v>
      </c>
      <c r="L45" s="112">
        <f>IFERROR(VLOOKUP($B45,MMWR_TRAD_AGG_STATE_COMP[],L$1,0),"ERROR")</f>
        <v>128</v>
      </c>
      <c r="M45" s="114">
        <f t="shared" si="6"/>
        <v>0.74853801169590639</v>
      </c>
      <c r="N45" s="111">
        <f>IFERROR(VLOOKUP($B45,MMWR_TRAD_AGG_STATE_COMP[],N$1,0),"ERROR")</f>
        <v>189</v>
      </c>
      <c r="O45" s="112">
        <f>IFERROR(VLOOKUP($B45,MMWR_TRAD_AGG_STATE_COMP[],O$1,0),"ERROR")</f>
        <v>107</v>
      </c>
      <c r="P45" s="114">
        <f t="shared" si="7"/>
        <v>0.56613756613756616</v>
      </c>
      <c r="Q45" s="115">
        <f>IFERROR(VLOOKUP($B45,MMWR_TRAD_AGG_STATE_COMP[],Q$1,0),"ERROR")</f>
        <v>2</v>
      </c>
      <c r="R45" s="115">
        <f>IFERROR(VLOOKUP($B45,MMWR_TRAD_AGG_STATE_COMP[],R$1,0),"ERROR")</f>
        <v>2</v>
      </c>
      <c r="S45" s="115">
        <f>IFERROR(VLOOKUP($B45,MMWR_APP_STATE_COMP[],S$1,0),"ERROR")</f>
        <v>268</v>
      </c>
      <c r="T45" s="28"/>
    </row>
    <row r="46" spans="1:20" s="123" customFormat="1" x14ac:dyDescent="0.2">
      <c r="A46" s="28"/>
      <c r="B46" s="126" t="s">
        <v>405</v>
      </c>
      <c r="C46" s="102">
        <f>IFERROR(VLOOKUP($B46,MMWR_TRAD_AGG_ST_DISTRICT_COMP[],C$1,0),"ERROR")</f>
        <v>57190</v>
      </c>
      <c r="D46" s="103">
        <f>IFERROR(VLOOKUP($B46,MMWR_TRAD_AGG_ST_DISTRICT_COMP[],D$1,0),"ERROR")</f>
        <v>393.82378038119998</v>
      </c>
      <c r="E46" s="102">
        <f>IFERROR(VLOOKUP($B46,MMWR_TRAD_AGG_ST_DISTRICT_COMP[],E$1,0),"ERROR")</f>
        <v>56906</v>
      </c>
      <c r="F46" s="102">
        <f>IFERROR(VLOOKUP($B46,MMWR_TRAD_AGG_ST_DISTRICT_COMP[],F$1,0),"ERROR")</f>
        <v>13528</v>
      </c>
      <c r="G46" s="104">
        <f t="shared" si="4"/>
        <v>0.23772537166555371</v>
      </c>
      <c r="H46" s="102">
        <f>IFERROR(VLOOKUP($B46,MMWR_TRAD_AGG_ST_DISTRICT_COMP[],H$1,0),"ERROR")</f>
        <v>82983</v>
      </c>
      <c r="I46" s="102">
        <f>IFERROR(VLOOKUP($B46,MMWR_TRAD_AGG_ST_DISTRICT_COMP[],I$1,0),"ERROR")</f>
        <v>59287</v>
      </c>
      <c r="J46" s="105">
        <f t="shared" si="5"/>
        <v>0.71444753744742895</v>
      </c>
      <c r="K46" s="102">
        <f>IFERROR(VLOOKUP($B46,MMWR_TRAD_AGG_ST_DISTRICT_COMP[],K$1,0),"ERROR")</f>
        <v>23505</v>
      </c>
      <c r="L46" s="102">
        <f>IFERROR(VLOOKUP($B46,MMWR_TRAD_AGG_ST_DISTRICT_COMP[],L$1,0),"ERROR")</f>
        <v>18796</v>
      </c>
      <c r="M46" s="105">
        <f t="shared" si="6"/>
        <v>0.79965964688364177</v>
      </c>
      <c r="N46" s="102">
        <f>IFERROR(VLOOKUP($B46,MMWR_TRAD_AGG_ST_DISTRICT_COMP[],N$1,0),"ERROR")</f>
        <v>31082</v>
      </c>
      <c r="O46" s="102">
        <f>IFERROR(VLOOKUP($B46,MMWR_TRAD_AGG_ST_DISTRICT_COMP[],O$1,0),"ERROR")</f>
        <v>20491</v>
      </c>
      <c r="P46" s="105">
        <f t="shared" si="7"/>
        <v>0.65925616112219287</v>
      </c>
      <c r="Q46" s="102">
        <f>IFERROR(VLOOKUP($B46,MMWR_TRAD_AGG_ST_DISTRICT_COMP[],Q$1,0),"ERROR")</f>
        <v>97</v>
      </c>
      <c r="R46" s="106">
        <f>IFERROR(VLOOKUP($B46,MMWR_TRAD_AGG_ST_DISTRICT_COMP[],R$1,0),"ERROR")</f>
        <v>599</v>
      </c>
      <c r="S46" s="106">
        <f>SUM(S47:S55)</f>
        <v>43928</v>
      </c>
      <c r="T46" s="28"/>
    </row>
    <row r="47" spans="1:20" s="123" customFormat="1" x14ac:dyDescent="0.2">
      <c r="A47" s="28"/>
      <c r="B47" s="127" t="s">
        <v>425</v>
      </c>
      <c r="C47" s="109">
        <f>IFERROR(VLOOKUP($B47,MMWR_TRAD_AGG_STATE_COMP[],C$1,0),"ERROR")</f>
        <v>1916</v>
      </c>
      <c r="D47" s="110">
        <f>IFERROR(VLOOKUP($B47,MMWR_TRAD_AGG_STATE_COMP[],D$1,0),"ERROR")</f>
        <v>466.10281837159999</v>
      </c>
      <c r="E47" s="111">
        <f>IFERROR(VLOOKUP($B47,MMWR_TRAD_AGG_STATE_COMP[],E$1,0),"ERROR")</f>
        <v>1168</v>
      </c>
      <c r="F47" s="112">
        <f>IFERROR(VLOOKUP($B47,MMWR_TRAD_AGG_STATE_COMP[],F$1,0),"ERROR")</f>
        <v>345</v>
      </c>
      <c r="G47" s="113">
        <f t="shared" si="4"/>
        <v>0.29537671232876711</v>
      </c>
      <c r="H47" s="111">
        <f>IFERROR(VLOOKUP($B47,MMWR_TRAD_AGG_STATE_COMP[],H$1,0),"ERROR")</f>
        <v>2738</v>
      </c>
      <c r="I47" s="112">
        <f>IFERROR(VLOOKUP($B47,MMWR_TRAD_AGG_STATE_COMP[],I$1,0),"ERROR")</f>
        <v>2108</v>
      </c>
      <c r="J47" s="114">
        <f t="shared" si="5"/>
        <v>0.76990504017531047</v>
      </c>
      <c r="K47" s="111">
        <f>IFERROR(VLOOKUP($B47,MMWR_TRAD_AGG_STATE_COMP[],K$1,0),"ERROR")</f>
        <v>1882</v>
      </c>
      <c r="L47" s="112">
        <f>IFERROR(VLOOKUP($B47,MMWR_TRAD_AGG_STATE_COMP[],L$1,0),"ERROR")</f>
        <v>1561</v>
      </c>
      <c r="M47" s="114">
        <f t="shared" si="6"/>
        <v>0.82943676939426147</v>
      </c>
      <c r="N47" s="111">
        <f>IFERROR(VLOOKUP($B47,MMWR_TRAD_AGG_STATE_COMP[],N$1,0),"ERROR")</f>
        <v>677</v>
      </c>
      <c r="O47" s="112">
        <f>IFERROR(VLOOKUP($B47,MMWR_TRAD_AGG_STATE_COMP[],O$1,0),"ERROR")</f>
        <v>402</v>
      </c>
      <c r="P47" s="114">
        <f t="shared" si="7"/>
        <v>0.59379615952732645</v>
      </c>
      <c r="Q47" s="115">
        <f>IFERROR(VLOOKUP($B47,MMWR_TRAD_AGG_STATE_COMP[],Q$1,0),"ERROR")</f>
        <v>1</v>
      </c>
      <c r="R47" s="115">
        <f>IFERROR(VLOOKUP($B47,MMWR_TRAD_AGG_STATE_COMP[],R$1,0),"ERROR")</f>
        <v>3</v>
      </c>
      <c r="S47" s="115">
        <f>IFERROR(VLOOKUP($B47,MMWR_APP_STATE_COMP[],S$1,0),"ERROR")</f>
        <v>304</v>
      </c>
      <c r="T47" s="28"/>
    </row>
    <row r="48" spans="1:20" s="123" customFormat="1" x14ac:dyDescent="0.2">
      <c r="A48" s="28"/>
      <c r="B48" s="127" t="s">
        <v>427</v>
      </c>
      <c r="C48" s="109">
        <f>IFERROR(VLOOKUP($B48,MMWR_TRAD_AGG_STATE_COMP[],C$1,0),"ERROR")</f>
        <v>4969</v>
      </c>
      <c r="D48" s="110">
        <f>IFERROR(VLOOKUP($B48,MMWR_TRAD_AGG_STATE_COMP[],D$1,0),"ERROR")</f>
        <v>296.09398269270002</v>
      </c>
      <c r="E48" s="111">
        <f>IFERROR(VLOOKUP($B48,MMWR_TRAD_AGG_STATE_COMP[],E$1,0),"ERROR")</f>
        <v>5469</v>
      </c>
      <c r="F48" s="112">
        <f>IFERROR(VLOOKUP($B48,MMWR_TRAD_AGG_STATE_COMP[],F$1,0),"ERROR")</f>
        <v>1308</v>
      </c>
      <c r="G48" s="113">
        <f t="shared" si="4"/>
        <v>0.23916620954470652</v>
      </c>
      <c r="H48" s="111">
        <f>IFERROR(VLOOKUP($B48,MMWR_TRAD_AGG_STATE_COMP[],H$1,0),"ERROR")</f>
        <v>6918</v>
      </c>
      <c r="I48" s="112">
        <f>IFERROR(VLOOKUP($B48,MMWR_TRAD_AGG_STATE_COMP[],I$1,0),"ERROR")</f>
        <v>4485</v>
      </c>
      <c r="J48" s="114">
        <f t="shared" si="5"/>
        <v>0.6483087597571553</v>
      </c>
      <c r="K48" s="111">
        <f>IFERROR(VLOOKUP($B48,MMWR_TRAD_AGG_STATE_COMP[],K$1,0),"ERROR")</f>
        <v>1458</v>
      </c>
      <c r="L48" s="112">
        <f>IFERROR(VLOOKUP($B48,MMWR_TRAD_AGG_STATE_COMP[],L$1,0),"ERROR")</f>
        <v>1169</v>
      </c>
      <c r="M48" s="114">
        <f t="shared" si="6"/>
        <v>0.80178326474622774</v>
      </c>
      <c r="N48" s="111">
        <f>IFERROR(VLOOKUP($B48,MMWR_TRAD_AGG_STATE_COMP[],N$1,0),"ERROR")</f>
        <v>2392</v>
      </c>
      <c r="O48" s="112">
        <f>IFERROR(VLOOKUP($B48,MMWR_TRAD_AGG_STATE_COMP[],O$1,0),"ERROR")</f>
        <v>1458</v>
      </c>
      <c r="P48" s="114">
        <f t="shared" si="7"/>
        <v>0.60953177257525082</v>
      </c>
      <c r="Q48" s="115">
        <f>IFERROR(VLOOKUP($B48,MMWR_TRAD_AGG_STATE_COMP[],Q$1,0),"ERROR")</f>
        <v>9</v>
      </c>
      <c r="R48" s="115">
        <f>IFERROR(VLOOKUP($B48,MMWR_TRAD_AGG_STATE_COMP[],R$1,0),"ERROR")</f>
        <v>76</v>
      </c>
      <c r="S48" s="115">
        <f>IFERROR(VLOOKUP($B48,MMWR_APP_STATE_COMP[],S$1,0),"ERROR")</f>
        <v>7325</v>
      </c>
      <c r="T48" s="28"/>
    </row>
    <row r="49" spans="1:20" s="123" customFormat="1" x14ac:dyDescent="0.2">
      <c r="A49" s="28"/>
      <c r="B49" s="127" t="s">
        <v>408</v>
      </c>
      <c r="C49" s="109">
        <f>IFERROR(VLOOKUP($B49,MMWR_TRAD_AGG_STATE_COMP[],C$1,0),"ERROR")</f>
        <v>26583</v>
      </c>
      <c r="D49" s="110">
        <f>IFERROR(VLOOKUP($B49,MMWR_TRAD_AGG_STATE_COMP[],D$1,0),"ERROR")</f>
        <v>400.31456193809998</v>
      </c>
      <c r="E49" s="111">
        <f>IFERROR(VLOOKUP($B49,MMWR_TRAD_AGG_STATE_COMP[],E$1,0),"ERROR")</f>
        <v>29942</v>
      </c>
      <c r="F49" s="112">
        <f>IFERROR(VLOOKUP($B49,MMWR_TRAD_AGG_STATE_COMP[],F$1,0),"ERROR")</f>
        <v>7252</v>
      </c>
      <c r="G49" s="113">
        <f t="shared" si="4"/>
        <v>0.24220158974016431</v>
      </c>
      <c r="H49" s="111">
        <f>IFERROR(VLOOKUP($B49,MMWR_TRAD_AGG_STATE_COMP[],H$1,0),"ERROR")</f>
        <v>39248</v>
      </c>
      <c r="I49" s="112">
        <f>IFERROR(VLOOKUP($B49,MMWR_TRAD_AGG_STATE_COMP[],I$1,0),"ERROR")</f>
        <v>28129</v>
      </c>
      <c r="J49" s="114">
        <f t="shared" si="5"/>
        <v>0.71669894007337953</v>
      </c>
      <c r="K49" s="111">
        <f>IFERROR(VLOOKUP($B49,MMWR_TRAD_AGG_STATE_COMP[],K$1,0),"ERROR")</f>
        <v>9977</v>
      </c>
      <c r="L49" s="112">
        <f>IFERROR(VLOOKUP($B49,MMWR_TRAD_AGG_STATE_COMP[],L$1,0),"ERROR")</f>
        <v>8051</v>
      </c>
      <c r="M49" s="114">
        <f t="shared" si="6"/>
        <v>0.80695599879723368</v>
      </c>
      <c r="N49" s="111">
        <f>IFERROR(VLOOKUP($B49,MMWR_TRAD_AGG_STATE_COMP[],N$1,0),"ERROR")</f>
        <v>14906</v>
      </c>
      <c r="O49" s="112">
        <f>IFERROR(VLOOKUP($B49,MMWR_TRAD_AGG_STATE_COMP[],O$1,0),"ERROR")</f>
        <v>9992</v>
      </c>
      <c r="P49" s="114">
        <f t="shared" si="7"/>
        <v>0.67033409365356234</v>
      </c>
      <c r="Q49" s="115">
        <f>IFERROR(VLOOKUP($B49,MMWR_TRAD_AGG_STATE_COMP[],Q$1,0),"ERROR")</f>
        <v>58</v>
      </c>
      <c r="R49" s="115">
        <f>IFERROR(VLOOKUP($B49,MMWR_TRAD_AGG_STATE_COMP[],R$1,0),"ERROR")</f>
        <v>148</v>
      </c>
      <c r="S49" s="115">
        <f>IFERROR(VLOOKUP($B49,MMWR_APP_STATE_COMP[],S$1,0),"ERROR")</f>
        <v>18350</v>
      </c>
      <c r="T49" s="28"/>
    </row>
    <row r="50" spans="1:20" s="123" customFormat="1" x14ac:dyDescent="0.2">
      <c r="A50" s="28"/>
      <c r="B50" s="127" t="s">
        <v>429</v>
      </c>
      <c r="C50" s="109">
        <f>IFERROR(VLOOKUP($B50,MMWR_TRAD_AGG_STATE_COMP[],C$1,0),"ERROR")</f>
        <v>1465</v>
      </c>
      <c r="D50" s="110">
        <f>IFERROR(VLOOKUP($B50,MMWR_TRAD_AGG_STATE_COMP[],D$1,0),"ERROR")</f>
        <v>298.68191126279999</v>
      </c>
      <c r="E50" s="111">
        <f>IFERROR(VLOOKUP($B50,MMWR_TRAD_AGG_STATE_COMP[],E$1,0),"ERROR")</f>
        <v>1678</v>
      </c>
      <c r="F50" s="112">
        <f>IFERROR(VLOOKUP($B50,MMWR_TRAD_AGG_STATE_COMP[],F$1,0),"ERROR")</f>
        <v>386</v>
      </c>
      <c r="G50" s="113">
        <f t="shared" si="4"/>
        <v>0.23003575685339689</v>
      </c>
      <c r="H50" s="111">
        <f>IFERROR(VLOOKUP($B50,MMWR_TRAD_AGG_STATE_COMP[],H$1,0),"ERROR")</f>
        <v>2071</v>
      </c>
      <c r="I50" s="112">
        <f>IFERROR(VLOOKUP($B50,MMWR_TRAD_AGG_STATE_COMP[],I$1,0),"ERROR")</f>
        <v>1365</v>
      </c>
      <c r="J50" s="114">
        <f t="shared" si="5"/>
        <v>0.65910188314823759</v>
      </c>
      <c r="K50" s="111">
        <f>IFERROR(VLOOKUP($B50,MMWR_TRAD_AGG_STATE_COMP[],K$1,0),"ERROR")</f>
        <v>1067</v>
      </c>
      <c r="L50" s="112">
        <f>IFERROR(VLOOKUP($B50,MMWR_TRAD_AGG_STATE_COMP[],L$1,0),"ERROR")</f>
        <v>661</v>
      </c>
      <c r="M50" s="114">
        <f t="shared" si="6"/>
        <v>0.61949390815370198</v>
      </c>
      <c r="N50" s="111">
        <f>IFERROR(VLOOKUP($B50,MMWR_TRAD_AGG_STATE_COMP[],N$1,0),"ERROR")</f>
        <v>644</v>
      </c>
      <c r="O50" s="112">
        <f>IFERROR(VLOOKUP($B50,MMWR_TRAD_AGG_STATE_COMP[],O$1,0),"ERROR")</f>
        <v>329</v>
      </c>
      <c r="P50" s="114">
        <f t="shared" si="7"/>
        <v>0.51086956521739135</v>
      </c>
      <c r="Q50" s="115">
        <f>IFERROR(VLOOKUP($B50,MMWR_TRAD_AGG_STATE_COMP[],Q$1,0),"ERROR")</f>
        <v>3</v>
      </c>
      <c r="R50" s="115">
        <f>IFERROR(VLOOKUP($B50,MMWR_TRAD_AGG_STATE_COMP[],R$1,0),"ERROR")</f>
        <v>5</v>
      </c>
      <c r="S50" s="115">
        <f>IFERROR(VLOOKUP($B50,MMWR_APP_STATE_COMP[],S$1,0),"ERROR")</f>
        <v>1240</v>
      </c>
      <c r="T50" s="28"/>
    </row>
    <row r="51" spans="1:20" s="123" customFormat="1" x14ac:dyDescent="0.2">
      <c r="A51" s="28"/>
      <c r="B51" s="127" t="s">
        <v>409</v>
      </c>
      <c r="C51" s="109">
        <f>IFERROR(VLOOKUP($B51,MMWR_TRAD_AGG_STATE_COMP[],C$1,0),"ERROR")</f>
        <v>609</v>
      </c>
      <c r="D51" s="110">
        <f>IFERROR(VLOOKUP($B51,MMWR_TRAD_AGG_STATE_COMP[],D$1,0),"ERROR")</f>
        <v>290.40558292280002</v>
      </c>
      <c r="E51" s="111">
        <f>IFERROR(VLOOKUP($B51,MMWR_TRAD_AGG_STATE_COMP[],E$1,0),"ERROR")</f>
        <v>1495</v>
      </c>
      <c r="F51" s="112">
        <f>IFERROR(VLOOKUP($B51,MMWR_TRAD_AGG_STATE_COMP[],F$1,0),"ERROR")</f>
        <v>346</v>
      </c>
      <c r="G51" s="113">
        <f t="shared" si="4"/>
        <v>0.23143812709030101</v>
      </c>
      <c r="H51" s="111">
        <f>IFERROR(VLOOKUP($B51,MMWR_TRAD_AGG_STATE_COMP[],H$1,0),"ERROR")</f>
        <v>950</v>
      </c>
      <c r="I51" s="112">
        <f>IFERROR(VLOOKUP($B51,MMWR_TRAD_AGG_STATE_COMP[],I$1,0),"ERROR")</f>
        <v>495</v>
      </c>
      <c r="J51" s="114">
        <f t="shared" si="5"/>
        <v>0.52105263157894732</v>
      </c>
      <c r="K51" s="111">
        <f>IFERROR(VLOOKUP($B51,MMWR_TRAD_AGG_STATE_COMP[],K$1,0),"ERROR")</f>
        <v>354</v>
      </c>
      <c r="L51" s="112">
        <f>IFERROR(VLOOKUP($B51,MMWR_TRAD_AGG_STATE_COMP[],L$1,0),"ERROR")</f>
        <v>268</v>
      </c>
      <c r="M51" s="114">
        <f t="shared" si="6"/>
        <v>0.75706214689265539</v>
      </c>
      <c r="N51" s="111">
        <f>IFERROR(VLOOKUP($B51,MMWR_TRAD_AGG_STATE_COMP[],N$1,0),"ERROR")</f>
        <v>466</v>
      </c>
      <c r="O51" s="112">
        <f>IFERROR(VLOOKUP($B51,MMWR_TRAD_AGG_STATE_COMP[],O$1,0),"ERROR")</f>
        <v>260</v>
      </c>
      <c r="P51" s="114">
        <f t="shared" si="7"/>
        <v>0.55793991416309008</v>
      </c>
      <c r="Q51" s="115">
        <f>IFERROR(VLOOKUP($B51,MMWR_TRAD_AGG_STATE_COMP[],Q$1,0),"ERROR")</f>
        <v>1</v>
      </c>
      <c r="R51" s="115">
        <f>IFERROR(VLOOKUP($B51,MMWR_TRAD_AGG_STATE_COMP[],R$1,0),"ERROR")</f>
        <v>2</v>
      </c>
      <c r="S51" s="115">
        <f>IFERROR(VLOOKUP($B51,MMWR_APP_STATE_COMP[],S$1,0),"ERROR")</f>
        <v>1023</v>
      </c>
      <c r="T51" s="28"/>
    </row>
    <row r="52" spans="1:20" s="123" customFormat="1" x14ac:dyDescent="0.2">
      <c r="A52" s="28"/>
      <c r="B52" s="127" t="s">
        <v>414</v>
      </c>
      <c r="C52" s="109">
        <f>IFERROR(VLOOKUP($B52,MMWR_TRAD_AGG_STATE_COMP[],C$1,0),"ERROR")</f>
        <v>3446</v>
      </c>
      <c r="D52" s="110">
        <f>IFERROR(VLOOKUP($B52,MMWR_TRAD_AGG_STATE_COMP[],D$1,0),"ERROR")</f>
        <v>406.93731863030001</v>
      </c>
      <c r="E52" s="111">
        <f>IFERROR(VLOOKUP($B52,MMWR_TRAD_AGG_STATE_COMP[],E$1,0),"ERROR")</f>
        <v>3738</v>
      </c>
      <c r="F52" s="112">
        <f>IFERROR(VLOOKUP($B52,MMWR_TRAD_AGG_STATE_COMP[],F$1,0),"ERROR")</f>
        <v>945</v>
      </c>
      <c r="G52" s="113">
        <f t="shared" si="4"/>
        <v>0.25280898876404495</v>
      </c>
      <c r="H52" s="111">
        <f>IFERROR(VLOOKUP($B52,MMWR_TRAD_AGG_STATE_COMP[],H$1,0),"ERROR")</f>
        <v>4692</v>
      </c>
      <c r="I52" s="112">
        <f>IFERROR(VLOOKUP($B52,MMWR_TRAD_AGG_STATE_COMP[],I$1,0),"ERROR")</f>
        <v>3318</v>
      </c>
      <c r="J52" s="114">
        <f t="shared" si="5"/>
        <v>0.70716112531969311</v>
      </c>
      <c r="K52" s="111">
        <f>IFERROR(VLOOKUP($B52,MMWR_TRAD_AGG_STATE_COMP[],K$1,0),"ERROR")</f>
        <v>1026</v>
      </c>
      <c r="L52" s="112">
        <f>IFERROR(VLOOKUP($B52,MMWR_TRAD_AGG_STATE_COMP[],L$1,0),"ERROR")</f>
        <v>835</v>
      </c>
      <c r="M52" s="114">
        <f t="shared" si="6"/>
        <v>0.81384015594541914</v>
      </c>
      <c r="N52" s="111">
        <f>IFERROR(VLOOKUP($B52,MMWR_TRAD_AGG_STATE_COMP[],N$1,0),"ERROR")</f>
        <v>1966</v>
      </c>
      <c r="O52" s="112">
        <f>IFERROR(VLOOKUP($B52,MMWR_TRAD_AGG_STATE_COMP[],O$1,0),"ERROR")</f>
        <v>1390</v>
      </c>
      <c r="P52" s="114">
        <f t="shared" si="7"/>
        <v>0.70701932858596139</v>
      </c>
      <c r="Q52" s="115">
        <f>IFERROR(VLOOKUP($B52,MMWR_TRAD_AGG_STATE_COMP[],Q$1,0),"ERROR")</f>
        <v>5</v>
      </c>
      <c r="R52" s="115">
        <f>IFERROR(VLOOKUP($B52,MMWR_TRAD_AGG_STATE_COMP[],R$1,0),"ERROR")</f>
        <v>122</v>
      </c>
      <c r="S52" s="115">
        <f>IFERROR(VLOOKUP($B52,MMWR_APP_STATE_COMP[],S$1,0),"ERROR")</f>
        <v>3188</v>
      </c>
      <c r="T52" s="28"/>
    </row>
    <row r="53" spans="1:20" s="123" customFormat="1" x14ac:dyDescent="0.2">
      <c r="A53" s="28"/>
      <c r="B53" s="127" t="s">
        <v>406</v>
      </c>
      <c r="C53" s="109">
        <f>IFERROR(VLOOKUP($B53,MMWR_TRAD_AGG_STATE_COMP[],C$1,0),"ERROR")</f>
        <v>1174</v>
      </c>
      <c r="D53" s="110">
        <f>IFERROR(VLOOKUP($B53,MMWR_TRAD_AGG_STATE_COMP[],D$1,0),"ERROR")</f>
        <v>234.39267461669999</v>
      </c>
      <c r="E53" s="111">
        <f>IFERROR(VLOOKUP($B53,MMWR_TRAD_AGG_STATE_COMP[],E$1,0),"ERROR")</f>
        <v>2573</v>
      </c>
      <c r="F53" s="112">
        <f>IFERROR(VLOOKUP($B53,MMWR_TRAD_AGG_STATE_COMP[],F$1,0),"ERROR")</f>
        <v>589</v>
      </c>
      <c r="G53" s="113">
        <f t="shared" si="4"/>
        <v>0.2289156626506024</v>
      </c>
      <c r="H53" s="111">
        <f>IFERROR(VLOOKUP($B53,MMWR_TRAD_AGG_STATE_COMP[],H$1,0),"ERROR")</f>
        <v>1933</v>
      </c>
      <c r="I53" s="112">
        <f>IFERROR(VLOOKUP($B53,MMWR_TRAD_AGG_STATE_COMP[],I$1,0),"ERROR")</f>
        <v>902</v>
      </c>
      <c r="J53" s="114">
        <f t="shared" si="5"/>
        <v>0.46663217796171752</v>
      </c>
      <c r="K53" s="111">
        <f>IFERROR(VLOOKUP($B53,MMWR_TRAD_AGG_STATE_COMP[],K$1,0),"ERROR")</f>
        <v>557</v>
      </c>
      <c r="L53" s="112">
        <f>IFERROR(VLOOKUP($B53,MMWR_TRAD_AGG_STATE_COMP[],L$1,0),"ERROR")</f>
        <v>367</v>
      </c>
      <c r="M53" s="114">
        <f t="shared" si="6"/>
        <v>0.65888689407540391</v>
      </c>
      <c r="N53" s="111">
        <f>IFERROR(VLOOKUP($B53,MMWR_TRAD_AGG_STATE_COMP[],N$1,0),"ERROR")</f>
        <v>887</v>
      </c>
      <c r="O53" s="112">
        <f>IFERROR(VLOOKUP($B53,MMWR_TRAD_AGG_STATE_COMP[],O$1,0),"ERROR")</f>
        <v>554</v>
      </c>
      <c r="P53" s="114">
        <f t="shared" si="7"/>
        <v>0.62457722660653892</v>
      </c>
      <c r="Q53" s="115">
        <f>IFERROR(VLOOKUP($B53,MMWR_TRAD_AGG_STATE_COMP[],Q$1,0),"ERROR")</f>
        <v>5</v>
      </c>
      <c r="R53" s="115">
        <f>IFERROR(VLOOKUP($B53,MMWR_TRAD_AGG_STATE_COMP[],R$1,0),"ERROR")</f>
        <v>12</v>
      </c>
      <c r="S53" s="115">
        <f>IFERROR(VLOOKUP($B53,MMWR_APP_STATE_COMP[],S$1,0),"ERROR")</f>
        <v>1894</v>
      </c>
      <c r="T53" s="28"/>
    </row>
    <row r="54" spans="1:20" s="123" customFormat="1" x14ac:dyDescent="0.2">
      <c r="A54" s="28"/>
      <c r="B54" s="127" t="s">
        <v>410</v>
      </c>
      <c r="C54" s="109">
        <f>IFERROR(VLOOKUP($B54,MMWR_TRAD_AGG_STATE_COMP[],C$1,0),"ERROR")</f>
        <v>6542</v>
      </c>
      <c r="D54" s="110">
        <f>IFERROR(VLOOKUP($B54,MMWR_TRAD_AGG_STATE_COMP[],D$1,0),"ERROR")</f>
        <v>467.84698868850001</v>
      </c>
      <c r="E54" s="111">
        <f>IFERROR(VLOOKUP($B54,MMWR_TRAD_AGG_STATE_COMP[],E$1,0),"ERROR")</f>
        <v>4652</v>
      </c>
      <c r="F54" s="112">
        <f>IFERROR(VLOOKUP($B54,MMWR_TRAD_AGG_STATE_COMP[],F$1,0),"ERROR")</f>
        <v>1162</v>
      </c>
      <c r="G54" s="113">
        <f t="shared" si="4"/>
        <v>0.24978503869303526</v>
      </c>
      <c r="H54" s="111">
        <f>IFERROR(VLOOKUP($B54,MMWR_TRAD_AGG_STATE_COMP[],H$1,0),"ERROR")</f>
        <v>8911</v>
      </c>
      <c r="I54" s="112">
        <f>IFERROR(VLOOKUP($B54,MMWR_TRAD_AGG_STATE_COMP[],I$1,0),"ERROR")</f>
        <v>6964</v>
      </c>
      <c r="J54" s="114">
        <f t="shared" si="5"/>
        <v>0.78150600381550894</v>
      </c>
      <c r="K54" s="111">
        <f>IFERROR(VLOOKUP($B54,MMWR_TRAD_AGG_STATE_COMP[],K$1,0),"ERROR")</f>
        <v>2997</v>
      </c>
      <c r="L54" s="112">
        <f>IFERROR(VLOOKUP($B54,MMWR_TRAD_AGG_STATE_COMP[],L$1,0),"ERROR")</f>
        <v>2732</v>
      </c>
      <c r="M54" s="114">
        <f t="shared" si="6"/>
        <v>0.91157824491157824</v>
      </c>
      <c r="N54" s="111">
        <f>IFERROR(VLOOKUP($B54,MMWR_TRAD_AGG_STATE_COMP[],N$1,0),"ERROR")</f>
        <v>3193</v>
      </c>
      <c r="O54" s="112">
        <f>IFERROR(VLOOKUP($B54,MMWR_TRAD_AGG_STATE_COMP[],O$1,0),"ERROR")</f>
        <v>1861</v>
      </c>
      <c r="P54" s="114">
        <f t="shared" si="7"/>
        <v>0.5828374569370498</v>
      </c>
      <c r="Q54" s="115">
        <f>IFERROR(VLOOKUP($B54,MMWR_TRAD_AGG_STATE_COMP[],Q$1,0),"ERROR")</f>
        <v>8</v>
      </c>
      <c r="R54" s="115">
        <f>IFERROR(VLOOKUP($B54,MMWR_TRAD_AGG_STATE_COMP[],R$1,0),"ERROR")</f>
        <v>85</v>
      </c>
      <c r="S54" s="115">
        <f>IFERROR(VLOOKUP($B54,MMWR_APP_STATE_COMP[],S$1,0),"ERROR")</f>
        <v>5355</v>
      </c>
      <c r="T54" s="28"/>
    </row>
    <row r="55" spans="1:20" s="123" customFormat="1" x14ac:dyDescent="0.2">
      <c r="A55" s="28"/>
      <c r="B55" s="127" t="s">
        <v>80</v>
      </c>
      <c r="C55" s="109">
        <f>IFERROR(VLOOKUP($B55,MMWR_TRAD_AGG_STATE_COMP[],C$1,0),"ERROR")</f>
        <v>10486</v>
      </c>
      <c r="D55" s="110">
        <f>IFERROR(VLOOKUP($B55,MMWR_TRAD_AGG_STATE_COMP[],D$1,0),"ERROR")</f>
        <v>397.13065039100002</v>
      </c>
      <c r="E55" s="111">
        <f>IFERROR(VLOOKUP($B55,MMWR_TRAD_AGG_STATE_COMP[],E$1,0),"ERROR")</f>
        <v>6191</v>
      </c>
      <c r="F55" s="112">
        <f>IFERROR(VLOOKUP($B55,MMWR_TRAD_AGG_STATE_COMP[],F$1,0),"ERROR")</f>
        <v>1195</v>
      </c>
      <c r="G55" s="113">
        <f t="shared" si="4"/>
        <v>0.19302212889678566</v>
      </c>
      <c r="H55" s="111">
        <f>IFERROR(VLOOKUP($B55,MMWR_TRAD_AGG_STATE_COMP[],H$1,0),"ERROR")</f>
        <v>15522</v>
      </c>
      <c r="I55" s="112">
        <f>IFERROR(VLOOKUP($B55,MMWR_TRAD_AGG_STATE_COMP[],I$1,0),"ERROR")</f>
        <v>11521</v>
      </c>
      <c r="J55" s="114">
        <f t="shared" si="5"/>
        <v>0.74223682515139799</v>
      </c>
      <c r="K55" s="111">
        <f>IFERROR(VLOOKUP($B55,MMWR_TRAD_AGG_STATE_COMP[],K$1,0),"ERROR")</f>
        <v>4187</v>
      </c>
      <c r="L55" s="112">
        <f>IFERROR(VLOOKUP($B55,MMWR_TRAD_AGG_STATE_COMP[],L$1,0),"ERROR")</f>
        <v>3152</v>
      </c>
      <c r="M55" s="114">
        <f t="shared" si="6"/>
        <v>0.75280630523047531</v>
      </c>
      <c r="N55" s="111">
        <f>IFERROR(VLOOKUP($B55,MMWR_TRAD_AGG_STATE_COMP[],N$1,0),"ERROR")</f>
        <v>5951</v>
      </c>
      <c r="O55" s="112">
        <f>IFERROR(VLOOKUP($B55,MMWR_TRAD_AGG_STATE_COMP[],O$1,0),"ERROR")</f>
        <v>4245</v>
      </c>
      <c r="P55" s="114">
        <f t="shared" si="7"/>
        <v>0.71332549151403124</v>
      </c>
      <c r="Q55" s="115">
        <f>IFERROR(VLOOKUP($B55,MMWR_TRAD_AGG_STATE_COMP[],Q$1,0),"ERROR")</f>
        <v>7</v>
      </c>
      <c r="R55" s="115">
        <f>IFERROR(VLOOKUP($B55,MMWR_TRAD_AGG_STATE_COMP[],R$1,0),"ERROR")</f>
        <v>146</v>
      </c>
      <c r="S55" s="115">
        <f>IFERROR(VLOOKUP($B55,MMWR_APP_STATE_COMP[],S$1,0),"ERROR")</f>
        <v>5249</v>
      </c>
      <c r="T55" s="28"/>
    </row>
    <row r="56" spans="1:20" s="123" customFormat="1" x14ac:dyDescent="0.2">
      <c r="A56" s="28"/>
      <c r="B56" s="126" t="s">
        <v>381</v>
      </c>
      <c r="C56" s="102">
        <f>IFERROR(VLOOKUP($B56,MMWR_TRAD_AGG_ST_DISTRICT_COMP[],C$1,0),"ERROR")</f>
        <v>66786</v>
      </c>
      <c r="D56" s="103">
        <f>IFERROR(VLOOKUP($B56,MMWR_TRAD_AGG_ST_DISTRICT_COMP[],D$1,0),"ERROR")</f>
        <v>366.37377594110001</v>
      </c>
      <c r="E56" s="102">
        <f>IFERROR(VLOOKUP($B56,MMWR_TRAD_AGG_ST_DISTRICT_COMP[],E$1,0),"ERROR")</f>
        <v>70093</v>
      </c>
      <c r="F56" s="102">
        <f>IFERROR(VLOOKUP($B56,MMWR_TRAD_AGG_ST_DISTRICT_COMP[],F$1,0),"ERROR")</f>
        <v>18217</v>
      </c>
      <c r="G56" s="104">
        <f t="shared" si="4"/>
        <v>0.25989756466408914</v>
      </c>
      <c r="H56" s="102">
        <f>IFERROR(VLOOKUP($B56,MMWR_TRAD_AGG_ST_DISTRICT_COMP[],H$1,0),"ERROR")</f>
        <v>96746</v>
      </c>
      <c r="I56" s="102">
        <f>IFERROR(VLOOKUP($B56,MMWR_TRAD_AGG_ST_DISTRICT_COMP[],I$1,0),"ERROR")</f>
        <v>66019</v>
      </c>
      <c r="J56" s="105">
        <f t="shared" si="5"/>
        <v>0.68239513778347427</v>
      </c>
      <c r="K56" s="102">
        <f>IFERROR(VLOOKUP($B56,MMWR_TRAD_AGG_ST_DISTRICT_COMP[],K$1,0),"ERROR")</f>
        <v>29767</v>
      </c>
      <c r="L56" s="102">
        <f>IFERROR(VLOOKUP($B56,MMWR_TRAD_AGG_ST_DISTRICT_COMP[],L$1,0),"ERROR")</f>
        <v>24786</v>
      </c>
      <c r="M56" s="105">
        <f t="shared" si="6"/>
        <v>0.83266704740148489</v>
      </c>
      <c r="N56" s="102">
        <f>IFERROR(VLOOKUP($B56,MMWR_TRAD_AGG_ST_DISTRICT_COMP[],N$1,0),"ERROR")</f>
        <v>43623</v>
      </c>
      <c r="O56" s="102">
        <f>IFERROR(VLOOKUP($B56,MMWR_TRAD_AGG_ST_DISTRICT_COMP[],O$1,0),"ERROR")</f>
        <v>30508</v>
      </c>
      <c r="P56" s="105">
        <f t="shared" si="7"/>
        <v>0.69935584439401233</v>
      </c>
      <c r="Q56" s="102">
        <f>IFERROR(VLOOKUP($B56,MMWR_TRAD_AGG_ST_DISTRICT_COMP[],Q$1,0),"ERROR")</f>
        <v>5845</v>
      </c>
      <c r="R56" s="106">
        <f>IFERROR(VLOOKUP($B56,MMWR_TRAD_AGG_ST_DISTRICT_COMP[],R$1,0),"ERROR")</f>
        <v>1172</v>
      </c>
      <c r="S56" s="106">
        <f>SUM(S57:S63)</f>
        <v>90682</v>
      </c>
      <c r="T56" s="28"/>
    </row>
    <row r="57" spans="1:20" s="123" customFormat="1" x14ac:dyDescent="0.2">
      <c r="A57" s="28"/>
      <c r="B57" s="127" t="s">
        <v>389</v>
      </c>
      <c r="C57" s="109">
        <f>IFERROR(VLOOKUP($B57,MMWR_TRAD_AGG_STATE_COMP[],C$1,0),"ERROR")</f>
        <v>11995</v>
      </c>
      <c r="D57" s="110">
        <f>IFERROR(VLOOKUP($B57,MMWR_TRAD_AGG_STATE_COMP[],D$1,0),"ERROR")</f>
        <v>388.54739474780001</v>
      </c>
      <c r="E57" s="111">
        <f>IFERROR(VLOOKUP($B57,MMWR_TRAD_AGG_STATE_COMP[],E$1,0),"ERROR")</f>
        <v>7554</v>
      </c>
      <c r="F57" s="112">
        <f>IFERROR(VLOOKUP($B57,MMWR_TRAD_AGG_STATE_COMP[],F$1,0),"ERROR")</f>
        <v>1717</v>
      </c>
      <c r="G57" s="113">
        <f t="shared" si="4"/>
        <v>0.22729679639925868</v>
      </c>
      <c r="H57" s="111">
        <f>IFERROR(VLOOKUP($B57,MMWR_TRAD_AGG_STATE_COMP[],H$1,0),"ERROR")</f>
        <v>15425</v>
      </c>
      <c r="I57" s="112">
        <f>IFERROR(VLOOKUP($B57,MMWR_TRAD_AGG_STATE_COMP[],I$1,0),"ERROR")</f>
        <v>11274</v>
      </c>
      <c r="J57" s="114">
        <f t="shared" si="5"/>
        <v>0.73089141004862235</v>
      </c>
      <c r="K57" s="111">
        <f>IFERROR(VLOOKUP($B57,MMWR_TRAD_AGG_STATE_COMP[],K$1,0),"ERROR")</f>
        <v>5057</v>
      </c>
      <c r="L57" s="112">
        <f>IFERROR(VLOOKUP($B57,MMWR_TRAD_AGG_STATE_COMP[],L$1,0),"ERROR")</f>
        <v>4513</v>
      </c>
      <c r="M57" s="114">
        <f t="shared" si="6"/>
        <v>0.89242633972711094</v>
      </c>
      <c r="N57" s="111">
        <f>IFERROR(VLOOKUP($B57,MMWR_TRAD_AGG_STATE_COMP[],N$1,0),"ERROR")</f>
        <v>3644</v>
      </c>
      <c r="O57" s="112">
        <f>IFERROR(VLOOKUP($B57,MMWR_TRAD_AGG_STATE_COMP[],O$1,0),"ERROR")</f>
        <v>2297</v>
      </c>
      <c r="P57" s="114">
        <f t="shared" si="7"/>
        <v>0.63035126234906691</v>
      </c>
      <c r="Q57" s="115">
        <f>IFERROR(VLOOKUP($B57,MMWR_TRAD_AGG_STATE_COMP[],Q$1,0),"ERROR")</f>
        <v>492</v>
      </c>
      <c r="R57" s="115">
        <f>IFERROR(VLOOKUP($B57,MMWR_TRAD_AGG_STATE_COMP[],R$1,0),"ERROR")</f>
        <v>378</v>
      </c>
      <c r="S57" s="115">
        <f>IFERROR(VLOOKUP($B57,MMWR_APP_STATE_COMP[],S$1,0),"ERROR")</f>
        <v>10505</v>
      </c>
      <c r="T57" s="28"/>
    </row>
    <row r="58" spans="1:20" s="123" customFormat="1" x14ac:dyDescent="0.2">
      <c r="A58" s="28"/>
      <c r="B58" s="127" t="s">
        <v>426</v>
      </c>
      <c r="C58" s="109">
        <f>IFERROR(VLOOKUP($B58,MMWR_TRAD_AGG_STATE_COMP[],C$1,0),"ERROR")</f>
        <v>19110</v>
      </c>
      <c r="D58" s="110">
        <f>IFERROR(VLOOKUP($B58,MMWR_TRAD_AGG_STATE_COMP[],D$1,0),"ERROR")</f>
        <v>336.15400313970002</v>
      </c>
      <c r="E58" s="111">
        <f>IFERROR(VLOOKUP($B58,MMWR_TRAD_AGG_STATE_COMP[],E$1,0),"ERROR")</f>
        <v>21970</v>
      </c>
      <c r="F58" s="112">
        <f>IFERROR(VLOOKUP($B58,MMWR_TRAD_AGG_STATE_COMP[],F$1,0),"ERROR")</f>
        <v>5646</v>
      </c>
      <c r="G58" s="113">
        <f t="shared" si="4"/>
        <v>0.25698680018206643</v>
      </c>
      <c r="H58" s="111">
        <f>IFERROR(VLOOKUP($B58,MMWR_TRAD_AGG_STATE_COMP[],H$1,0),"ERROR")</f>
        <v>26784</v>
      </c>
      <c r="I58" s="112">
        <f>IFERROR(VLOOKUP($B58,MMWR_TRAD_AGG_STATE_COMP[],I$1,0),"ERROR")</f>
        <v>17729</v>
      </c>
      <c r="J58" s="114">
        <f t="shared" si="5"/>
        <v>0.66192502986857826</v>
      </c>
      <c r="K58" s="111">
        <f>IFERROR(VLOOKUP($B58,MMWR_TRAD_AGG_STATE_COMP[],K$1,0),"ERROR")</f>
        <v>7159</v>
      </c>
      <c r="L58" s="112">
        <f>IFERROR(VLOOKUP($B58,MMWR_TRAD_AGG_STATE_COMP[],L$1,0),"ERROR")</f>
        <v>5567</v>
      </c>
      <c r="M58" s="114">
        <f t="shared" si="6"/>
        <v>0.77762257298505377</v>
      </c>
      <c r="N58" s="111">
        <f>IFERROR(VLOOKUP($B58,MMWR_TRAD_AGG_STATE_COMP[],N$1,0),"ERROR")</f>
        <v>17291</v>
      </c>
      <c r="O58" s="112">
        <f>IFERROR(VLOOKUP($B58,MMWR_TRAD_AGG_STATE_COMP[],O$1,0),"ERROR")</f>
        <v>11684</v>
      </c>
      <c r="P58" s="114">
        <f t="shared" si="7"/>
        <v>0.67572725695448499</v>
      </c>
      <c r="Q58" s="115">
        <f>IFERROR(VLOOKUP($B58,MMWR_TRAD_AGG_STATE_COMP[],Q$1,0),"ERROR")</f>
        <v>2083</v>
      </c>
      <c r="R58" s="115">
        <f>IFERROR(VLOOKUP($B58,MMWR_TRAD_AGG_STATE_COMP[],R$1,0),"ERROR")</f>
        <v>282</v>
      </c>
      <c r="S58" s="115">
        <f>IFERROR(VLOOKUP($B58,MMWR_APP_STATE_COMP[],S$1,0),"ERROR")</f>
        <v>31440</v>
      </c>
      <c r="T58" s="28"/>
    </row>
    <row r="59" spans="1:20" s="123" customFormat="1" x14ac:dyDescent="0.2">
      <c r="A59" s="28"/>
      <c r="B59" s="127" t="s">
        <v>382</v>
      </c>
      <c r="C59" s="109">
        <f>IFERROR(VLOOKUP($B59,MMWR_TRAD_AGG_STATE_COMP[],C$1,0),"ERROR")</f>
        <v>14299</v>
      </c>
      <c r="D59" s="110">
        <f>IFERROR(VLOOKUP($B59,MMWR_TRAD_AGG_STATE_COMP[],D$1,0),"ERROR")</f>
        <v>359.42247709629999</v>
      </c>
      <c r="E59" s="111">
        <f>IFERROR(VLOOKUP($B59,MMWR_TRAD_AGG_STATE_COMP[],E$1,0),"ERROR")</f>
        <v>17130</v>
      </c>
      <c r="F59" s="112">
        <f>IFERROR(VLOOKUP($B59,MMWR_TRAD_AGG_STATE_COMP[],F$1,0),"ERROR")</f>
        <v>4839</v>
      </c>
      <c r="G59" s="113">
        <f t="shared" si="4"/>
        <v>0.28248686514886162</v>
      </c>
      <c r="H59" s="111">
        <f>IFERROR(VLOOKUP($B59,MMWR_TRAD_AGG_STATE_COMP[],H$1,0),"ERROR")</f>
        <v>21287</v>
      </c>
      <c r="I59" s="112">
        <f>IFERROR(VLOOKUP($B59,MMWR_TRAD_AGG_STATE_COMP[],I$1,0),"ERROR")</f>
        <v>14884</v>
      </c>
      <c r="J59" s="114">
        <f t="shared" si="5"/>
        <v>0.69920608822285901</v>
      </c>
      <c r="K59" s="111">
        <f>IFERROR(VLOOKUP($B59,MMWR_TRAD_AGG_STATE_COMP[],K$1,0),"ERROR")</f>
        <v>8107</v>
      </c>
      <c r="L59" s="112">
        <f>IFERROR(VLOOKUP($B59,MMWR_TRAD_AGG_STATE_COMP[],L$1,0),"ERROR")</f>
        <v>6821</v>
      </c>
      <c r="M59" s="114">
        <f t="shared" si="6"/>
        <v>0.84137165412606385</v>
      </c>
      <c r="N59" s="111">
        <f>IFERROR(VLOOKUP($B59,MMWR_TRAD_AGG_STATE_COMP[],N$1,0),"ERROR")</f>
        <v>12753</v>
      </c>
      <c r="O59" s="112">
        <f>IFERROR(VLOOKUP($B59,MMWR_TRAD_AGG_STATE_COMP[],O$1,0),"ERROR")</f>
        <v>10468</v>
      </c>
      <c r="P59" s="114">
        <f t="shared" si="7"/>
        <v>0.82082647220261895</v>
      </c>
      <c r="Q59" s="115">
        <f>IFERROR(VLOOKUP($B59,MMWR_TRAD_AGG_STATE_COMP[],Q$1,0),"ERROR")</f>
        <v>1041</v>
      </c>
      <c r="R59" s="115">
        <f>IFERROR(VLOOKUP($B59,MMWR_TRAD_AGG_STATE_COMP[],R$1,0),"ERROR")</f>
        <v>31</v>
      </c>
      <c r="S59" s="115">
        <f>IFERROR(VLOOKUP($B59,MMWR_APP_STATE_COMP[],S$1,0),"ERROR")</f>
        <v>19233</v>
      </c>
      <c r="T59" s="28"/>
    </row>
    <row r="60" spans="1:20" s="123" customFormat="1" x14ac:dyDescent="0.2">
      <c r="A60" s="28"/>
      <c r="B60" s="127" t="s">
        <v>394</v>
      </c>
      <c r="C60" s="109">
        <f>IFERROR(VLOOKUP($B60,MMWR_TRAD_AGG_STATE_COMP[],C$1,0),"ERROR")</f>
        <v>6257</v>
      </c>
      <c r="D60" s="110">
        <f>IFERROR(VLOOKUP($B60,MMWR_TRAD_AGG_STATE_COMP[],D$1,0),"ERROR")</f>
        <v>551.1957807256</v>
      </c>
      <c r="E60" s="111">
        <f>IFERROR(VLOOKUP($B60,MMWR_TRAD_AGG_STATE_COMP[],E$1,0),"ERROR")</f>
        <v>3107</v>
      </c>
      <c r="F60" s="112">
        <f>IFERROR(VLOOKUP($B60,MMWR_TRAD_AGG_STATE_COMP[],F$1,0),"ERROR")</f>
        <v>678</v>
      </c>
      <c r="G60" s="113">
        <f t="shared" si="4"/>
        <v>0.21821692951400065</v>
      </c>
      <c r="H60" s="111">
        <f>IFERROR(VLOOKUP($B60,MMWR_TRAD_AGG_STATE_COMP[],H$1,0),"ERROR")</f>
        <v>8806</v>
      </c>
      <c r="I60" s="112">
        <f>IFERROR(VLOOKUP($B60,MMWR_TRAD_AGG_STATE_COMP[],I$1,0),"ERROR")</f>
        <v>6531</v>
      </c>
      <c r="J60" s="114">
        <f t="shared" si="5"/>
        <v>0.74165341812400631</v>
      </c>
      <c r="K60" s="111">
        <f>IFERROR(VLOOKUP($B60,MMWR_TRAD_AGG_STATE_COMP[],K$1,0),"ERROR")</f>
        <v>2477</v>
      </c>
      <c r="L60" s="112">
        <f>IFERROR(VLOOKUP($B60,MMWR_TRAD_AGG_STATE_COMP[],L$1,0),"ERROR")</f>
        <v>2124</v>
      </c>
      <c r="M60" s="114">
        <f t="shared" si="6"/>
        <v>0.8574888978603149</v>
      </c>
      <c r="N60" s="111">
        <f>IFERROR(VLOOKUP($B60,MMWR_TRAD_AGG_STATE_COMP[],N$1,0),"ERROR")</f>
        <v>2086</v>
      </c>
      <c r="O60" s="112">
        <f>IFERROR(VLOOKUP($B60,MMWR_TRAD_AGG_STATE_COMP[],O$1,0),"ERROR")</f>
        <v>1079</v>
      </c>
      <c r="P60" s="114">
        <f t="shared" si="7"/>
        <v>0.51725790987535958</v>
      </c>
      <c r="Q60" s="115">
        <f>IFERROR(VLOOKUP($B60,MMWR_TRAD_AGG_STATE_COMP[],Q$1,0),"ERROR")</f>
        <v>559</v>
      </c>
      <c r="R60" s="115">
        <f>IFERROR(VLOOKUP($B60,MMWR_TRAD_AGG_STATE_COMP[],R$1,0),"ERROR")</f>
        <v>149</v>
      </c>
      <c r="S60" s="115">
        <f>IFERROR(VLOOKUP($B60,MMWR_APP_STATE_COMP[],S$1,0),"ERROR")</f>
        <v>3320</v>
      </c>
      <c r="T60" s="28"/>
    </row>
    <row r="61" spans="1:20" s="123" customFormat="1" x14ac:dyDescent="0.2">
      <c r="A61" s="28"/>
      <c r="B61" s="127" t="s">
        <v>428</v>
      </c>
      <c r="C61" s="109">
        <f>IFERROR(VLOOKUP($B61,MMWR_TRAD_AGG_STATE_COMP[],C$1,0),"ERROR")</f>
        <v>1550</v>
      </c>
      <c r="D61" s="110">
        <f>IFERROR(VLOOKUP($B61,MMWR_TRAD_AGG_STATE_COMP[],D$1,0),"ERROR")</f>
        <v>305.18129032259998</v>
      </c>
      <c r="E61" s="111">
        <f>IFERROR(VLOOKUP($B61,MMWR_TRAD_AGG_STATE_COMP[],E$1,0),"ERROR")</f>
        <v>2641</v>
      </c>
      <c r="F61" s="112">
        <f>IFERROR(VLOOKUP($B61,MMWR_TRAD_AGG_STATE_COMP[],F$1,0),"ERROR")</f>
        <v>870</v>
      </c>
      <c r="G61" s="113">
        <f t="shared" si="4"/>
        <v>0.3294206739871261</v>
      </c>
      <c r="H61" s="111">
        <f>IFERROR(VLOOKUP($B61,MMWR_TRAD_AGG_STATE_COMP[],H$1,0),"ERROR")</f>
        <v>4057</v>
      </c>
      <c r="I61" s="112">
        <f>IFERROR(VLOOKUP($B61,MMWR_TRAD_AGG_STATE_COMP[],I$1,0),"ERROR")</f>
        <v>2295</v>
      </c>
      <c r="J61" s="114">
        <f t="shared" si="5"/>
        <v>0.5656889327088982</v>
      </c>
      <c r="K61" s="111">
        <f>IFERROR(VLOOKUP($B61,MMWR_TRAD_AGG_STATE_COMP[],K$1,0),"ERROR")</f>
        <v>912</v>
      </c>
      <c r="L61" s="112">
        <f>IFERROR(VLOOKUP($B61,MMWR_TRAD_AGG_STATE_COMP[],L$1,0),"ERROR")</f>
        <v>767</v>
      </c>
      <c r="M61" s="114">
        <f t="shared" si="6"/>
        <v>0.84100877192982459</v>
      </c>
      <c r="N61" s="111">
        <f>IFERROR(VLOOKUP($B61,MMWR_TRAD_AGG_STATE_COMP[],N$1,0),"ERROR")</f>
        <v>1665</v>
      </c>
      <c r="O61" s="112">
        <f>IFERROR(VLOOKUP($B61,MMWR_TRAD_AGG_STATE_COMP[],O$1,0),"ERROR")</f>
        <v>1237</v>
      </c>
      <c r="P61" s="114">
        <f t="shared" si="7"/>
        <v>0.74294294294294294</v>
      </c>
      <c r="Q61" s="115">
        <f>IFERROR(VLOOKUP($B61,MMWR_TRAD_AGG_STATE_COMP[],Q$1,0),"ERROR")</f>
        <v>385</v>
      </c>
      <c r="R61" s="115">
        <f>IFERROR(VLOOKUP($B61,MMWR_TRAD_AGG_STATE_COMP[],R$1,0),"ERROR")</f>
        <v>3</v>
      </c>
      <c r="S61" s="115">
        <f>IFERROR(VLOOKUP($B61,MMWR_APP_STATE_COMP[],S$1,0),"ERROR")</f>
        <v>5694</v>
      </c>
      <c r="T61" s="28"/>
    </row>
    <row r="62" spans="1:20" s="123" customFormat="1" x14ac:dyDescent="0.2">
      <c r="A62" s="28"/>
      <c r="B62" s="127" t="s">
        <v>384</v>
      </c>
      <c r="C62" s="109">
        <f>IFERROR(VLOOKUP($B62,MMWR_TRAD_AGG_STATE_COMP[],C$1,0),"ERROR")</f>
        <v>8634</v>
      </c>
      <c r="D62" s="110">
        <f>IFERROR(VLOOKUP($B62,MMWR_TRAD_AGG_STATE_COMP[],D$1,0),"ERROR")</f>
        <v>344.0762103312</v>
      </c>
      <c r="E62" s="111">
        <f>IFERROR(VLOOKUP($B62,MMWR_TRAD_AGG_STATE_COMP[],E$1,0),"ERROR")</f>
        <v>8982</v>
      </c>
      <c r="F62" s="112">
        <f>IFERROR(VLOOKUP($B62,MMWR_TRAD_AGG_STATE_COMP[],F$1,0),"ERROR")</f>
        <v>2572</v>
      </c>
      <c r="G62" s="113">
        <f t="shared" si="4"/>
        <v>0.28635047873524827</v>
      </c>
      <c r="H62" s="111">
        <f>IFERROR(VLOOKUP($B62,MMWR_TRAD_AGG_STATE_COMP[],H$1,0),"ERROR")</f>
        <v>11964</v>
      </c>
      <c r="I62" s="112">
        <f>IFERROR(VLOOKUP($B62,MMWR_TRAD_AGG_STATE_COMP[],I$1,0),"ERROR")</f>
        <v>8597</v>
      </c>
      <c r="J62" s="114">
        <f t="shared" si="5"/>
        <v>0.71857238381812105</v>
      </c>
      <c r="K62" s="111">
        <f>IFERROR(VLOOKUP($B62,MMWR_TRAD_AGG_STATE_COMP[],K$1,0),"ERROR")</f>
        <v>2828</v>
      </c>
      <c r="L62" s="112">
        <f>IFERROR(VLOOKUP($B62,MMWR_TRAD_AGG_STATE_COMP[],L$1,0),"ERROR")</f>
        <v>2266</v>
      </c>
      <c r="M62" s="114">
        <f t="shared" si="6"/>
        <v>0.80127298444130124</v>
      </c>
      <c r="N62" s="111">
        <f>IFERROR(VLOOKUP($B62,MMWR_TRAD_AGG_STATE_COMP[],N$1,0),"ERROR")</f>
        <v>3446</v>
      </c>
      <c r="O62" s="112">
        <f>IFERROR(VLOOKUP($B62,MMWR_TRAD_AGG_STATE_COMP[],O$1,0),"ERROR")</f>
        <v>2002</v>
      </c>
      <c r="P62" s="114">
        <f t="shared" si="7"/>
        <v>0.58096343586767263</v>
      </c>
      <c r="Q62" s="115">
        <f>IFERROR(VLOOKUP($B62,MMWR_TRAD_AGG_STATE_COMP[],Q$1,0),"ERROR")</f>
        <v>659</v>
      </c>
      <c r="R62" s="115">
        <f>IFERROR(VLOOKUP($B62,MMWR_TRAD_AGG_STATE_COMP[],R$1,0),"ERROR")</f>
        <v>60</v>
      </c>
      <c r="S62" s="115">
        <f>IFERROR(VLOOKUP($B62,MMWR_APP_STATE_COMP[],S$1,0),"ERROR")</f>
        <v>13315</v>
      </c>
      <c r="T62" s="28"/>
    </row>
    <row r="63" spans="1:20" s="123" customFormat="1" x14ac:dyDescent="0.2">
      <c r="A63" s="28"/>
      <c r="B63" s="127" t="s">
        <v>385</v>
      </c>
      <c r="C63" s="109">
        <f>IFERROR(VLOOKUP($B63,MMWR_TRAD_AGG_STATE_COMP[],C$1,0),"ERROR")</f>
        <v>4941</v>
      </c>
      <c r="D63" s="110">
        <f>IFERROR(VLOOKUP($B63,MMWR_TRAD_AGG_STATE_COMP[],D$1,0),"ERROR")</f>
        <v>273.6512851649</v>
      </c>
      <c r="E63" s="111">
        <f>IFERROR(VLOOKUP($B63,MMWR_TRAD_AGG_STATE_COMP[],E$1,0),"ERROR")</f>
        <v>8709</v>
      </c>
      <c r="F63" s="112">
        <f>IFERROR(VLOOKUP($B63,MMWR_TRAD_AGG_STATE_COMP[],F$1,0),"ERROR")</f>
        <v>1895</v>
      </c>
      <c r="G63" s="113">
        <f t="shared" si="4"/>
        <v>0.21759099781834884</v>
      </c>
      <c r="H63" s="111">
        <f>IFERROR(VLOOKUP($B63,MMWR_TRAD_AGG_STATE_COMP[],H$1,0),"ERROR")</f>
        <v>8423</v>
      </c>
      <c r="I63" s="112">
        <f>IFERROR(VLOOKUP($B63,MMWR_TRAD_AGG_STATE_COMP[],I$1,0),"ERROR")</f>
        <v>4709</v>
      </c>
      <c r="J63" s="114">
        <f t="shared" si="5"/>
        <v>0.55906446634215834</v>
      </c>
      <c r="K63" s="111">
        <f>IFERROR(VLOOKUP($B63,MMWR_TRAD_AGG_STATE_COMP[],K$1,0),"ERROR")</f>
        <v>3227</v>
      </c>
      <c r="L63" s="112">
        <f>IFERROR(VLOOKUP($B63,MMWR_TRAD_AGG_STATE_COMP[],L$1,0),"ERROR")</f>
        <v>2728</v>
      </c>
      <c r="M63" s="114">
        <f t="shared" si="6"/>
        <v>0.84536721413077165</v>
      </c>
      <c r="N63" s="111">
        <f>IFERROR(VLOOKUP($B63,MMWR_TRAD_AGG_STATE_COMP[],N$1,0),"ERROR")</f>
        <v>2738</v>
      </c>
      <c r="O63" s="112">
        <f>IFERROR(VLOOKUP($B63,MMWR_TRAD_AGG_STATE_COMP[],O$1,0),"ERROR")</f>
        <v>1741</v>
      </c>
      <c r="P63" s="114">
        <f t="shared" si="7"/>
        <v>0.63586559532505482</v>
      </c>
      <c r="Q63" s="115">
        <f>IFERROR(VLOOKUP($B63,MMWR_TRAD_AGG_STATE_COMP[],Q$1,0),"ERROR")</f>
        <v>626</v>
      </c>
      <c r="R63" s="115">
        <f>IFERROR(VLOOKUP($B63,MMWR_TRAD_AGG_STATE_COMP[],R$1,0),"ERROR")</f>
        <v>269</v>
      </c>
      <c r="S63" s="115">
        <f>IFERROR(VLOOKUP($B63,MMWR_APP_STATE_COMP[],S$1,0),"ERROR")</f>
        <v>7175</v>
      </c>
      <c r="T63" s="28"/>
    </row>
    <row r="64" spans="1:20" s="123" customFormat="1" x14ac:dyDescent="0.2">
      <c r="A64" s="28"/>
      <c r="B64" s="128" t="s">
        <v>8</v>
      </c>
      <c r="C64" s="102">
        <f>IFERROR(VLOOKUP($B64,MMWR_TRAD_AGG_ST_DISTRICT_COMP[],C$1,0),"ERROR")</f>
        <v>3766</v>
      </c>
      <c r="D64" s="103">
        <f>IFERROR(VLOOKUP($B64,MMWR_TRAD_AGG_ST_DISTRICT_COMP[],D$1,0),"ERROR")</f>
        <v>370.5430164631</v>
      </c>
      <c r="E64" s="102">
        <f>IFERROR(VLOOKUP($B64,MMWR_TRAD_AGG_ST_DISTRICT_COMP[],E$1,0),"ERROR")</f>
        <v>4365</v>
      </c>
      <c r="F64" s="102">
        <f>IFERROR(VLOOKUP($B64,MMWR_TRAD_AGG_ST_DISTRICT_COMP[],F$1,0),"ERROR")</f>
        <v>1942</v>
      </c>
      <c r="G64" s="104">
        <f t="shared" si="4"/>
        <v>0.44490263459335622</v>
      </c>
      <c r="H64" s="102">
        <f>IFERROR(VLOOKUP($B64,MMWR_TRAD_AGG_ST_DISTRICT_COMP[],H$1,0),"ERROR")</f>
        <v>5120</v>
      </c>
      <c r="I64" s="102">
        <f>IFERROR(VLOOKUP($B64,MMWR_TRAD_AGG_ST_DISTRICT_COMP[],I$1,0),"ERROR")</f>
        <v>3591</v>
      </c>
      <c r="J64" s="105">
        <f t="shared" si="5"/>
        <v>0.70136718750000004</v>
      </c>
      <c r="K64" s="102">
        <f>IFERROR(VLOOKUP($B64,MMWR_TRAD_AGG_ST_DISTRICT_COMP[],K$1,0),"ERROR")</f>
        <v>1446</v>
      </c>
      <c r="L64" s="102">
        <f>IFERROR(VLOOKUP($B64,MMWR_TRAD_AGG_ST_DISTRICT_COMP[],L$1,0),"ERROR")</f>
        <v>992</v>
      </c>
      <c r="M64" s="105">
        <f t="shared" si="6"/>
        <v>0.68603042876901799</v>
      </c>
      <c r="N64" s="102">
        <f>IFERROR(VLOOKUP($B64,MMWR_TRAD_AGG_ST_DISTRICT_COMP[],N$1,0),"ERROR")</f>
        <v>1599</v>
      </c>
      <c r="O64" s="102">
        <f>IFERROR(VLOOKUP($B64,MMWR_TRAD_AGG_ST_DISTRICT_COMP[],O$1,0),"ERROR")</f>
        <v>985</v>
      </c>
      <c r="P64" s="105">
        <f t="shared" si="7"/>
        <v>0.61601000625390867</v>
      </c>
      <c r="Q64" s="102">
        <f>IFERROR(VLOOKUP($B64,MMWR_TRAD_AGG_ST_DISTRICT_COMP[],Q$1,0),"ERROR")</f>
        <v>456</v>
      </c>
      <c r="R64" s="106">
        <f>IFERROR(VLOOKUP($B64,MMWR_TRAD_AGG_ST_DISTRICT_COMP[],R$1,0),"ERROR")</f>
        <v>157</v>
      </c>
      <c r="S64" s="106">
        <f>IFERROR(VLOOKUP($B64,MMWR_APP_STATE_COMP[],S$1,0),"ERROR")</f>
        <v>428</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26027</v>
      </c>
      <c r="D69" s="120">
        <f>IFERROR(VLOOKUP($B69,MMWR_TRAD_AGG_RO_PEN[],D$1,0),"ERROR")</f>
        <v>76.808007069599995</v>
      </c>
      <c r="E69" s="119">
        <f>IFERROR(VLOOKUP($B69,MMWR_TRAD_AGG_RO_PEN[],E$1,0),"ERROR")</f>
        <v>31324</v>
      </c>
      <c r="F69" s="119">
        <f>IFERROR(VLOOKUP($B69,MMWR_TRAD_AGG_RO_PEN[],F$1,0),"ERROR")</f>
        <v>5796</v>
      </c>
      <c r="G69" s="98">
        <f t="shared" ref="G69:G100" si="8">IFERROR(F69/E69,"0%")</f>
        <v>0.18503383986719449</v>
      </c>
      <c r="H69" s="119">
        <f>IFERROR(VLOOKUP($B69,MMWR_TRAD_AGG_RO_PEN[],H$1,0),"ERROR")</f>
        <v>33375</v>
      </c>
      <c r="I69" s="119">
        <f>IFERROR(VLOOKUP($B69,MMWR_TRAD_AGG_RO_PEN[],I$1,0),"ERROR")</f>
        <v>6142</v>
      </c>
      <c r="J69" s="98">
        <f t="shared" ref="J69:J100" si="9">IFERROR(I69/H69,"0%")</f>
        <v>0.18402996254681647</v>
      </c>
      <c r="K69" s="119">
        <f>IFERROR(VLOOKUP($B69,MMWR_TRAD_AGG_RO_PEN[],K$1,0),"ERROR")</f>
        <v>361</v>
      </c>
      <c r="L69" s="119">
        <f>IFERROR(VLOOKUP($B69,MMWR_TRAD_AGG_RO_PEN[],L$1,0),"ERROR")</f>
        <v>326</v>
      </c>
      <c r="M69" s="98">
        <f t="shared" ref="M69:M100" si="10">IFERROR(L69/K69,"0%")</f>
        <v>0.90304709141274242</v>
      </c>
      <c r="N69" s="119">
        <f>IFERROR(VLOOKUP($B69,MMWR_TRAD_AGG_RO_PEN[],N$1,0),"ERROR")</f>
        <v>1861</v>
      </c>
      <c r="O69" s="119">
        <f>IFERROR(VLOOKUP($B69,MMWR_TRAD_AGG_RO_PEN[],O$1,0),"ERROR")</f>
        <v>511</v>
      </c>
      <c r="P69" s="98">
        <f t="shared" ref="P69:P100" si="11">IFERROR(O69/N69,"0%")</f>
        <v>0.27458355722729716</v>
      </c>
      <c r="Q69" s="119">
        <f>IFERROR(VLOOKUP($B69,MMWR_TRAD_AGG_RO_PEN[],Q$1,0),"ERROR")</f>
        <v>9808</v>
      </c>
      <c r="R69" s="121">
        <f>IFERROR(VLOOKUP($B69,MMWR_TRAD_AGG_RO_PEN[],R$1,0),"ERROR")</f>
        <v>6190</v>
      </c>
      <c r="S69" s="121">
        <f>S70+S86+S99+S109+S119+S127</f>
        <v>6669</v>
      </c>
      <c r="T69" s="28"/>
    </row>
    <row r="70" spans="1:20" s="123" customFormat="1" x14ac:dyDescent="0.2">
      <c r="A70" s="28"/>
      <c r="B70" s="126" t="s">
        <v>370</v>
      </c>
      <c r="C70" s="102">
        <f>IFERROR(VLOOKUP($B70,MMWR_TRAD_AGG_ST_DISTRICT_PEN[],C$1,0),"ERROR")</f>
        <v>7533</v>
      </c>
      <c r="D70" s="103">
        <f>IFERROR(VLOOKUP($B70,MMWR_TRAD_AGG_ST_DISTRICT_PEN[],D$1,0),"ERROR")</f>
        <v>93.178016726400003</v>
      </c>
      <c r="E70" s="102">
        <f>IFERROR(VLOOKUP($B70,MMWR_TRAD_AGG_ST_DISTRICT_PEN[],E$1,0),"ERROR")</f>
        <v>10904</v>
      </c>
      <c r="F70" s="102">
        <f>IFERROR(VLOOKUP($B70,MMWR_TRAD_AGG_ST_DISTRICT_PEN[],F$1,0),"ERROR")</f>
        <v>2802</v>
      </c>
      <c r="G70" s="104">
        <f t="shared" si="8"/>
        <v>0.25696991929567131</v>
      </c>
      <c r="H70" s="102">
        <f>IFERROR(VLOOKUP($B70,MMWR_TRAD_AGG_ST_DISTRICT_PEN[],H$1,0),"ERROR")</f>
        <v>9966</v>
      </c>
      <c r="I70" s="102">
        <f>IFERROR(VLOOKUP($B70,MMWR_TRAD_AGG_ST_DISTRICT_PEN[],I$1,0),"ERROR")</f>
        <v>2856</v>
      </c>
      <c r="J70" s="104">
        <f t="shared" si="9"/>
        <v>0.28657435279951837</v>
      </c>
      <c r="K70" s="102">
        <f>IFERROR(VLOOKUP($B70,MMWR_TRAD_AGG_ST_DISTRICT_PEN[],K$1,0),"ERROR")</f>
        <v>223</v>
      </c>
      <c r="L70" s="102">
        <f>IFERROR(VLOOKUP($B70,MMWR_TRAD_AGG_ST_DISTRICT_PEN[],L$1,0),"ERROR")</f>
        <v>215</v>
      </c>
      <c r="M70" s="104">
        <f t="shared" si="10"/>
        <v>0.9641255605381166</v>
      </c>
      <c r="N70" s="102">
        <f>IFERROR(VLOOKUP($B70,MMWR_TRAD_AGG_ST_DISTRICT_PEN[],N$1,0),"ERROR")</f>
        <v>636</v>
      </c>
      <c r="O70" s="102">
        <f>IFERROR(VLOOKUP($B70,MMWR_TRAD_AGG_ST_DISTRICT_PEN[],O$1,0),"ERROR")</f>
        <v>182</v>
      </c>
      <c r="P70" s="104">
        <f t="shared" si="11"/>
        <v>0.28616352201257861</v>
      </c>
      <c r="Q70" s="102">
        <f>IFERROR(VLOOKUP($B70,MMWR_TRAD_AGG_ST_DISTRICT_PEN[],Q$1,0),"ERROR")</f>
        <v>974</v>
      </c>
      <c r="R70" s="106">
        <f>IFERROR(VLOOKUP($B70,MMWR_TRAD_AGG_ST_DISTRICT_PEN[],R$1,0),"ERROR")</f>
        <v>2469</v>
      </c>
      <c r="S70" s="106">
        <f>IFERROR(VLOOKUP($B70,MMWR_APP_STATE_PEN[],S$1,0),"ERROR")</f>
        <v>1365</v>
      </c>
      <c r="T70" s="28"/>
    </row>
    <row r="71" spans="1:20" s="123" customFormat="1" x14ac:dyDescent="0.2">
      <c r="A71" s="28"/>
      <c r="B71" s="127" t="s">
        <v>374</v>
      </c>
      <c r="C71" s="109">
        <f>IFERROR(VLOOKUP($B71,MMWR_TRAD_AGG_STATE_PEN[],C$1,0),"ERROR")</f>
        <v>205</v>
      </c>
      <c r="D71" s="110">
        <f>IFERROR(VLOOKUP($B71,MMWR_TRAD_AGG_STATE_PEN[],D$1,0),"ERROR")</f>
        <v>99.687804877999994</v>
      </c>
      <c r="E71" s="111">
        <f>IFERROR(VLOOKUP($B71,MMWR_TRAD_AGG_STATE_PEN[],E$1,0),"ERROR")</f>
        <v>346</v>
      </c>
      <c r="F71" s="112">
        <f>IFERROR(VLOOKUP($B71,MMWR_TRAD_AGG_STATE_PEN[],F$1,0),"ERROR")</f>
        <v>104</v>
      </c>
      <c r="G71" s="113">
        <f t="shared" si="8"/>
        <v>0.30057803468208094</v>
      </c>
      <c r="H71" s="111">
        <f>IFERROR(VLOOKUP($B71,MMWR_TRAD_AGG_STATE_PEN[],H$1,0),"ERROR")</f>
        <v>279</v>
      </c>
      <c r="I71" s="112">
        <f>IFERROR(VLOOKUP($B71,MMWR_TRAD_AGG_STATE_PEN[],I$1,0),"ERROR")</f>
        <v>81</v>
      </c>
      <c r="J71" s="114">
        <f t="shared" si="9"/>
        <v>0.29032258064516131</v>
      </c>
      <c r="K71" s="111">
        <f>IFERROR(VLOOKUP($B71,MMWR_TRAD_AGG_STATE_PEN[],K$1,0),"ERROR")</f>
        <v>2</v>
      </c>
      <c r="L71" s="112">
        <f>IFERROR(VLOOKUP($B71,MMWR_TRAD_AGG_STATE_PEN[],L$1,0),"ERROR")</f>
        <v>2</v>
      </c>
      <c r="M71" s="114">
        <f t="shared" si="10"/>
        <v>1</v>
      </c>
      <c r="N71" s="111">
        <f>IFERROR(VLOOKUP($B71,MMWR_TRAD_AGG_STATE_PEN[],N$1,0),"ERROR")</f>
        <v>17</v>
      </c>
      <c r="O71" s="112">
        <f>IFERROR(VLOOKUP($B71,MMWR_TRAD_AGG_STATE_PEN[],O$1,0),"ERROR")</f>
        <v>4</v>
      </c>
      <c r="P71" s="114">
        <f t="shared" si="11"/>
        <v>0.23529411764705882</v>
      </c>
      <c r="Q71" s="115">
        <f>IFERROR(VLOOKUP($B71,MMWR_TRAD_AGG_STATE_PEN[],Q$1,0),"ERROR")</f>
        <v>22</v>
      </c>
      <c r="R71" s="115">
        <f>IFERROR(VLOOKUP($B71,MMWR_TRAD_AGG_STATE_PEN[],R$1,0),"ERROR")</f>
        <v>63</v>
      </c>
      <c r="S71" s="115">
        <f>IFERROR(VLOOKUP($B71,MMWR_APP_STATE_PEN[],S$1,0),"ERROR")</f>
        <v>51</v>
      </c>
      <c r="T71" s="28"/>
    </row>
    <row r="72" spans="1:20" s="123" customFormat="1" x14ac:dyDescent="0.2">
      <c r="A72" s="28"/>
      <c r="B72" s="127" t="s">
        <v>424</v>
      </c>
      <c r="C72" s="109">
        <f>IFERROR(VLOOKUP($B72,MMWR_TRAD_AGG_STATE_PEN[],C$1,0),"ERROR")</f>
        <v>59</v>
      </c>
      <c r="D72" s="110">
        <f>IFERROR(VLOOKUP($B72,MMWR_TRAD_AGG_STATE_PEN[],D$1,0),"ERROR")</f>
        <v>108.3389830508</v>
      </c>
      <c r="E72" s="111">
        <f>IFERROR(VLOOKUP($B72,MMWR_TRAD_AGG_STATE_PEN[],E$1,0),"ERROR")</f>
        <v>106</v>
      </c>
      <c r="F72" s="112">
        <f>IFERROR(VLOOKUP($B72,MMWR_TRAD_AGG_STATE_PEN[],F$1,0),"ERROR")</f>
        <v>32</v>
      </c>
      <c r="G72" s="113">
        <f t="shared" si="8"/>
        <v>0.30188679245283018</v>
      </c>
      <c r="H72" s="111">
        <f>IFERROR(VLOOKUP($B72,MMWR_TRAD_AGG_STATE_PEN[],H$1,0),"ERROR")</f>
        <v>78</v>
      </c>
      <c r="I72" s="112">
        <f>IFERROR(VLOOKUP($B72,MMWR_TRAD_AGG_STATE_PEN[],I$1,0),"ERROR")</f>
        <v>30</v>
      </c>
      <c r="J72" s="114">
        <f t="shared" si="9"/>
        <v>0.38461538461538464</v>
      </c>
      <c r="K72" s="111">
        <f>IFERROR(VLOOKUP($B72,MMWR_TRAD_AGG_STATE_PEN[],K$1,0),"ERROR")</f>
        <v>2</v>
      </c>
      <c r="L72" s="112">
        <f>IFERROR(VLOOKUP($B72,MMWR_TRAD_AGG_STATE_PEN[],L$1,0),"ERROR")</f>
        <v>2</v>
      </c>
      <c r="M72" s="114">
        <f t="shared" si="10"/>
        <v>1</v>
      </c>
      <c r="N72" s="111">
        <f>IFERROR(VLOOKUP($B72,MMWR_TRAD_AGG_STATE_PEN[],N$1,0),"ERROR")</f>
        <v>8</v>
      </c>
      <c r="O72" s="112">
        <f>IFERROR(VLOOKUP($B72,MMWR_TRAD_AGG_STATE_PEN[],O$1,0),"ERROR")</f>
        <v>1</v>
      </c>
      <c r="P72" s="114">
        <f t="shared" si="11"/>
        <v>0.125</v>
      </c>
      <c r="Q72" s="115">
        <f>IFERROR(VLOOKUP($B72,MMWR_TRAD_AGG_STATE_PEN[],Q$1,0),"ERROR")</f>
        <v>13</v>
      </c>
      <c r="R72" s="115">
        <f>IFERROR(VLOOKUP($B72,MMWR_TRAD_AGG_STATE_PEN[],R$1,0),"ERROR")</f>
        <v>24</v>
      </c>
      <c r="S72" s="115">
        <f>IFERROR(VLOOKUP($B72,MMWR_APP_STATE_PEN[],S$1,0),"ERROR")</f>
        <v>17</v>
      </c>
      <c r="T72" s="28"/>
    </row>
    <row r="73" spans="1:20" s="123" customFormat="1" x14ac:dyDescent="0.2">
      <c r="A73" s="28"/>
      <c r="B73" s="127" t="s">
        <v>415</v>
      </c>
      <c r="C73" s="109">
        <f>IFERROR(VLOOKUP($B73,MMWR_TRAD_AGG_STATE_PEN[],C$1,0),"ERROR")</f>
        <v>33</v>
      </c>
      <c r="D73" s="110">
        <f>IFERROR(VLOOKUP($B73,MMWR_TRAD_AGG_STATE_PEN[],D$1,0),"ERROR")</f>
        <v>107.63636363640001</v>
      </c>
      <c r="E73" s="111">
        <f>IFERROR(VLOOKUP($B73,MMWR_TRAD_AGG_STATE_PEN[],E$1,0),"ERROR")</f>
        <v>55</v>
      </c>
      <c r="F73" s="112">
        <f>IFERROR(VLOOKUP($B73,MMWR_TRAD_AGG_STATE_PEN[],F$1,0),"ERROR")</f>
        <v>13</v>
      </c>
      <c r="G73" s="113">
        <f t="shared" si="8"/>
        <v>0.23636363636363636</v>
      </c>
      <c r="H73" s="111">
        <f>IFERROR(VLOOKUP($B73,MMWR_TRAD_AGG_STATE_PEN[],H$1,0),"ERROR")</f>
        <v>53</v>
      </c>
      <c r="I73" s="112">
        <f>IFERROR(VLOOKUP($B73,MMWR_TRAD_AGG_STATE_PEN[],I$1,0),"ERROR")</f>
        <v>17</v>
      </c>
      <c r="J73" s="114">
        <f t="shared" si="9"/>
        <v>0.32075471698113206</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8</v>
      </c>
      <c r="R73" s="115">
        <f>IFERROR(VLOOKUP($B73,MMWR_TRAD_AGG_STATE_PEN[],R$1,0),"ERROR")</f>
        <v>21</v>
      </c>
      <c r="S73" s="115">
        <f>IFERROR(VLOOKUP($B73,MMWR_APP_STATE_PEN[],S$1,0),"ERROR")</f>
        <v>11</v>
      </c>
      <c r="T73" s="28"/>
    </row>
    <row r="74" spans="1:20" s="123" customFormat="1" x14ac:dyDescent="0.2">
      <c r="A74" s="28"/>
      <c r="B74" s="127" t="s">
        <v>417</v>
      </c>
      <c r="C74" s="109">
        <f>IFERROR(VLOOKUP($B74,MMWR_TRAD_AGG_STATE_PEN[],C$1,0),"ERROR")</f>
        <v>139</v>
      </c>
      <c r="D74" s="110">
        <f>IFERROR(VLOOKUP($B74,MMWR_TRAD_AGG_STATE_PEN[],D$1,0),"ERROR")</f>
        <v>97.345323741000001</v>
      </c>
      <c r="E74" s="111">
        <f>IFERROR(VLOOKUP($B74,MMWR_TRAD_AGG_STATE_PEN[],E$1,0),"ERROR")</f>
        <v>140</v>
      </c>
      <c r="F74" s="112">
        <f>IFERROR(VLOOKUP($B74,MMWR_TRAD_AGG_STATE_PEN[],F$1,0),"ERROR")</f>
        <v>34</v>
      </c>
      <c r="G74" s="113">
        <f t="shared" si="8"/>
        <v>0.24285714285714285</v>
      </c>
      <c r="H74" s="111">
        <f>IFERROR(VLOOKUP($B74,MMWR_TRAD_AGG_STATE_PEN[],H$1,0),"ERROR")</f>
        <v>183</v>
      </c>
      <c r="I74" s="112">
        <f>IFERROR(VLOOKUP($B74,MMWR_TRAD_AGG_STATE_PEN[],I$1,0),"ERROR")</f>
        <v>57</v>
      </c>
      <c r="J74" s="114">
        <f t="shared" si="9"/>
        <v>0.31147540983606559</v>
      </c>
      <c r="K74" s="111">
        <f>IFERROR(VLOOKUP($B74,MMWR_TRAD_AGG_STATE_PEN[],K$1,0),"ERROR")</f>
        <v>1</v>
      </c>
      <c r="L74" s="112">
        <f>IFERROR(VLOOKUP($B74,MMWR_TRAD_AGG_STATE_PEN[],L$1,0),"ERROR")</f>
        <v>1</v>
      </c>
      <c r="M74" s="114">
        <f t="shared" si="10"/>
        <v>1</v>
      </c>
      <c r="N74" s="111">
        <f>IFERROR(VLOOKUP($B74,MMWR_TRAD_AGG_STATE_PEN[],N$1,0),"ERROR")</f>
        <v>13</v>
      </c>
      <c r="O74" s="112">
        <f>IFERROR(VLOOKUP($B74,MMWR_TRAD_AGG_STATE_PEN[],O$1,0),"ERROR")</f>
        <v>3</v>
      </c>
      <c r="P74" s="114">
        <f t="shared" si="11"/>
        <v>0.23076923076923078</v>
      </c>
      <c r="Q74" s="115">
        <f>IFERROR(VLOOKUP($B74,MMWR_TRAD_AGG_STATE_PEN[],Q$1,0),"ERROR")</f>
        <v>22</v>
      </c>
      <c r="R74" s="115">
        <f>IFERROR(VLOOKUP($B74,MMWR_TRAD_AGG_STATE_PEN[],R$1,0),"ERROR")</f>
        <v>33</v>
      </c>
      <c r="S74" s="115">
        <f>IFERROR(VLOOKUP($B74,MMWR_APP_STATE_PEN[],S$1,0),"ERROR")</f>
        <v>23</v>
      </c>
      <c r="T74" s="28"/>
    </row>
    <row r="75" spans="1:20" s="123" customFormat="1" x14ac:dyDescent="0.2">
      <c r="A75" s="28"/>
      <c r="B75" s="127" t="s">
        <v>377</v>
      </c>
      <c r="C75" s="109">
        <f>IFERROR(VLOOKUP($B75,MMWR_TRAD_AGG_STATE_PEN[],C$1,0),"ERROR")</f>
        <v>365</v>
      </c>
      <c r="D75" s="110">
        <f>IFERROR(VLOOKUP($B75,MMWR_TRAD_AGG_STATE_PEN[],D$1,0),"ERROR")</f>
        <v>96.5095890411</v>
      </c>
      <c r="E75" s="111">
        <f>IFERROR(VLOOKUP($B75,MMWR_TRAD_AGG_STATE_PEN[],E$1,0),"ERROR")</f>
        <v>606</v>
      </c>
      <c r="F75" s="112">
        <f>IFERROR(VLOOKUP($B75,MMWR_TRAD_AGG_STATE_PEN[],F$1,0),"ERROR")</f>
        <v>151</v>
      </c>
      <c r="G75" s="113">
        <f t="shared" si="8"/>
        <v>0.24917491749174916</v>
      </c>
      <c r="H75" s="111">
        <f>IFERROR(VLOOKUP($B75,MMWR_TRAD_AGG_STATE_PEN[],H$1,0),"ERROR")</f>
        <v>515</v>
      </c>
      <c r="I75" s="112">
        <f>IFERROR(VLOOKUP($B75,MMWR_TRAD_AGG_STATE_PEN[],I$1,0),"ERROR")</f>
        <v>171</v>
      </c>
      <c r="J75" s="114">
        <f t="shared" si="9"/>
        <v>0.33203883495145631</v>
      </c>
      <c r="K75" s="111">
        <f>IFERROR(VLOOKUP($B75,MMWR_TRAD_AGG_STATE_PEN[],K$1,0),"ERROR")</f>
        <v>11</v>
      </c>
      <c r="L75" s="112">
        <f>IFERROR(VLOOKUP($B75,MMWR_TRAD_AGG_STATE_PEN[],L$1,0),"ERROR")</f>
        <v>11</v>
      </c>
      <c r="M75" s="114">
        <f t="shared" si="10"/>
        <v>1</v>
      </c>
      <c r="N75" s="111">
        <f>IFERROR(VLOOKUP($B75,MMWR_TRAD_AGG_STATE_PEN[],N$1,0),"ERROR")</f>
        <v>45</v>
      </c>
      <c r="O75" s="112">
        <f>IFERROR(VLOOKUP($B75,MMWR_TRAD_AGG_STATE_PEN[],O$1,0),"ERROR")</f>
        <v>16</v>
      </c>
      <c r="P75" s="114">
        <f t="shared" si="11"/>
        <v>0.35555555555555557</v>
      </c>
      <c r="Q75" s="115">
        <f>IFERROR(VLOOKUP($B75,MMWR_TRAD_AGG_STATE_PEN[],Q$1,0),"ERROR")</f>
        <v>52</v>
      </c>
      <c r="R75" s="115">
        <f>IFERROR(VLOOKUP($B75,MMWR_TRAD_AGG_STATE_PEN[],R$1,0),"ERROR")</f>
        <v>167</v>
      </c>
      <c r="S75" s="115">
        <f>IFERROR(VLOOKUP($B75,MMWR_APP_STATE_PEN[],S$1,0),"ERROR")</f>
        <v>79</v>
      </c>
      <c r="T75" s="28"/>
    </row>
    <row r="76" spans="1:20" s="123" customFormat="1" x14ac:dyDescent="0.2">
      <c r="A76" s="28"/>
      <c r="B76" s="127" t="s">
        <v>372</v>
      </c>
      <c r="C76" s="109">
        <f>IFERROR(VLOOKUP($B76,MMWR_TRAD_AGG_STATE_PEN[],C$1,0),"ERROR")</f>
        <v>384</v>
      </c>
      <c r="D76" s="110">
        <f>IFERROR(VLOOKUP($B76,MMWR_TRAD_AGG_STATE_PEN[],D$1,0),"ERROR")</f>
        <v>98.049479166699996</v>
      </c>
      <c r="E76" s="111">
        <f>IFERROR(VLOOKUP($B76,MMWR_TRAD_AGG_STATE_PEN[],E$1,0),"ERROR")</f>
        <v>634</v>
      </c>
      <c r="F76" s="112">
        <f>IFERROR(VLOOKUP($B76,MMWR_TRAD_AGG_STATE_PEN[],F$1,0),"ERROR")</f>
        <v>141</v>
      </c>
      <c r="G76" s="113">
        <f t="shared" si="8"/>
        <v>0.22239747634069401</v>
      </c>
      <c r="H76" s="111">
        <f>IFERROR(VLOOKUP($B76,MMWR_TRAD_AGG_STATE_PEN[],H$1,0),"ERROR")</f>
        <v>501</v>
      </c>
      <c r="I76" s="112">
        <f>IFERROR(VLOOKUP($B76,MMWR_TRAD_AGG_STATE_PEN[],I$1,0),"ERROR")</f>
        <v>152</v>
      </c>
      <c r="J76" s="114">
        <f t="shared" si="9"/>
        <v>0.30339321357285431</v>
      </c>
      <c r="K76" s="111">
        <f>IFERROR(VLOOKUP($B76,MMWR_TRAD_AGG_STATE_PEN[],K$1,0),"ERROR")</f>
        <v>4</v>
      </c>
      <c r="L76" s="112">
        <f>IFERROR(VLOOKUP($B76,MMWR_TRAD_AGG_STATE_PEN[],L$1,0),"ERROR")</f>
        <v>3</v>
      </c>
      <c r="M76" s="114">
        <f t="shared" si="10"/>
        <v>0.75</v>
      </c>
      <c r="N76" s="111">
        <f>IFERROR(VLOOKUP($B76,MMWR_TRAD_AGG_STATE_PEN[],N$1,0),"ERROR")</f>
        <v>57</v>
      </c>
      <c r="O76" s="112">
        <f>IFERROR(VLOOKUP($B76,MMWR_TRAD_AGG_STATE_PEN[],O$1,0),"ERROR")</f>
        <v>11</v>
      </c>
      <c r="P76" s="114">
        <f t="shared" si="11"/>
        <v>0.19298245614035087</v>
      </c>
      <c r="Q76" s="115">
        <f>IFERROR(VLOOKUP($B76,MMWR_TRAD_AGG_STATE_PEN[],Q$1,0),"ERROR")</f>
        <v>55</v>
      </c>
      <c r="R76" s="115">
        <f>IFERROR(VLOOKUP($B76,MMWR_TRAD_AGG_STATE_PEN[],R$1,0),"ERROR")</f>
        <v>173</v>
      </c>
      <c r="S76" s="115">
        <f>IFERROR(VLOOKUP($B76,MMWR_APP_STATE_PEN[],S$1,0),"ERROR")</f>
        <v>97</v>
      </c>
      <c r="T76" s="28"/>
    </row>
    <row r="77" spans="1:20" s="123" customFormat="1" x14ac:dyDescent="0.2">
      <c r="A77" s="28"/>
      <c r="B77" s="127" t="s">
        <v>416</v>
      </c>
      <c r="C77" s="109">
        <f>IFERROR(VLOOKUP($B77,MMWR_TRAD_AGG_STATE_PEN[],C$1,0),"ERROR")</f>
        <v>107</v>
      </c>
      <c r="D77" s="110">
        <f>IFERROR(VLOOKUP($B77,MMWR_TRAD_AGG_STATE_PEN[],D$1,0),"ERROR")</f>
        <v>98.495327102800005</v>
      </c>
      <c r="E77" s="111">
        <f>IFERROR(VLOOKUP($B77,MMWR_TRAD_AGG_STATE_PEN[],E$1,0),"ERROR")</f>
        <v>165</v>
      </c>
      <c r="F77" s="112">
        <f>IFERROR(VLOOKUP($B77,MMWR_TRAD_AGG_STATE_PEN[],F$1,0),"ERROR")</f>
        <v>36</v>
      </c>
      <c r="G77" s="113">
        <f t="shared" si="8"/>
        <v>0.21818181818181817</v>
      </c>
      <c r="H77" s="111">
        <f>IFERROR(VLOOKUP($B77,MMWR_TRAD_AGG_STATE_PEN[],H$1,0),"ERROR")</f>
        <v>146</v>
      </c>
      <c r="I77" s="112">
        <f>IFERROR(VLOOKUP($B77,MMWR_TRAD_AGG_STATE_PEN[],I$1,0),"ERROR")</f>
        <v>50</v>
      </c>
      <c r="J77" s="114">
        <f t="shared" si="9"/>
        <v>0.34246575342465752</v>
      </c>
      <c r="K77" s="111">
        <f>IFERROR(VLOOKUP($B77,MMWR_TRAD_AGG_STATE_PEN[],K$1,0),"ERROR")</f>
        <v>1</v>
      </c>
      <c r="L77" s="112">
        <f>IFERROR(VLOOKUP($B77,MMWR_TRAD_AGG_STATE_PEN[],L$1,0),"ERROR")</f>
        <v>0</v>
      </c>
      <c r="M77" s="114">
        <f t="shared" si="10"/>
        <v>0</v>
      </c>
      <c r="N77" s="111">
        <f>IFERROR(VLOOKUP($B77,MMWR_TRAD_AGG_STATE_PEN[],N$1,0),"ERROR")</f>
        <v>17</v>
      </c>
      <c r="O77" s="112">
        <f>IFERROR(VLOOKUP($B77,MMWR_TRAD_AGG_STATE_PEN[],O$1,0),"ERROR")</f>
        <v>2</v>
      </c>
      <c r="P77" s="114">
        <f t="shared" si="11"/>
        <v>0.11764705882352941</v>
      </c>
      <c r="Q77" s="115">
        <f>IFERROR(VLOOKUP($B77,MMWR_TRAD_AGG_STATE_PEN[],Q$1,0),"ERROR")</f>
        <v>9</v>
      </c>
      <c r="R77" s="115">
        <f>IFERROR(VLOOKUP($B77,MMWR_TRAD_AGG_STATE_PEN[],R$1,0),"ERROR")</f>
        <v>36</v>
      </c>
      <c r="S77" s="115">
        <f>IFERROR(VLOOKUP($B77,MMWR_APP_STATE_PEN[],S$1,0),"ERROR")</f>
        <v>17</v>
      </c>
      <c r="T77" s="28"/>
    </row>
    <row r="78" spans="1:20" s="123" customFormat="1" x14ac:dyDescent="0.2">
      <c r="A78" s="28"/>
      <c r="B78" s="127" t="s">
        <v>375</v>
      </c>
      <c r="C78" s="109">
        <f>IFERROR(VLOOKUP($B78,MMWR_TRAD_AGG_STATE_PEN[],C$1,0),"ERROR")</f>
        <v>457</v>
      </c>
      <c r="D78" s="110">
        <f>IFERROR(VLOOKUP($B78,MMWR_TRAD_AGG_STATE_PEN[],D$1,0),"ERROR")</f>
        <v>98.527352297600004</v>
      </c>
      <c r="E78" s="111">
        <f>IFERROR(VLOOKUP($B78,MMWR_TRAD_AGG_STATE_PEN[],E$1,0),"ERROR")</f>
        <v>776</v>
      </c>
      <c r="F78" s="112">
        <f>IFERROR(VLOOKUP($B78,MMWR_TRAD_AGG_STATE_PEN[],F$1,0),"ERROR")</f>
        <v>215</v>
      </c>
      <c r="G78" s="113">
        <f t="shared" si="8"/>
        <v>0.27706185567010311</v>
      </c>
      <c r="H78" s="111">
        <f>IFERROR(VLOOKUP($B78,MMWR_TRAD_AGG_STATE_PEN[],H$1,0),"ERROR")</f>
        <v>582</v>
      </c>
      <c r="I78" s="112">
        <f>IFERROR(VLOOKUP($B78,MMWR_TRAD_AGG_STATE_PEN[],I$1,0),"ERROR")</f>
        <v>185</v>
      </c>
      <c r="J78" s="114">
        <f t="shared" si="9"/>
        <v>0.31786941580756012</v>
      </c>
      <c r="K78" s="111">
        <f>IFERROR(VLOOKUP($B78,MMWR_TRAD_AGG_STATE_PEN[],K$1,0),"ERROR")</f>
        <v>5</v>
      </c>
      <c r="L78" s="112">
        <f>IFERROR(VLOOKUP($B78,MMWR_TRAD_AGG_STATE_PEN[],L$1,0),"ERROR")</f>
        <v>4</v>
      </c>
      <c r="M78" s="114">
        <f t="shared" si="10"/>
        <v>0.8</v>
      </c>
      <c r="N78" s="111">
        <f>IFERROR(VLOOKUP($B78,MMWR_TRAD_AGG_STATE_PEN[],N$1,0),"ERROR")</f>
        <v>41</v>
      </c>
      <c r="O78" s="112">
        <f>IFERROR(VLOOKUP($B78,MMWR_TRAD_AGG_STATE_PEN[],O$1,0),"ERROR")</f>
        <v>10</v>
      </c>
      <c r="P78" s="114">
        <f t="shared" si="11"/>
        <v>0.24390243902439024</v>
      </c>
      <c r="Q78" s="115">
        <f>IFERROR(VLOOKUP($B78,MMWR_TRAD_AGG_STATE_PEN[],Q$1,0),"ERROR")</f>
        <v>64</v>
      </c>
      <c r="R78" s="115">
        <f>IFERROR(VLOOKUP($B78,MMWR_TRAD_AGG_STATE_PEN[],R$1,0),"ERROR")</f>
        <v>200</v>
      </c>
      <c r="S78" s="115">
        <f>IFERROR(VLOOKUP($B78,MMWR_APP_STATE_PEN[],S$1,0),"ERROR")</f>
        <v>167</v>
      </c>
      <c r="T78" s="28"/>
    </row>
    <row r="79" spans="1:20" s="123" customFormat="1" x14ac:dyDescent="0.2">
      <c r="A79" s="28"/>
      <c r="B79" s="127" t="s">
        <v>60</v>
      </c>
      <c r="C79" s="109">
        <f>IFERROR(VLOOKUP($B79,MMWR_TRAD_AGG_STATE_PEN[],C$1,0),"ERROR")</f>
        <v>1167</v>
      </c>
      <c r="D79" s="110">
        <f>IFERROR(VLOOKUP($B79,MMWR_TRAD_AGG_STATE_PEN[],D$1,0),"ERROR")</f>
        <v>97.915167095100003</v>
      </c>
      <c r="E79" s="111">
        <f>IFERROR(VLOOKUP($B79,MMWR_TRAD_AGG_STATE_PEN[],E$1,0),"ERROR")</f>
        <v>2268</v>
      </c>
      <c r="F79" s="112">
        <f>IFERROR(VLOOKUP($B79,MMWR_TRAD_AGG_STATE_PEN[],F$1,0),"ERROR")</f>
        <v>601</v>
      </c>
      <c r="G79" s="113">
        <f t="shared" si="8"/>
        <v>0.26499118165784835</v>
      </c>
      <c r="H79" s="111">
        <f>IFERROR(VLOOKUP($B79,MMWR_TRAD_AGG_STATE_PEN[],H$1,0),"ERROR")</f>
        <v>1636</v>
      </c>
      <c r="I79" s="112">
        <f>IFERROR(VLOOKUP($B79,MMWR_TRAD_AGG_STATE_PEN[],I$1,0),"ERROR")</f>
        <v>498</v>
      </c>
      <c r="J79" s="114">
        <f t="shared" si="9"/>
        <v>0.30440097799511001</v>
      </c>
      <c r="K79" s="111">
        <f>IFERROR(VLOOKUP($B79,MMWR_TRAD_AGG_STATE_PEN[],K$1,0),"ERROR")</f>
        <v>13</v>
      </c>
      <c r="L79" s="112">
        <f>IFERROR(VLOOKUP($B79,MMWR_TRAD_AGG_STATE_PEN[],L$1,0),"ERROR")</f>
        <v>12</v>
      </c>
      <c r="M79" s="114">
        <f t="shared" si="10"/>
        <v>0.92307692307692313</v>
      </c>
      <c r="N79" s="111">
        <f>IFERROR(VLOOKUP($B79,MMWR_TRAD_AGG_STATE_PEN[],N$1,0),"ERROR")</f>
        <v>86</v>
      </c>
      <c r="O79" s="112">
        <f>IFERROR(VLOOKUP($B79,MMWR_TRAD_AGG_STATE_PEN[],O$1,0),"ERROR")</f>
        <v>25</v>
      </c>
      <c r="P79" s="114">
        <f t="shared" si="11"/>
        <v>0.29069767441860467</v>
      </c>
      <c r="Q79" s="115">
        <f>IFERROR(VLOOKUP($B79,MMWR_TRAD_AGG_STATE_PEN[],Q$1,0),"ERROR")</f>
        <v>142</v>
      </c>
      <c r="R79" s="115">
        <f>IFERROR(VLOOKUP($B79,MMWR_TRAD_AGG_STATE_PEN[],R$1,0),"ERROR")</f>
        <v>364</v>
      </c>
      <c r="S79" s="115">
        <f>IFERROR(VLOOKUP($B79,MMWR_APP_STATE_PEN[],S$1,0),"ERROR")</f>
        <v>235</v>
      </c>
      <c r="T79" s="28"/>
    </row>
    <row r="80" spans="1:20" s="123" customFormat="1" x14ac:dyDescent="0.2">
      <c r="A80" s="28"/>
      <c r="B80" s="127" t="s">
        <v>383</v>
      </c>
      <c r="C80" s="109">
        <f>IFERROR(VLOOKUP($B80,MMWR_TRAD_AGG_STATE_PEN[],C$1,0),"ERROR")</f>
        <v>1711</v>
      </c>
      <c r="D80" s="110">
        <f>IFERROR(VLOOKUP($B80,MMWR_TRAD_AGG_STATE_PEN[],D$1,0),"ERROR")</f>
        <v>85.921098772600004</v>
      </c>
      <c r="E80" s="111">
        <f>IFERROR(VLOOKUP($B80,MMWR_TRAD_AGG_STATE_PEN[],E$1,0),"ERROR")</f>
        <v>1630</v>
      </c>
      <c r="F80" s="112">
        <f>IFERROR(VLOOKUP($B80,MMWR_TRAD_AGG_STATE_PEN[],F$1,0),"ERROR")</f>
        <v>384</v>
      </c>
      <c r="G80" s="113">
        <f t="shared" si="8"/>
        <v>0.23558282208588957</v>
      </c>
      <c r="H80" s="111">
        <f>IFERROR(VLOOKUP($B80,MMWR_TRAD_AGG_STATE_PEN[],H$1,0),"ERROR")</f>
        <v>2115</v>
      </c>
      <c r="I80" s="112">
        <f>IFERROR(VLOOKUP($B80,MMWR_TRAD_AGG_STATE_PEN[],I$1,0),"ERROR")</f>
        <v>534</v>
      </c>
      <c r="J80" s="114">
        <f t="shared" si="9"/>
        <v>0.25248226950354608</v>
      </c>
      <c r="K80" s="111">
        <f>IFERROR(VLOOKUP($B80,MMWR_TRAD_AGG_STATE_PEN[],K$1,0),"ERROR")</f>
        <v>34</v>
      </c>
      <c r="L80" s="112">
        <f>IFERROR(VLOOKUP($B80,MMWR_TRAD_AGG_STATE_PEN[],L$1,0),"ERROR")</f>
        <v>31</v>
      </c>
      <c r="M80" s="114">
        <f t="shared" si="10"/>
        <v>0.91176470588235292</v>
      </c>
      <c r="N80" s="111">
        <f>IFERROR(VLOOKUP($B80,MMWR_TRAD_AGG_STATE_PEN[],N$1,0),"ERROR")</f>
        <v>127</v>
      </c>
      <c r="O80" s="112">
        <f>IFERROR(VLOOKUP($B80,MMWR_TRAD_AGG_STATE_PEN[],O$1,0),"ERROR")</f>
        <v>45</v>
      </c>
      <c r="P80" s="114">
        <f t="shared" si="11"/>
        <v>0.3543307086614173</v>
      </c>
      <c r="Q80" s="115">
        <f>IFERROR(VLOOKUP($B80,MMWR_TRAD_AGG_STATE_PEN[],Q$1,0),"ERROR")</f>
        <v>223</v>
      </c>
      <c r="R80" s="115">
        <f>IFERROR(VLOOKUP($B80,MMWR_TRAD_AGG_STATE_PEN[],R$1,0),"ERROR")</f>
        <v>455</v>
      </c>
      <c r="S80" s="115">
        <f>IFERROR(VLOOKUP($B80,MMWR_APP_STATE_PEN[],S$1,0),"ERROR")</f>
        <v>203</v>
      </c>
      <c r="T80" s="28"/>
    </row>
    <row r="81" spans="1:20" s="123" customFormat="1" x14ac:dyDescent="0.2">
      <c r="A81" s="28"/>
      <c r="B81" s="127" t="s">
        <v>376</v>
      </c>
      <c r="C81" s="109">
        <f>IFERROR(VLOOKUP($B81,MMWR_TRAD_AGG_STATE_PEN[],C$1,0),"ERROR")</f>
        <v>1600</v>
      </c>
      <c r="D81" s="110">
        <f>IFERROR(VLOOKUP($B81,MMWR_TRAD_AGG_STATE_PEN[],D$1,0),"ERROR")</f>
        <v>93.61</v>
      </c>
      <c r="E81" s="111">
        <f>IFERROR(VLOOKUP($B81,MMWR_TRAD_AGG_STATE_PEN[],E$1,0),"ERROR")</f>
        <v>2766</v>
      </c>
      <c r="F81" s="112">
        <f>IFERROR(VLOOKUP($B81,MMWR_TRAD_AGG_STATE_PEN[],F$1,0),"ERROR")</f>
        <v>742</v>
      </c>
      <c r="G81" s="113">
        <f t="shared" si="8"/>
        <v>0.26825741142443965</v>
      </c>
      <c r="H81" s="111">
        <f>IFERROR(VLOOKUP($B81,MMWR_TRAD_AGG_STATE_PEN[],H$1,0),"ERROR")</f>
        <v>2213</v>
      </c>
      <c r="I81" s="112">
        <f>IFERROR(VLOOKUP($B81,MMWR_TRAD_AGG_STATE_PEN[],I$1,0),"ERROR")</f>
        <v>639</v>
      </c>
      <c r="J81" s="114">
        <f t="shared" si="9"/>
        <v>0.28874830546769092</v>
      </c>
      <c r="K81" s="111">
        <f>IFERROR(VLOOKUP($B81,MMWR_TRAD_AGG_STATE_PEN[],K$1,0),"ERROR")</f>
        <v>7</v>
      </c>
      <c r="L81" s="112">
        <f>IFERROR(VLOOKUP($B81,MMWR_TRAD_AGG_STATE_PEN[],L$1,0),"ERROR")</f>
        <v>7</v>
      </c>
      <c r="M81" s="114">
        <f t="shared" si="10"/>
        <v>1</v>
      </c>
      <c r="N81" s="111">
        <f>IFERROR(VLOOKUP($B81,MMWR_TRAD_AGG_STATE_PEN[],N$1,0),"ERROR")</f>
        <v>119</v>
      </c>
      <c r="O81" s="112">
        <f>IFERROR(VLOOKUP($B81,MMWR_TRAD_AGG_STATE_PEN[],O$1,0),"ERROR")</f>
        <v>26</v>
      </c>
      <c r="P81" s="114">
        <f t="shared" si="11"/>
        <v>0.21848739495798319</v>
      </c>
      <c r="Q81" s="115">
        <f>IFERROR(VLOOKUP($B81,MMWR_TRAD_AGG_STATE_PEN[],Q$1,0),"ERROR")</f>
        <v>136</v>
      </c>
      <c r="R81" s="115">
        <f>IFERROR(VLOOKUP($B81,MMWR_TRAD_AGG_STATE_PEN[],R$1,0),"ERROR")</f>
        <v>474</v>
      </c>
      <c r="S81" s="115">
        <f>IFERROR(VLOOKUP($B81,MMWR_APP_STATE_PEN[],S$1,0),"ERROR")</f>
        <v>222</v>
      </c>
      <c r="T81" s="28"/>
    </row>
    <row r="82" spans="1:20" s="123" customFormat="1" x14ac:dyDescent="0.2">
      <c r="A82" s="28"/>
      <c r="B82" s="127" t="s">
        <v>373</v>
      </c>
      <c r="C82" s="109">
        <f>IFERROR(VLOOKUP($B82,MMWR_TRAD_AGG_STATE_PEN[],C$1,0),"ERROR")</f>
        <v>104</v>
      </c>
      <c r="D82" s="110">
        <f>IFERROR(VLOOKUP($B82,MMWR_TRAD_AGG_STATE_PEN[],D$1,0),"ERROR")</f>
        <v>81.769230769200007</v>
      </c>
      <c r="E82" s="111">
        <f>IFERROR(VLOOKUP($B82,MMWR_TRAD_AGG_STATE_PEN[],E$1,0),"ERROR")</f>
        <v>176</v>
      </c>
      <c r="F82" s="112">
        <f>IFERROR(VLOOKUP($B82,MMWR_TRAD_AGG_STATE_PEN[],F$1,0),"ERROR")</f>
        <v>56</v>
      </c>
      <c r="G82" s="113">
        <f t="shared" si="8"/>
        <v>0.31818181818181818</v>
      </c>
      <c r="H82" s="111">
        <f>IFERROR(VLOOKUP($B82,MMWR_TRAD_AGG_STATE_PEN[],H$1,0),"ERROR")</f>
        <v>144</v>
      </c>
      <c r="I82" s="112">
        <f>IFERROR(VLOOKUP($B82,MMWR_TRAD_AGG_STATE_PEN[],I$1,0),"ERROR")</f>
        <v>33</v>
      </c>
      <c r="J82" s="114">
        <f t="shared" si="9"/>
        <v>0.22916666666666666</v>
      </c>
      <c r="K82" s="111">
        <f>IFERROR(VLOOKUP($B82,MMWR_TRAD_AGG_STATE_PEN[],K$1,0),"ERROR")</f>
        <v>1</v>
      </c>
      <c r="L82" s="112">
        <f>IFERROR(VLOOKUP($B82,MMWR_TRAD_AGG_STATE_PEN[],L$1,0),"ERROR")</f>
        <v>1</v>
      </c>
      <c r="M82" s="114">
        <f t="shared" si="10"/>
        <v>1</v>
      </c>
      <c r="N82" s="111">
        <f>IFERROR(VLOOKUP($B82,MMWR_TRAD_AGG_STATE_PEN[],N$1,0),"ERROR")</f>
        <v>19</v>
      </c>
      <c r="O82" s="112">
        <f>IFERROR(VLOOKUP($B82,MMWR_TRAD_AGG_STATE_PEN[],O$1,0),"ERROR")</f>
        <v>6</v>
      </c>
      <c r="P82" s="114">
        <f t="shared" si="11"/>
        <v>0.31578947368421051</v>
      </c>
      <c r="Q82" s="115">
        <f>IFERROR(VLOOKUP($B82,MMWR_TRAD_AGG_STATE_PEN[],Q$1,0),"ERROR")</f>
        <v>10</v>
      </c>
      <c r="R82" s="115">
        <f>IFERROR(VLOOKUP($B82,MMWR_TRAD_AGG_STATE_PEN[],R$1,0),"ERROR")</f>
        <v>31</v>
      </c>
      <c r="S82" s="115">
        <f>IFERROR(VLOOKUP($B82,MMWR_APP_STATE_PEN[],S$1,0),"ERROR")</f>
        <v>21</v>
      </c>
      <c r="T82" s="28"/>
    </row>
    <row r="83" spans="1:20" s="123" customFormat="1" x14ac:dyDescent="0.2">
      <c r="A83" s="28"/>
      <c r="B83" s="127" t="s">
        <v>418</v>
      </c>
      <c r="C83" s="109">
        <f>IFERROR(VLOOKUP($B83,MMWR_TRAD_AGG_STATE_PEN[],C$1,0),"ERROR")</f>
        <v>41</v>
      </c>
      <c r="D83" s="110">
        <f>IFERROR(VLOOKUP($B83,MMWR_TRAD_AGG_STATE_PEN[],D$1,0),"ERROR")</f>
        <v>80.317073170699999</v>
      </c>
      <c r="E83" s="111">
        <f>IFERROR(VLOOKUP($B83,MMWR_TRAD_AGG_STATE_PEN[],E$1,0),"ERROR")</f>
        <v>62</v>
      </c>
      <c r="F83" s="112">
        <f>IFERROR(VLOOKUP($B83,MMWR_TRAD_AGG_STATE_PEN[],F$1,0),"ERROR")</f>
        <v>11</v>
      </c>
      <c r="G83" s="113">
        <f t="shared" si="8"/>
        <v>0.17741935483870969</v>
      </c>
      <c r="H83" s="111">
        <f>IFERROR(VLOOKUP($B83,MMWR_TRAD_AGG_STATE_PEN[],H$1,0),"ERROR")</f>
        <v>46</v>
      </c>
      <c r="I83" s="112">
        <f>IFERROR(VLOOKUP($B83,MMWR_TRAD_AGG_STATE_PEN[],I$1,0),"ERROR")</f>
        <v>8</v>
      </c>
      <c r="J83" s="114">
        <f t="shared" si="9"/>
        <v>0.17391304347826086</v>
      </c>
      <c r="K83" s="111">
        <f>IFERROR(VLOOKUP($B83,MMWR_TRAD_AGG_STATE_PEN[],K$1,0),"ERROR")</f>
        <v>0</v>
      </c>
      <c r="L83" s="112">
        <f>IFERROR(VLOOKUP($B83,MMWR_TRAD_AGG_STATE_PEN[],L$1,0),"ERROR")</f>
        <v>0</v>
      </c>
      <c r="M83" s="114" t="str">
        <f t="shared" si="10"/>
        <v>0%</v>
      </c>
      <c r="N83" s="111">
        <f>IFERROR(VLOOKUP($B83,MMWR_TRAD_AGG_STATE_PEN[],N$1,0),"ERROR")</f>
        <v>5</v>
      </c>
      <c r="O83" s="112">
        <f>IFERROR(VLOOKUP($B83,MMWR_TRAD_AGG_STATE_PEN[],O$1,0),"ERROR")</f>
        <v>0</v>
      </c>
      <c r="P83" s="114">
        <f t="shared" si="11"/>
        <v>0</v>
      </c>
      <c r="Q83" s="115">
        <f>IFERROR(VLOOKUP($B83,MMWR_TRAD_AGG_STATE_PEN[],Q$1,0),"ERROR")</f>
        <v>8</v>
      </c>
      <c r="R83" s="115">
        <f>IFERROR(VLOOKUP($B83,MMWR_TRAD_AGG_STATE_PEN[],R$1,0),"ERROR")</f>
        <v>14</v>
      </c>
      <c r="S83" s="115">
        <f>IFERROR(VLOOKUP($B83,MMWR_APP_STATE_PEN[],S$1,0),"ERROR")</f>
        <v>9</v>
      </c>
      <c r="T83" s="28"/>
    </row>
    <row r="84" spans="1:20" s="123" customFormat="1" x14ac:dyDescent="0.2">
      <c r="A84" s="28"/>
      <c r="B84" s="127" t="s">
        <v>379</v>
      </c>
      <c r="C84" s="109">
        <f>IFERROR(VLOOKUP($B84,MMWR_TRAD_AGG_STATE_PEN[],C$1,0),"ERROR")</f>
        <v>866</v>
      </c>
      <c r="D84" s="110">
        <f>IFERROR(VLOOKUP($B84,MMWR_TRAD_AGG_STATE_PEN[],D$1,0),"ERROR")</f>
        <v>93.821016166299998</v>
      </c>
      <c r="E84" s="111">
        <f>IFERROR(VLOOKUP($B84,MMWR_TRAD_AGG_STATE_PEN[],E$1,0),"ERROR")</f>
        <v>871</v>
      </c>
      <c r="F84" s="112">
        <f>IFERROR(VLOOKUP($B84,MMWR_TRAD_AGG_STATE_PEN[],F$1,0),"ERROR")</f>
        <v>212</v>
      </c>
      <c r="G84" s="113">
        <f t="shared" si="8"/>
        <v>0.24339839265212398</v>
      </c>
      <c r="H84" s="111">
        <f>IFERROR(VLOOKUP($B84,MMWR_TRAD_AGG_STATE_PEN[],H$1,0),"ERROR")</f>
        <v>1105</v>
      </c>
      <c r="I84" s="112">
        <f>IFERROR(VLOOKUP($B84,MMWR_TRAD_AGG_STATE_PEN[],I$1,0),"ERROR")</f>
        <v>316</v>
      </c>
      <c r="J84" s="114">
        <f t="shared" si="9"/>
        <v>0.28597285067873301</v>
      </c>
      <c r="K84" s="111">
        <f>IFERROR(VLOOKUP($B84,MMWR_TRAD_AGG_STATE_PEN[],K$1,0),"ERROR")</f>
        <v>140</v>
      </c>
      <c r="L84" s="112">
        <f>IFERROR(VLOOKUP($B84,MMWR_TRAD_AGG_STATE_PEN[],L$1,0),"ERROR")</f>
        <v>139</v>
      </c>
      <c r="M84" s="114">
        <f t="shared" si="10"/>
        <v>0.99285714285714288</v>
      </c>
      <c r="N84" s="111">
        <f>IFERROR(VLOOKUP($B84,MMWR_TRAD_AGG_STATE_PEN[],N$1,0),"ERROR")</f>
        <v>68</v>
      </c>
      <c r="O84" s="112">
        <f>IFERROR(VLOOKUP($B84,MMWR_TRAD_AGG_STATE_PEN[],O$1,0),"ERROR")</f>
        <v>28</v>
      </c>
      <c r="P84" s="114">
        <f t="shared" si="11"/>
        <v>0.41176470588235292</v>
      </c>
      <c r="Q84" s="115">
        <f>IFERROR(VLOOKUP($B84,MMWR_TRAD_AGG_STATE_PEN[],Q$1,0),"ERROR")</f>
        <v>159</v>
      </c>
      <c r="R84" s="115">
        <f>IFERROR(VLOOKUP($B84,MMWR_TRAD_AGG_STATE_PEN[],R$1,0),"ERROR")</f>
        <v>324</v>
      </c>
      <c r="S84" s="115">
        <f>IFERROR(VLOOKUP($B84,MMWR_APP_STATE_PEN[],S$1,0),"ERROR")</f>
        <v>158</v>
      </c>
      <c r="T84" s="28"/>
    </row>
    <row r="85" spans="1:20" s="123" customFormat="1" x14ac:dyDescent="0.2">
      <c r="A85" s="28"/>
      <c r="B85" s="127" t="s">
        <v>380</v>
      </c>
      <c r="C85" s="109">
        <f>IFERROR(VLOOKUP($B85,MMWR_TRAD_AGG_STATE_PEN[],C$1,0),"ERROR")</f>
        <v>295</v>
      </c>
      <c r="D85" s="110">
        <f>IFERROR(VLOOKUP($B85,MMWR_TRAD_AGG_STATE_PEN[],D$1,0),"ERROR")</f>
        <v>86.291525423699994</v>
      </c>
      <c r="E85" s="111">
        <f>IFERROR(VLOOKUP($B85,MMWR_TRAD_AGG_STATE_PEN[],E$1,0),"ERROR")</f>
        <v>303</v>
      </c>
      <c r="F85" s="112">
        <f>IFERROR(VLOOKUP($B85,MMWR_TRAD_AGG_STATE_PEN[],F$1,0),"ERROR")</f>
        <v>70</v>
      </c>
      <c r="G85" s="113">
        <f t="shared" si="8"/>
        <v>0.23102310231023102</v>
      </c>
      <c r="H85" s="111">
        <f>IFERROR(VLOOKUP($B85,MMWR_TRAD_AGG_STATE_PEN[],H$1,0),"ERROR")</f>
        <v>370</v>
      </c>
      <c r="I85" s="112">
        <f>IFERROR(VLOOKUP($B85,MMWR_TRAD_AGG_STATE_PEN[],I$1,0),"ERROR")</f>
        <v>85</v>
      </c>
      <c r="J85" s="114">
        <f t="shared" si="9"/>
        <v>0.22972972972972974</v>
      </c>
      <c r="K85" s="111">
        <f>IFERROR(VLOOKUP($B85,MMWR_TRAD_AGG_STATE_PEN[],K$1,0),"ERROR")</f>
        <v>0</v>
      </c>
      <c r="L85" s="112">
        <f>IFERROR(VLOOKUP($B85,MMWR_TRAD_AGG_STATE_PEN[],L$1,0),"ERROR")</f>
        <v>0</v>
      </c>
      <c r="M85" s="114" t="str">
        <f t="shared" si="10"/>
        <v>0%</v>
      </c>
      <c r="N85" s="111">
        <f>IFERROR(VLOOKUP($B85,MMWR_TRAD_AGG_STATE_PEN[],N$1,0),"ERROR")</f>
        <v>14</v>
      </c>
      <c r="O85" s="112">
        <f>IFERROR(VLOOKUP($B85,MMWR_TRAD_AGG_STATE_PEN[],O$1,0),"ERROR")</f>
        <v>5</v>
      </c>
      <c r="P85" s="114">
        <f t="shared" si="11"/>
        <v>0.35714285714285715</v>
      </c>
      <c r="Q85" s="115">
        <f>IFERROR(VLOOKUP($B85,MMWR_TRAD_AGG_STATE_PEN[],Q$1,0),"ERROR")</f>
        <v>51</v>
      </c>
      <c r="R85" s="115">
        <f>IFERROR(VLOOKUP($B85,MMWR_TRAD_AGG_STATE_PEN[],R$1,0),"ERROR")</f>
        <v>90</v>
      </c>
      <c r="S85" s="115">
        <f>IFERROR(VLOOKUP($B85,MMWR_APP_STATE_PEN[],S$1,0),"ERROR")</f>
        <v>55</v>
      </c>
      <c r="T85" s="28"/>
    </row>
    <row r="86" spans="1:20" s="123" customFormat="1" x14ac:dyDescent="0.2">
      <c r="A86" s="28"/>
      <c r="B86" s="126" t="s">
        <v>391</v>
      </c>
      <c r="C86" s="102">
        <f>IFERROR(VLOOKUP($B86,MMWR_TRAD_AGG_ST_DISTRICT_PEN[],C$1,0),"ERROR")</f>
        <v>4216</v>
      </c>
      <c r="D86" s="103">
        <f>IFERROR(VLOOKUP($B86,MMWR_TRAD_AGG_ST_DISTRICT_PEN[],D$1,0),"ERROR")</f>
        <v>59.133301707800001</v>
      </c>
      <c r="E86" s="102">
        <f>IFERROR(VLOOKUP($B86,MMWR_TRAD_AGG_ST_DISTRICT_PEN[],E$1,0),"ERROR")</f>
        <v>5147</v>
      </c>
      <c r="F86" s="102">
        <f>IFERROR(VLOOKUP($B86,MMWR_TRAD_AGG_ST_DISTRICT_PEN[],F$1,0),"ERROR")</f>
        <v>627</v>
      </c>
      <c r="G86" s="104">
        <f t="shared" si="8"/>
        <v>0.12181853506897222</v>
      </c>
      <c r="H86" s="102">
        <f>IFERROR(VLOOKUP($B86,MMWR_TRAD_AGG_ST_DISTRICT_PEN[],H$1,0),"ERROR")</f>
        <v>5434</v>
      </c>
      <c r="I86" s="102">
        <f>IFERROR(VLOOKUP($B86,MMWR_TRAD_AGG_ST_DISTRICT_PEN[],I$1,0),"ERROR")</f>
        <v>341</v>
      </c>
      <c r="J86" s="104">
        <f t="shared" si="9"/>
        <v>6.2753036437246959E-2</v>
      </c>
      <c r="K86" s="102">
        <f>IFERROR(VLOOKUP($B86,MMWR_TRAD_AGG_ST_DISTRICT_PEN[],K$1,0),"ERROR")</f>
        <v>17</v>
      </c>
      <c r="L86" s="102">
        <f>IFERROR(VLOOKUP($B86,MMWR_TRAD_AGG_ST_DISTRICT_PEN[],L$1,0),"ERROR")</f>
        <v>13</v>
      </c>
      <c r="M86" s="104">
        <f t="shared" si="10"/>
        <v>0.76470588235294112</v>
      </c>
      <c r="N86" s="102">
        <f>IFERROR(VLOOKUP($B86,MMWR_TRAD_AGG_ST_DISTRICT_PEN[],N$1,0),"ERROR")</f>
        <v>306</v>
      </c>
      <c r="O86" s="102">
        <f>IFERROR(VLOOKUP($B86,MMWR_TRAD_AGG_ST_DISTRICT_PEN[],O$1,0),"ERROR")</f>
        <v>68</v>
      </c>
      <c r="P86" s="104">
        <f t="shared" si="11"/>
        <v>0.22222222222222221</v>
      </c>
      <c r="Q86" s="102">
        <f>IFERROR(VLOOKUP($B86,MMWR_TRAD_AGG_ST_DISTRICT_PEN[],Q$1,0),"ERROR")</f>
        <v>1962</v>
      </c>
      <c r="R86" s="106">
        <f>IFERROR(VLOOKUP($B86,MMWR_TRAD_AGG_ST_DISTRICT_PEN[],R$1,0),"ERROR")</f>
        <v>612</v>
      </c>
      <c r="S86" s="106">
        <f>IFERROR(VLOOKUP($B86,MMWR_APP_STATE_PEN[],S$1,0),"ERROR")</f>
        <v>1554</v>
      </c>
      <c r="T86" s="28"/>
    </row>
    <row r="87" spans="1:20" s="123" customFormat="1" x14ac:dyDescent="0.2">
      <c r="A87" s="28"/>
      <c r="B87" s="127" t="s">
        <v>395</v>
      </c>
      <c r="C87" s="109">
        <f>IFERROR(VLOOKUP($B87,MMWR_TRAD_AGG_STATE_PEN[],C$1,0),"ERROR")</f>
        <v>537</v>
      </c>
      <c r="D87" s="110">
        <f>IFERROR(VLOOKUP($B87,MMWR_TRAD_AGG_STATE_PEN[],D$1,0),"ERROR")</f>
        <v>62.689013035400002</v>
      </c>
      <c r="E87" s="111">
        <f>IFERROR(VLOOKUP($B87,MMWR_TRAD_AGG_STATE_PEN[],E$1,0),"ERROR")</f>
        <v>746</v>
      </c>
      <c r="F87" s="112">
        <f>IFERROR(VLOOKUP($B87,MMWR_TRAD_AGG_STATE_PEN[],F$1,0),"ERROR")</f>
        <v>127</v>
      </c>
      <c r="G87" s="113">
        <f t="shared" si="8"/>
        <v>0.17024128686327078</v>
      </c>
      <c r="H87" s="111">
        <f>IFERROR(VLOOKUP($B87,MMWR_TRAD_AGG_STATE_PEN[],H$1,0),"ERROR")</f>
        <v>668</v>
      </c>
      <c r="I87" s="112">
        <f>IFERROR(VLOOKUP($B87,MMWR_TRAD_AGG_STATE_PEN[],I$1,0),"ERROR")</f>
        <v>50</v>
      </c>
      <c r="J87" s="114">
        <f t="shared" si="9"/>
        <v>7.4850299401197598E-2</v>
      </c>
      <c r="K87" s="111">
        <f>IFERROR(VLOOKUP($B87,MMWR_TRAD_AGG_STATE_PEN[],K$1,0),"ERROR")</f>
        <v>2</v>
      </c>
      <c r="L87" s="112">
        <f>IFERROR(VLOOKUP($B87,MMWR_TRAD_AGG_STATE_PEN[],L$1,0),"ERROR")</f>
        <v>1</v>
      </c>
      <c r="M87" s="114">
        <f t="shared" si="10"/>
        <v>0.5</v>
      </c>
      <c r="N87" s="111">
        <f>IFERROR(VLOOKUP($B87,MMWR_TRAD_AGG_STATE_PEN[],N$1,0),"ERROR")</f>
        <v>39</v>
      </c>
      <c r="O87" s="112">
        <f>IFERROR(VLOOKUP($B87,MMWR_TRAD_AGG_STATE_PEN[],O$1,0),"ERROR")</f>
        <v>11</v>
      </c>
      <c r="P87" s="114">
        <f t="shared" si="11"/>
        <v>0.28205128205128205</v>
      </c>
      <c r="Q87" s="115">
        <f>IFERROR(VLOOKUP($B87,MMWR_TRAD_AGG_STATE_PEN[],Q$1,0),"ERROR")</f>
        <v>99</v>
      </c>
      <c r="R87" s="115">
        <f>IFERROR(VLOOKUP($B87,MMWR_TRAD_AGG_STATE_PEN[],R$1,0),"ERROR")</f>
        <v>123</v>
      </c>
      <c r="S87" s="115">
        <f>IFERROR(VLOOKUP($B87,MMWR_APP_STATE_PEN[],S$1,0),"ERROR")</f>
        <v>348</v>
      </c>
      <c r="T87" s="28"/>
    </row>
    <row r="88" spans="1:20" s="123" customFormat="1" x14ac:dyDescent="0.2">
      <c r="A88" s="28"/>
      <c r="B88" s="127" t="s">
        <v>393</v>
      </c>
      <c r="C88" s="109">
        <f>IFERROR(VLOOKUP($B88,MMWR_TRAD_AGG_STATE_PEN[],C$1,0),"ERROR")</f>
        <v>368</v>
      </c>
      <c r="D88" s="110">
        <f>IFERROR(VLOOKUP($B88,MMWR_TRAD_AGG_STATE_PEN[],D$1,0),"ERROR")</f>
        <v>66.021739130399993</v>
      </c>
      <c r="E88" s="111">
        <f>IFERROR(VLOOKUP($B88,MMWR_TRAD_AGG_STATE_PEN[],E$1,0),"ERROR")</f>
        <v>535</v>
      </c>
      <c r="F88" s="112">
        <f>IFERROR(VLOOKUP($B88,MMWR_TRAD_AGG_STATE_PEN[],F$1,0),"ERROR")</f>
        <v>68</v>
      </c>
      <c r="G88" s="113">
        <f t="shared" si="8"/>
        <v>0.12710280373831775</v>
      </c>
      <c r="H88" s="111">
        <f>IFERROR(VLOOKUP($B88,MMWR_TRAD_AGG_STATE_PEN[],H$1,0),"ERROR")</f>
        <v>486</v>
      </c>
      <c r="I88" s="112">
        <f>IFERROR(VLOOKUP($B88,MMWR_TRAD_AGG_STATE_PEN[],I$1,0),"ERROR")</f>
        <v>42</v>
      </c>
      <c r="J88" s="114">
        <f t="shared" si="9"/>
        <v>8.6419753086419748E-2</v>
      </c>
      <c r="K88" s="111">
        <f>IFERROR(VLOOKUP($B88,MMWR_TRAD_AGG_STATE_PEN[],K$1,0),"ERROR")</f>
        <v>2</v>
      </c>
      <c r="L88" s="112">
        <f>IFERROR(VLOOKUP($B88,MMWR_TRAD_AGG_STATE_PEN[],L$1,0),"ERROR")</f>
        <v>2</v>
      </c>
      <c r="M88" s="114">
        <f t="shared" si="10"/>
        <v>1</v>
      </c>
      <c r="N88" s="111">
        <f>IFERROR(VLOOKUP($B88,MMWR_TRAD_AGG_STATE_PEN[],N$1,0),"ERROR")</f>
        <v>32</v>
      </c>
      <c r="O88" s="112">
        <f>IFERROR(VLOOKUP($B88,MMWR_TRAD_AGG_STATE_PEN[],O$1,0),"ERROR")</f>
        <v>8</v>
      </c>
      <c r="P88" s="114">
        <f t="shared" si="11"/>
        <v>0.25</v>
      </c>
      <c r="Q88" s="115">
        <f>IFERROR(VLOOKUP($B88,MMWR_TRAD_AGG_STATE_PEN[],Q$1,0),"ERROR")</f>
        <v>56</v>
      </c>
      <c r="R88" s="115">
        <f>IFERROR(VLOOKUP($B88,MMWR_TRAD_AGG_STATE_PEN[],R$1,0),"ERROR")</f>
        <v>65</v>
      </c>
      <c r="S88" s="115">
        <f>IFERROR(VLOOKUP($B88,MMWR_APP_STATE_PEN[],S$1,0),"ERROR")</f>
        <v>159</v>
      </c>
      <c r="T88" s="28"/>
    </row>
    <row r="89" spans="1:20" s="123" customFormat="1" x14ac:dyDescent="0.2">
      <c r="A89" s="28"/>
      <c r="B89" s="127" t="s">
        <v>400</v>
      </c>
      <c r="C89" s="109">
        <f>IFERROR(VLOOKUP($B89,MMWR_TRAD_AGG_STATE_PEN[],C$1,0),"ERROR")</f>
        <v>198</v>
      </c>
      <c r="D89" s="110">
        <f>IFERROR(VLOOKUP($B89,MMWR_TRAD_AGG_STATE_PEN[],D$1,0),"ERROR")</f>
        <v>55.727272727299997</v>
      </c>
      <c r="E89" s="111">
        <f>IFERROR(VLOOKUP($B89,MMWR_TRAD_AGG_STATE_PEN[],E$1,0),"ERROR")</f>
        <v>273</v>
      </c>
      <c r="F89" s="112">
        <f>IFERROR(VLOOKUP($B89,MMWR_TRAD_AGG_STATE_PEN[],F$1,0),"ERROR")</f>
        <v>10</v>
      </c>
      <c r="G89" s="113">
        <f t="shared" si="8"/>
        <v>3.6630036630036632E-2</v>
      </c>
      <c r="H89" s="111">
        <f>IFERROR(VLOOKUP($B89,MMWR_TRAD_AGG_STATE_PEN[],H$1,0),"ERROR")</f>
        <v>268</v>
      </c>
      <c r="I89" s="112">
        <f>IFERROR(VLOOKUP($B89,MMWR_TRAD_AGG_STATE_PEN[],I$1,0),"ERROR")</f>
        <v>7</v>
      </c>
      <c r="J89" s="114">
        <f t="shared" si="9"/>
        <v>2.6119402985074626E-2</v>
      </c>
      <c r="K89" s="111">
        <f>IFERROR(VLOOKUP($B89,MMWR_TRAD_AGG_STATE_PEN[],K$1,0),"ERROR")</f>
        <v>0</v>
      </c>
      <c r="L89" s="112">
        <f>IFERROR(VLOOKUP($B89,MMWR_TRAD_AGG_STATE_PEN[],L$1,0),"ERROR")</f>
        <v>0</v>
      </c>
      <c r="M89" s="114" t="str">
        <f t="shared" si="10"/>
        <v>0%</v>
      </c>
      <c r="N89" s="111">
        <f>IFERROR(VLOOKUP($B89,MMWR_TRAD_AGG_STATE_PEN[],N$1,0),"ERROR")</f>
        <v>10</v>
      </c>
      <c r="O89" s="112">
        <f>IFERROR(VLOOKUP($B89,MMWR_TRAD_AGG_STATE_PEN[],O$1,0),"ERROR")</f>
        <v>4</v>
      </c>
      <c r="P89" s="114">
        <f t="shared" si="11"/>
        <v>0.4</v>
      </c>
      <c r="Q89" s="115">
        <f>IFERROR(VLOOKUP($B89,MMWR_TRAD_AGG_STATE_PEN[],Q$1,0),"ERROR")</f>
        <v>279</v>
      </c>
      <c r="R89" s="115">
        <f>IFERROR(VLOOKUP($B89,MMWR_TRAD_AGG_STATE_PEN[],R$1,0),"ERROR")</f>
        <v>30</v>
      </c>
      <c r="S89" s="115">
        <f>IFERROR(VLOOKUP($B89,MMWR_APP_STATE_PEN[],S$1,0),"ERROR")</f>
        <v>25</v>
      </c>
      <c r="T89" s="28"/>
    </row>
    <row r="90" spans="1:20" s="123" customFormat="1" x14ac:dyDescent="0.2">
      <c r="A90" s="28"/>
      <c r="B90" s="127" t="s">
        <v>423</v>
      </c>
      <c r="C90" s="109">
        <f>IFERROR(VLOOKUP($B90,MMWR_TRAD_AGG_STATE_PEN[],C$1,0),"ERROR")</f>
        <v>149</v>
      </c>
      <c r="D90" s="110">
        <f>IFERROR(VLOOKUP($B90,MMWR_TRAD_AGG_STATE_PEN[],D$1,0),"ERROR")</f>
        <v>55.167785234900002</v>
      </c>
      <c r="E90" s="111">
        <f>IFERROR(VLOOKUP($B90,MMWR_TRAD_AGG_STATE_PEN[],E$1,0),"ERROR")</f>
        <v>194</v>
      </c>
      <c r="F90" s="112">
        <f>IFERROR(VLOOKUP($B90,MMWR_TRAD_AGG_STATE_PEN[],F$1,0),"ERROR")</f>
        <v>10</v>
      </c>
      <c r="G90" s="113">
        <f t="shared" si="8"/>
        <v>5.1546391752577317E-2</v>
      </c>
      <c r="H90" s="111">
        <f>IFERROR(VLOOKUP($B90,MMWR_TRAD_AGG_STATE_PEN[],H$1,0),"ERROR")</f>
        <v>205</v>
      </c>
      <c r="I90" s="112">
        <f>IFERROR(VLOOKUP($B90,MMWR_TRAD_AGG_STATE_PEN[],I$1,0),"ERROR")</f>
        <v>5</v>
      </c>
      <c r="J90" s="114">
        <f t="shared" si="9"/>
        <v>2.4390243902439025E-2</v>
      </c>
      <c r="K90" s="111">
        <f>IFERROR(VLOOKUP($B90,MMWR_TRAD_AGG_STATE_PEN[],K$1,0),"ERROR")</f>
        <v>0</v>
      </c>
      <c r="L90" s="112">
        <f>IFERROR(VLOOKUP($B90,MMWR_TRAD_AGG_STATE_PEN[],L$1,0),"ERROR")</f>
        <v>0</v>
      </c>
      <c r="M90" s="114" t="str">
        <f t="shared" si="10"/>
        <v>0%</v>
      </c>
      <c r="N90" s="111">
        <f>IFERROR(VLOOKUP($B90,MMWR_TRAD_AGG_STATE_PEN[],N$1,0),"ERROR")</f>
        <v>9</v>
      </c>
      <c r="O90" s="112">
        <f>IFERROR(VLOOKUP($B90,MMWR_TRAD_AGG_STATE_PEN[],O$1,0),"ERROR")</f>
        <v>0</v>
      </c>
      <c r="P90" s="114">
        <f t="shared" si="11"/>
        <v>0</v>
      </c>
      <c r="Q90" s="115">
        <f>IFERROR(VLOOKUP($B90,MMWR_TRAD_AGG_STATE_PEN[],Q$1,0),"ERROR")</f>
        <v>168</v>
      </c>
      <c r="R90" s="115">
        <f>IFERROR(VLOOKUP($B90,MMWR_TRAD_AGG_STATE_PEN[],R$1,0),"ERROR")</f>
        <v>32</v>
      </c>
      <c r="S90" s="115">
        <f>IFERROR(VLOOKUP($B90,MMWR_APP_STATE_PEN[],S$1,0),"ERROR")</f>
        <v>31</v>
      </c>
      <c r="T90" s="28"/>
    </row>
    <row r="91" spans="1:20" s="123" customFormat="1" x14ac:dyDescent="0.2">
      <c r="A91" s="28"/>
      <c r="B91" s="127" t="s">
        <v>396</v>
      </c>
      <c r="C91" s="109">
        <f>IFERROR(VLOOKUP($B91,MMWR_TRAD_AGG_STATE_PEN[],C$1,0),"ERROR")</f>
        <v>718</v>
      </c>
      <c r="D91" s="110">
        <f>IFERROR(VLOOKUP($B91,MMWR_TRAD_AGG_STATE_PEN[],D$1,0),"ERROR")</f>
        <v>64.384401114200003</v>
      </c>
      <c r="E91" s="111">
        <f>IFERROR(VLOOKUP($B91,MMWR_TRAD_AGG_STATE_PEN[],E$1,0),"ERROR")</f>
        <v>976</v>
      </c>
      <c r="F91" s="112">
        <f>IFERROR(VLOOKUP($B91,MMWR_TRAD_AGG_STATE_PEN[],F$1,0),"ERROR")</f>
        <v>130</v>
      </c>
      <c r="G91" s="113">
        <f t="shared" si="8"/>
        <v>0.13319672131147542</v>
      </c>
      <c r="H91" s="111">
        <f>IFERROR(VLOOKUP($B91,MMWR_TRAD_AGG_STATE_PEN[],H$1,0),"ERROR")</f>
        <v>905</v>
      </c>
      <c r="I91" s="112">
        <f>IFERROR(VLOOKUP($B91,MMWR_TRAD_AGG_STATE_PEN[],I$1,0),"ERROR")</f>
        <v>77</v>
      </c>
      <c r="J91" s="114">
        <f t="shared" si="9"/>
        <v>8.5082872928176789E-2</v>
      </c>
      <c r="K91" s="111">
        <f>IFERROR(VLOOKUP($B91,MMWR_TRAD_AGG_STATE_PEN[],K$1,0),"ERROR")</f>
        <v>1</v>
      </c>
      <c r="L91" s="112">
        <f>IFERROR(VLOOKUP($B91,MMWR_TRAD_AGG_STATE_PEN[],L$1,0),"ERROR")</f>
        <v>1</v>
      </c>
      <c r="M91" s="114">
        <f t="shared" si="10"/>
        <v>1</v>
      </c>
      <c r="N91" s="111">
        <f>IFERROR(VLOOKUP($B91,MMWR_TRAD_AGG_STATE_PEN[],N$1,0),"ERROR")</f>
        <v>68</v>
      </c>
      <c r="O91" s="112">
        <f>IFERROR(VLOOKUP($B91,MMWR_TRAD_AGG_STATE_PEN[],O$1,0),"ERROR")</f>
        <v>12</v>
      </c>
      <c r="P91" s="114">
        <f t="shared" si="11"/>
        <v>0.17647058823529413</v>
      </c>
      <c r="Q91" s="115">
        <f>IFERROR(VLOOKUP($B91,MMWR_TRAD_AGG_STATE_PEN[],Q$1,0),"ERROR")</f>
        <v>115</v>
      </c>
      <c r="R91" s="115">
        <f>IFERROR(VLOOKUP($B91,MMWR_TRAD_AGG_STATE_PEN[],R$1,0),"ERROR")</f>
        <v>92</v>
      </c>
      <c r="S91" s="115">
        <f>IFERROR(VLOOKUP($B91,MMWR_APP_STATE_PEN[],S$1,0),"ERROR")</f>
        <v>251</v>
      </c>
      <c r="T91" s="28"/>
    </row>
    <row r="92" spans="1:20" s="123" customFormat="1" x14ac:dyDescent="0.2">
      <c r="A92" s="28"/>
      <c r="B92" s="127" t="s">
        <v>402</v>
      </c>
      <c r="C92" s="109">
        <f>IFERROR(VLOOKUP($B92,MMWR_TRAD_AGG_STATE_PEN[],C$1,0),"ERROR")</f>
        <v>262</v>
      </c>
      <c r="D92" s="110">
        <f>IFERROR(VLOOKUP($B92,MMWR_TRAD_AGG_STATE_PEN[],D$1,0),"ERROR")</f>
        <v>50.263358778600001</v>
      </c>
      <c r="E92" s="111">
        <f>IFERROR(VLOOKUP($B92,MMWR_TRAD_AGG_STATE_PEN[],E$1,0),"ERROR")</f>
        <v>258</v>
      </c>
      <c r="F92" s="112">
        <f>IFERROR(VLOOKUP($B92,MMWR_TRAD_AGG_STATE_PEN[],F$1,0),"ERROR")</f>
        <v>10</v>
      </c>
      <c r="G92" s="113">
        <f t="shared" si="8"/>
        <v>3.875968992248062E-2</v>
      </c>
      <c r="H92" s="111">
        <f>IFERROR(VLOOKUP($B92,MMWR_TRAD_AGG_STATE_PEN[],H$1,0),"ERROR")</f>
        <v>317</v>
      </c>
      <c r="I92" s="112">
        <f>IFERROR(VLOOKUP($B92,MMWR_TRAD_AGG_STATE_PEN[],I$1,0),"ERROR")</f>
        <v>11</v>
      </c>
      <c r="J92" s="114">
        <f t="shared" si="9"/>
        <v>3.4700315457413249E-2</v>
      </c>
      <c r="K92" s="111">
        <f>IFERROR(VLOOKUP($B92,MMWR_TRAD_AGG_STATE_PEN[],K$1,0),"ERROR")</f>
        <v>1</v>
      </c>
      <c r="L92" s="112">
        <f>IFERROR(VLOOKUP($B92,MMWR_TRAD_AGG_STATE_PEN[],L$1,0),"ERROR")</f>
        <v>1</v>
      </c>
      <c r="M92" s="114">
        <f t="shared" si="10"/>
        <v>1</v>
      </c>
      <c r="N92" s="111">
        <f>IFERROR(VLOOKUP($B92,MMWR_TRAD_AGG_STATE_PEN[],N$1,0),"ERROR")</f>
        <v>8</v>
      </c>
      <c r="O92" s="112">
        <f>IFERROR(VLOOKUP($B92,MMWR_TRAD_AGG_STATE_PEN[],O$1,0),"ERROR")</f>
        <v>0</v>
      </c>
      <c r="P92" s="114">
        <f t="shared" si="11"/>
        <v>0</v>
      </c>
      <c r="Q92" s="115">
        <f>IFERROR(VLOOKUP($B92,MMWR_TRAD_AGG_STATE_PEN[],Q$1,0),"ERROR")</f>
        <v>642</v>
      </c>
      <c r="R92" s="115">
        <f>IFERROR(VLOOKUP($B92,MMWR_TRAD_AGG_STATE_PEN[],R$1,0),"ERROR")</f>
        <v>35</v>
      </c>
      <c r="S92" s="115">
        <f>IFERROR(VLOOKUP($B92,MMWR_APP_STATE_PEN[],S$1,0),"ERROR")</f>
        <v>33</v>
      </c>
      <c r="T92" s="28"/>
    </row>
    <row r="93" spans="1:20" s="123" customFormat="1" x14ac:dyDescent="0.2">
      <c r="A93" s="28"/>
      <c r="B93" s="127" t="s">
        <v>398</v>
      </c>
      <c r="C93" s="109">
        <f>IFERROR(VLOOKUP($B93,MMWR_TRAD_AGG_STATE_PEN[],C$1,0),"ERROR")</f>
        <v>679</v>
      </c>
      <c r="D93" s="110">
        <f>IFERROR(VLOOKUP($B93,MMWR_TRAD_AGG_STATE_PEN[],D$1,0),"ERROR")</f>
        <v>54.829160530199999</v>
      </c>
      <c r="E93" s="111">
        <f>IFERROR(VLOOKUP($B93,MMWR_TRAD_AGG_STATE_PEN[],E$1,0),"ERROR")</f>
        <v>609</v>
      </c>
      <c r="F93" s="112">
        <f>IFERROR(VLOOKUP($B93,MMWR_TRAD_AGG_STATE_PEN[],F$1,0),"ERROR")</f>
        <v>79</v>
      </c>
      <c r="G93" s="113">
        <f t="shared" si="8"/>
        <v>0.1297208538587849</v>
      </c>
      <c r="H93" s="111">
        <f>IFERROR(VLOOKUP($B93,MMWR_TRAD_AGG_STATE_PEN[],H$1,0),"ERROR")</f>
        <v>844</v>
      </c>
      <c r="I93" s="112">
        <f>IFERROR(VLOOKUP($B93,MMWR_TRAD_AGG_STATE_PEN[],I$1,0),"ERROR")</f>
        <v>45</v>
      </c>
      <c r="J93" s="114">
        <f t="shared" si="9"/>
        <v>5.3317535545023699E-2</v>
      </c>
      <c r="K93" s="111">
        <f>IFERROR(VLOOKUP($B93,MMWR_TRAD_AGG_STATE_PEN[],K$1,0),"ERROR")</f>
        <v>3</v>
      </c>
      <c r="L93" s="112">
        <f>IFERROR(VLOOKUP($B93,MMWR_TRAD_AGG_STATE_PEN[],L$1,0),"ERROR")</f>
        <v>1</v>
      </c>
      <c r="M93" s="114">
        <f t="shared" si="10"/>
        <v>0.33333333333333331</v>
      </c>
      <c r="N93" s="111">
        <f>IFERROR(VLOOKUP($B93,MMWR_TRAD_AGG_STATE_PEN[],N$1,0),"ERROR")</f>
        <v>30</v>
      </c>
      <c r="O93" s="112">
        <f>IFERROR(VLOOKUP($B93,MMWR_TRAD_AGG_STATE_PEN[],O$1,0),"ERROR")</f>
        <v>8</v>
      </c>
      <c r="P93" s="114">
        <f t="shared" si="11"/>
        <v>0.26666666666666666</v>
      </c>
      <c r="Q93" s="115">
        <f>IFERROR(VLOOKUP($B93,MMWR_TRAD_AGG_STATE_PEN[],Q$1,0),"ERROR")</f>
        <v>103</v>
      </c>
      <c r="R93" s="115">
        <f>IFERROR(VLOOKUP($B93,MMWR_TRAD_AGG_STATE_PEN[],R$1,0),"ERROR")</f>
        <v>58</v>
      </c>
      <c r="S93" s="115">
        <f>IFERROR(VLOOKUP($B93,MMWR_APP_STATE_PEN[],S$1,0),"ERROR")</f>
        <v>224</v>
      </c>
      <c r="T93" s="28"/>
    </row>
    <row r="94" spans="1:20" s="123" customFormat="1" x14ac:dyDescent="0.2">
      <c r="A94" s="28"/>
      <c r="B94" s="127" t="s">
        <v>401</v>
      </c>
      <c r="C94" s="109">
        <f>IFERROR(VLOOKUP($B94,MMWR_TRAD_AGG_STATE_PEN[],C$1,0),"ERROR")</f>
        <v>106</v>
      </c>
      <c r="D94" s="110">
        <f>IFERROR(VLOOKUP($B94,MMWR_TRAD_AGG_STATE_PEN[],D$1,0),"ERROR")</f>
        <v>51.8396226415</v>
      </c>
      <c r="E94" s="111">
        <f>IFERROR(VLOOKUP($B94,MMWR_TRAD_AGG_STATE_PEN[],E$1,0),"ERROR")</f>
        <v>56</v>
      </c>
      <c r="F94" s="112">
        <f>IFERROR(VLOOKUP($B94,MMWR_TRAD_AGG_STATE_PEN[],F$1,0),"ERROR")</f>
        <v>4</v>
      </c>
      <c r="G94" s="113">
        <f t="shared" si="8"/>
        <v>7.1428571428571425E-2</v>
      </c>
      <c r="H94" s="111">
        <f>IFERROR(VLOOKUP($B94,MMWR_TRAD_AGG_STATE_PEN[],H$1,0),"ERROR")</f>
        <v>127</v>
      </c>
      <c r="I94" s="112">
        <f>IFERROR(VLOOKUP($B94,MMWR_TRAD_AGG_STATE_PEN[],I$1,0),"ERROR")</f>
        <v>2</v>
      </c>
      <c r="J94" s="114">
        <f t="shared" si="9"/>
        <v>1.5748031496062992E-2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189</v>
      </c>
      <c r="R94" s="115">
        <f>IFERROR(VLOOKUP($B94,MMWR_TRAD_AGG_STATE_PEN[],R$1,0),"ERROR")</f>
        <v>17</v>
      </c>
      <c r="S94" s="115">
        <f>IFERROR(VLOOKUP($B94,MMWR_APP_STATE_PEN[],S$1,0),"ERROR")</f>
        <v>24</v>
      </c>
      <c r="T94" s="28"/>
    </row>
    <row r="95" spans="1:20" s="123" customFormat="1" x14ac:dyDescent="0.2">
      <c r="A95" s="28"/>
      <c r="B95" s="127" t="s">
        <v>420</v>
      </c>
      <c r="C95" s="109">
        <f>IFERROR(VLOOKUP($B95,MMWR_TRAD_AGG_STATE_PEN[],C$1,0),"ERROR")</f>
        <v>39</v>
      </c>
      <c r="D95" s="110">
        <f>IFERROR(VLOOKUP($B95,MMWR_TRAD_AGG_STATE_PEN[],D$1,0),"ERROR")</f>
        <v>55.487179487200002</v>
      </c>
      <c r="E95" s="111">
        <f>IFERROR(VLOOKUP($B95,MMWR_TRAD_AGG_STATE_PEN[],E$1,0),"ERROR")</f>
        <v>28</v>
      </c>
      <c r="F95" s="112">
        <f>IFERROR(VLOOKUP($B95,MMWR_TRAD_AGG_STATE_PEN[],F$1,0),"ERROR")</f>
        <v>3</v>
      </c>
      <c r="G95" s="113">
        <f t="shared" si="8"/>
        <v>0.10714285714285714</v>
      </c>
      <c r="H95" s="111">
        <f>IFERROR(VLOOKUP($B95,MMWR_TRAD_AGG_STATE_PEN[],H$1,0),"ERROR")</f>
        <v>48</v>
      </c>
      <c r="I95" s="112">
        <f>IFERROR(VLOOKUP($B95,MMWR_TRAD_AGG_STATE_PEN[],I$1,0),"ERROR")</f>
        <v>1</v>
      </c>
      <c r="J95" s="114">
        <f t="shared" si="9"/>
        <v>2.0833333333333332E-2</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51</v>
      </c>
      <c r="R95" s="115">
        <f>IFERROR(VLOOKUP($B95,MMWR_TRAD_AGG_STATE_PEN[],R$1,0),"ERROR")</f>
        <v>5</v>
      </c>
      <c r="S95" s="115">
        <f>IFERROR(VLOOKUP($B95,MMWR_APP_STATE_PEN[],S$1,0),"ERROR")</f>
        <v>5</v>
      </c>
      <c r="T95" s="28"/>
    </row>
    <row r="96" spans="1:20" s="123" customFormat="1" x14ac:dyDescent="0.2">
      <c r="A96" s="28"/>
      <c r="B96" s="127" t="s">
        <v>392</v>
      </c>
      <c r="C96" s="109">
        <f>IFERROR(VLOOKUP($B96,MMWR_TRAD_AGG_STATE_PEN[],C$1,0),"ERROR")</f>
        <v>727</v>
      </c>
      <c r="D96" s="110">
        <f>IFERROR(VLOOKUP($B96,MMWR_TRAD_AGG_STATE_PEN[],D$1,0),"ERROR")</f>
        <v>59.844566712499997</v>
      </c>
      <c r="E96" s="111">
        <f>IFERROR(VLOOKUP($B96,MMWR_TRAD_AGG_STATE_PEN[],E$1,0),"ERROR")</f>
        <v>1061</v>
      </c>
      <c r="F96" s="112">
        <f>IFERROR(VLOOKUP($B96,MMWR_TRAD_AGG_STATE_PEN[],F$1,0),"ERROR")</f>
        <v>148</v>
      </c>
      <c r="G96" s="113">
        <f t="shared" si="8"/>
        <v>0.13949104618284638</v>
      </c>
      <c r="H96" s="111">
        <f>IFERROR(VLOOKUP($B96,MMWR_TRAD_AGG_STATE_PEN[],H$1,0),"ERROR")</f>
        <v>1015</v>
      </c>
      <c r="I96" s="112">
        <f>IFERROR(VLOOKUP($B96,MMWR_TRAD_AGG_STATE_PEN[],I$1,0),"ERROR")</f>
        <v>81</v>
      </c>
      <c r="J96" s="114">
        <f t="shared" si="9"/>
        <v>7.9802955665024627E-2</v>
      </c>
      <c r="K96" s="111">
        <f>IFERROR(VLOOKUP($B96,MMWR_TRAD_AGG_STATE_PEN[],K$1,0),"ERROR")</f>
        <v>7</v>
      </c>
      <c r="L96" s="112">
        <f>IFERROR(VLOOKUP($B96,MMWR_TRAD_AGG_STATE_PEN[],L$1,0),"ERROR")</f>
        <v>6</v>
      </c>
      <c r="M96" s="114">
        <f t="shared" si="10"/>
        <v>0.8571428571428571</v>
      </c>
      <c r="N96" s="111">
        <f>IFERROR(VLOOKUP($B96,MMWR_TRAD_AGG_STATE_PEN[],N$1,0),"ERROR")</f>
        <v>78</v>
      </c>
      <c r="O96" s="112">
        <f>IFERROR(VLOOKUP($B96,MMWR_TRAD_AGG_STATE_PEN[],O$1,0),"ERROR")</f>
        <v>19</v>
      </c>
      <c r="P96" s="114">
        <f t="shared" si="11"/>
        <v>0.24358974358974358</v>
      </c>
      <c r="Q96" s="115">
        <f>IFERROR(VLOOKUP($B96,MMWR_TRAD_AGG_STATE_PEN[],Q$1,0),"ERROR")</f>
        <v>111</v>
      </c>
      <c r="R96" s="115">
        <f>IFERROR(VLOOKUP($B96,MMWR_TRAD_AGG_STATE_PEN[],R$1,0),"ERROR")</f>
        <v>110</v>
      </c>
      <c r="S96" s="115">
        <f>IFERROR(VLOOKUP($B96,MMWR_APP_STATE_PEN[],S$1,0),"ERROR")</f>
        <v>345</v>
      </c>
      <c r="T96" s="28"/>
    </row>
    <row r="97" spans="1:20" s="123" customFormat="1" x14ac:dyDescent="0.2">
      <c r="A97" s="28"/>
      <c r="B97" s="127" t="s">
        <v>421</v>
      </c>
      <c r="C97" s="109">
        <f>IFERROR(VLOOKUP($B97,MMWR_TRAD_AGG_STATE_PEN[],C$1,0),"ERROR")</f>
        <v>56</v>
      </c>
      <c r="D97" s="110">
        <f>IFERROR(VLOOKUP($B97,MMWR_TRAD_AGG_STATE_PEN[],D$1,0),"ERROR")</f>
        <v>55.482142857100001</v>
      </c>
      <c r="E97" s="111">
        <f>IFERROR(VLOOKUP($B97,MMWR_TRAD_AGG_STATE_PEN[],E$1,0),"ERROR")</f>
        <v>53</v>
      </c>
      <c r="F97" s="112">
        <f>IFERROR(VLOOKUP($B97,MMWR_TRAD_AGG_STATE_PEN[],F$1,0),"ERROR")</f>
        <v>0</v>
      </c>
      <c r="G97" s="113">
        <f t="shared" si="8"/>
        <v>0</v>
      </c>
      <c r="H97" s="111">
        <f>IFERROR(VLOOKUP($B97,MMWR_TRAD_AGG_STATE_PEN[],H$1,0),"ERROR")</f>
        <v>70</v>
      </c>
      <c r="I97" s="112">
        <f>IFERROR(VLOOKUP($B97,MMWR_TRAD_AGG_STATE_PEN[],I$1,0),"ERROR")</f>
        <v>1</v>
      </c>
      <c r="J97" s="114">
        <f t="shared" si="9"/>
        <v>1.4285714285714285E-2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0</v>
      </c>
      <c r="P97" s="114">
        <f t="shared" si="11"/>
        <v>0</v>
      </c>
      <c r="Q97" s="115">
        <f>IFERROR(VLOOKUP($B97,MMWR_TRAD_AGG_STATE_PEN[],Q$1,0),"ERROR")</f>
        <v>90</v>
      </c>
      <c r="R97" s="115">
        <f>IFERROR(VLOOKUP($B97,MMWR_TRAD_AGG_STATE_PEN[],R$1,0),"ERROR")</f>
        <v>2</v>
      </c>
      <c r="S97" s="115">
        <f>IFERROR(VLOOKUP($B97,MMWR_APP_STATE_PEN[],S$1,0),"ERROR")</f>
        <v>6</v>
      </c>
      <c r="T97" s="28"/>
    </row>
    <row r="98" spans="1:20" s="123" customFormat="1" x14ac:dyDescent="0.2">
      <c r="A98" s="28"/>
      <c r="B98" s="127" t="s">
        <v>397</v>
      </c>
      <c r="C98" s="109">
        <f>IFERROR(VLOOKUP($B98,MMWR_TRAD_AGG_STATE_PEN[],C$1,0),"ERROR")</f>
        <v>377</v>
      </c>
      <c r="D98" s="110">
        <f>IFERROR(VLOOKUP($B98,MMWR_TRAD_AGG_STATE_PEN[],D$1,0),"ERROR")</f>
        <v>56.214854111400001</v>
      </c>
      <c r="E98" s="111">
        <f>IFERROR(VLOOKUP($B98,MMWR_TRAD_AGG_STATE_PEN[],E$1,0),"ERROR")</f>
        <v>358</v>
      </c>
      <c r="F98" s="112">
        <f>IFERROR(VLOOKUP($B98,MMWR_TRAD_AGG_STATE_PEN[],F$1,0),"ERROR")</f>
        <v>38</v>
      </c>
      <c r="G98" s="113">
        <f t="shared" si="8"/>
        <v>0.10614525139664804</v>
      </c>
      <c r="H98" s="111">
        <f>IFERROR(VLOOKUP($B98,MMWR_TRAD_AGG_STATE_PEN[],H$1,0),"ERROR")</f>
        <v>481</v>
      </c>
      <c r="I98" s="112">
        <f>IFERROR(VLOOKUP($B98,MMWR_TRAD_AGG_STATE_PEN[],I$1,0),"ERROR")</f>
        <v>19</v>
      </c>
      <c r="J98" s="114">
        <f t="shared" si="9"/>
        <v>3.9501039501039503E-2</v>
      </c>
      <c r="K98" s="111">
        <f>IFERROR(VLOOKUP($B98,MMWR_TRAD_AGG_STATE_PEN[],K$1,0),"ERROR")</f>
        <v>1</v>
      </c>
      <c r="L98" s="112">
        <f>IFERROR(VLOOKUP($B98,MMWR_TRAD_AGG_STATE_PEN[],L$1,0),"ERROR")</f>
        <v>1</v>
      </c>
      <c r="M98" s="114">
        <f t="shared" si="10"/>
        <v>1</v>
      </c>
      <c r="N98" s="111">
        <f>IFERROR(VLOOKUP($B98,MMWR_TRAD_AGG_STATE_PEN[],N$1,0),"ERROR")</f>
        <v>28</v>
      </c>
      <c r="O98" s="112">
        <f>IFERROR(VLOOKUP($B98,MMWR_TRAD_AGG_STATE_PEN[],O$1,0),"ERROR")</f>
        <v>6</v>
      </c>
      <c r="P98" s="114">
        <f t="shared" si="11"/>
        <v>0.21428571428571427</v>
      </c>
      <c r="Q98" s="115">
        <f>IFERROR(VLOOKUP($B98,MMWR_TRAD_AGG_STATE_PEN[],Q$1,0),"ERROR")</f>
        <v>59</v>
      </c>
      <c r="R98" s="115">
        <f>IFERROR(VLOOKUP($B98,MMWR_TRAD_AGG_STATE_PEN[],R$1,0),"ERROR")</f>
        <v>43</v>
      </c>
      <c r="S98" s="115">
        <f>IFERROR(VLOOKUP($B98,MMWR_APP_STATE_PEN[],S$1,0),"ERROR")</f>
        <v>103</v>
      </c>
      <c r="T98" s="28"/>
    </row>
    <row r="99" spans="1:20" s="123" customFormat="1" x14ac:dyDescent="0.2">
      <c r="A99" s="28"/>
      <c r="B99" s="126" t="s">
        <v>386</v>
      </c>
      <c r="C99" s="102">
        <f>IFERROR(VLOOKUP($B99,MMWR_TRAD_AGG_ST_DISTRICT_PEN[],C$1,0),"ERROR")</f>
        <v>2915</v>
      </c>
      <c r="D99" s="103">
        <f>IFERROR(VLOOKUP($B99,MMWR_TRAD_AGG_ST_DISTRICT_PEN[],D$1,0),"ERROR")</f>
        <v>56.339965694699998</v>
      </c>
      <c r="E99" s="102">
        <f>IFERROR(VLOOKUP($B99,MMWR_TRAD_AGG_ST_DISTRICT_PEN[],E$1,0),"ERROR")</f>
        <v>3054</v>
      </c>
      <c r="F99" s="102">
        <f>IFERROR(VLOOKUP($B99,MMWR_TRAD_AGG_ST_DISTRICT_PEN[],F$1,0),"ERROR")</f>
        <v>212</v>
      </c>
      <c r="G99" s="104">
        <f t="shared" si="8"/>
        <v>6.9417157825802225E-2</v>
      </c>
      <c r="H99" s="102">
        <f>IFERROR(VLOOKUP($B99,MMWR_TRAD_AGG_ST_DISTRICT_PEN[],H$1,0),"ERROR")</f>
        <v>3662</v>
      </c>
      <c r="I99" s="102">
        <f>IFERROR(VLOOKUP($B99,MMWR_TRAD_AGG_ST_DISTRICT_PEN[],I$1,0),"ERROR")</f>
        <v>190</v>
      </c>
      <c r="J99" s="104">
        <f t="shared" si="9"/>
        <v>5.1884216275259423E-2</v>
      </c>
      <c r="K99" s="102">
        <f>IFERROR(VLOOKUP($B99,MMWR_TRAD_AGG_ST_DISTRICT_PEN[],K$1,0),"ERROR")</f>
        <v>26</v>
      </c>
      <c r="L99" s="102">
        <f>IFERROR(VLOOKUP($B99,MMWR_TRAD_AGG_ST_DISTRICT_PEN[],L$1,0),"ERROR")</f>
        <v>20</v>
      </c>
      <c r="M99" s="104">
        <f t="shared" si="10"/>
        <v>0.76923076923076927</v>
      </c>
      <c r="N99" s="102">
        <f>IFERROR(VLOOKUP($B99,MMWR_TRAD_AGG_ST_DISTRICT_PEN[],N$1,0),"ERROR")</f>
        <v>207</v>
      </c>
      <c r="O99" s="102">
        <f>IFERROR(VLOOKUP($B99,MMWR_TRAD_AGG_ST_DISTRICT_PEN[],O$1,0),"ERROR")</f>
        <v>60</v>
      </c>
      <c r="P99" s="104">
        <f t="shared" si="11"/>
        <v>0.28985507246376813</v>
      </c>
      <c r="Q99" s="102">
        <f>IFERROR(VLOOKUP($B99,MMWR_TRAD_AGG_ST_DISTRICT_PEN[],Q$1,0),"ERROR")</f>
        <v>2752</v>
      </c>
      <c r="R99" s="106">
        <f>IFERROR(VLOOKUP($B99,MMWR_TRAD_AGG_ST_DISTRICT_PEN[],R$1,0),"ERROR")</f>
        <v>588</v>
      </c>
      <c r="S99" s="106">
        <f>IFERROR(VLOOKUP($B99,MMWR_APP_STATE_PEN[],S$1,0),"ERROR")</f>
        <v>1228</v>
      </c>
      <c r="T99" s="28"/>
    </row>
    <row r="100" spans="1:20" s="123" customFormat="1" x14ac:dyDescent="0.2">
      <c r="A100" s="28"/>
      <c r="B100" s="127" t="s">
        <v>412</v>
      </c>
      <c r="C100" s="109">
        <f>IFERROR(VLOOKUP($B100,MMWR_TRAD_AGG_STATE_PEN[],C$1,0),"ERROR")</f>
        <v>315</v>
      </c>
      <c r="D100" s="110">
        <f>IFERROR(VLOOKUP($B100,MMWR_TRAD_AGG_STATE_PEN[],D$1,0),"ERROR")</f>
        <v>61.6380952381</v>
      </c>
      <c r="E100" s="111">
        <f>IFERROR(VLOOKUP($B100,MMWR_TRAD_AGG_STATE_PEN[],E$1,0),"ERROR")</f>
        <v>255</v>
      </c>
      <c r="F100" s="112">
        <f>IFERROR(VLOOKUP($B100,MMWR_TRAD_AGG_STATE_PEN[],F$1,0),"ERROR")</f>
        <v>29</v>
      </c>
      <c r="G100" s="113">
        <f t="shared" si="8"/>
        <v>0.11372549019607843</v>
      </c>
      <c r="H100" s="111">
        <f>IFERROR(VLOOKUP($B100,MMWR_TRAD_AGG_STATE_PEN[],H$1,0),"ERROR")</f>
        <v>379</v>
      </c>
      <c r="I100" s="112">
        <f>IFERROR(VLOOKUP($B100,MMWR_TRAD_AGG_STATE_PEN[],I$1,0),"ERROR")</f>
        <v>24</v>
      </c>
      <c r="J100" s="114">
        <f t="shared" si="9"/>
        <v>6.3324538258575203E-2</v>
      </c>
      <c r="K100" s="111">
        <f>IFERROR(VLOOKUP($B100,MMWR_TRAD_AGG_STATE_PEN[],K$1,0),"ERROR")</f>
        <v>5</v>
      </c>
      <c r="L100" s="112">
        <f>IFERROR(VLOOKUP($B100,MMWR_TRAD_AGG_STATE_PEN[],L$1,0),"ERROR")</f>
        <v>4</v>
      </c>
      <c r="M100" s="114">
        <f t="shared" si="10"/>
        <v>0.8</v>
      </c>
      <c r="N100" s="111">
        <f>IFERROR(VLOOKUP($B100,MMWR_TRAD_AGG_STATE_PEN[],N$1,0),"ERROR")</f>
        <v>27</v>
      </c>
      <c r="O100" s="112">
        <f>IFERROR(VLOOKUP($B100,MMWR_TRAD_AGG_STATE_PEN[],O$1,0),"ERROR")</f>
        <v>4</v>
      </c>
      <c r="P100" s="114">
        <f t="shared" si="11"/>
        <v>0.14814814814814814</v>
      </c>
      <c r="Q100" s="115">
        <f>IFERROR(VLOOKUP($B100,MMWR_TRAD_AGG_STATE_PEN[],Q$1,0),"ERROR")</f>
        <v>70</v>
      </c>
      <c r="R100" s="115">
        <f>IFERROR(VLOOKUP($B100,MMWR_TRAD_AGG_STATE_PEN[],R$1,0),"ERROR")</f>
        <v>26</v>
      </c>
      <c r="S100" s="115">
        <f>IFERROR(VLOOKUP($B100,MMWR_APP_STATE_PEN[],S$1,0),"ERROR")</f>
        <v>155</v>
      </c>
      <c r="T100" s="28"/>
    </row>
    <row r="101" spans="1:20" s="123" customFormat="1" x14ac:dyDescent="0.2">
      <c r="A101" s="28"/>
      <c r="B101" s="127" t="s">
        <v>404</v>
      </c>
      <c r="C101" s="109">
        <f>IFERROR(VLOOKUP($B101,MMWR_TRAD_AGG_STATE_PEN[],C$1,0),"ERROR")</f>
        <v>196</v>
      </c>
      <c r="D101" s="110">
        <f>IFERROR(VLOOKUP($B101,MMWR_TRAD_AGG_STATE_PEN[],D$1,0),"ERROR")</f>
        <v>48.647959183700003</v>
      </c>
      <c r="E101" s="111">
        <f>IFERROR(VLOOKUP($B101,MMWR_TRAD_AGG_STATE_PEN[],E$1,0),"ERROR")</f>
        <v>239</v>
      </c>
      <c r="F101" s="112">
        <f>IFERROR(VLOOKUP($B101,MMWR_TRAD_AGG_STATE_PEN[],F$1,0),"ERROR")</f>
        <v>8</v>
      </c>
      <c r="G101" s="113">
        <f t="shared" ref="G101:G127" si="12">IFERROR(F101/E101,"0%")</f>
        <v>3.3472803347280332E-2</v>
      </c>
      <c r="H101" s="111">
        <f>IFERROR(VLOOKUP($B101,MMWR_TRAD_AGG_STATE_PEN[],H$1,0),"ERROR")</f>
        <v>251</v>
      </c>
      <c r="I101" s="112">
        <f>IFERROR(VLOOKUP($B101,MMWR_TRAD_AGG_STATE_PEN[],I$1,0),"ERROR")</f>
        <v>6</v>
      </c>
      <c r="J101" s="114">
        <f t="shared" ref="J101:J127" si="13">IFERROR(I101/H101,"0%")</f>
        <v>2.3904382470119521E-2</v>
      </c>
      <c r="K101" s="111">
        <f>IFERROR(VLOOKUP($B101,MMWR_TRAD_AGG_STATE_PEN[],K$1,0),"ERROR")</f>
        <v>5</v>
      </c>
      <c r="L101" s="112">
        <f>IFERROR(VLOOKUP($B101,MMWR_TRAD_AGG_STATE_PEN[],L$1,0),"ERROR")</f>
        <v>1</v>
      </c>
      <c r="M101" s="114">
        <f t="shared" ref="M101:M127" si="14">IFERROR(L101/K101,"0%")</f>
        <v>0.2</v>
      </c>
      <c r="N101" s="111">
        <f>IFERROR(VLOOKUP($B101,MMWR_TRAD_AGG_STATE_PEN[],N$1,0),"ERROR")</f>
        <v>20</v>
      </c>
      <c r="O101" s="112">
        <f>IFERROR(VLOOKUP($B101,MMWR_TRAD_AGG_STATE_PEN[],O$1,0),"ERROR")</f>
        <v>8</v>
      </c>
      <c r="P101" s="114">
        <f t="shared" ref="P101:P127" si="15">IFERROR(O101/N101,"0%")</f>
        <v>0.4</v>
      </c>
      <c r="Q101" s="115">
        <f>IFERROR(VLOOKUP($B101,MMWR_TRAD_AGG_STATE_PEN[],Q$1,0),"ERROR")</f>
        <v>333</v>
      </c>
      <c r="R101" s="115">
        <f>IFERROR(VLOOKUP($B101,MMWR_TRAD_AGG_STATE_PEN[],R$1,0),"ERROR")</f>
        <v>48</v>
      </c>
      <c r="S101" s="115">
        <f>IFERROR(VLOOKUP($B101,MMWR_APP_STATE_PEN[],S$1,0),"ERROR")</f>
        <v>86</v>
      </c>
      <c r="T101" s="28"/>
    </row>
    <row r="102" spans="1:20" s="123" customFormat="1" x14ac:dyDescent="0.2">
      <c r="A102" s="28"/>
      <c r="B102" s="127" t="s">
        <v>388</v>
      </c>
      <c r="C102" s="109">
        <f>IFERROR(VLOOKUP($B102,MMWR_TRAD_AGG_STATE_PEN[],C$1,0),"ERROR")</f>
        <v>604</v>
      </c>
      <c r="D102" s="110">
        <f>IFERROR(VLOOKUP($B102,MMWR_TRAD_AGG_STATE_PEN[],D$1,0),"ERROR")</f>
        <v>59.958609271500002</v>
      </c>
      <c r="E102" s="111">
        <f>IFERROR(VLOOKUP($B102,MMWR_TRAD_AGG_STATE_PEN[],E$1,0),"ERROR")</f>
        <v>430</v>
      </c>
      <c r="F102" s="112">
        <f>IFERROR(VLOOKUP($B102,MMWR_TRAD_AGG_STATE_PEN[],F$1,0),"ERROR")</f>
        <v>53</v>
      </c>
      <c r="G102" s="113">
        <f t="shared" si="12"/>
        <v>0.12325581395348838</v>
      </c>
      <c r="H102" s="111">
        <f>IFERROR(VLOOKUP($B102,MMWR_TRAD_AGG_STATE_PEN[],H$1,0),"ERROR")</f>
        <v>709</v>
      </c>
      <c r="I102" s="112">
        <f>IFERROR(VLOOKUP($B102,MMWR_TRAD_AGG_STATE_PEN[],I$1,0),"ERROR")</f>
        <v>50</v>
      </c>
      <c r="J102" s="114">
        <f t="shared" si="13"/>
        <v>7.0521861777150918E-2</v>
      </c>
      <c r="K102" s="111">
        <f>IFERROR(VLOOKUP($B102,MMWR_TRAD_AGG_STATE_PEN[],K$1,0),"ERROR")</f>
        <v>3</v>
      </c>
      <c r="L102" s="112">
        <f>IFERROR(VLOOKUP($B102,MMWR_TRAD_AGG_STATE_PEN[],L$1,0),"ERROR")</f>
        <v>2</v>
      </c>
      <c r="M102" s="114">
        <f t="shared" si="14"/>
        <v>0.66666666666666663</v>
      </c>
      <c r="N102" s="111">
        <f>IFERROR(VLOOKUP($B102,MMWR_TRAD_AGG_STATE_PEN[],N$1,0),"ERROR")</f>
        <v>26</v>
      </c>
      <c r="O102" s="112">
        <f>IFERROR(VLOOKUP($B102,MMWR_TRAD_AGG_STATE_PEN[],O$1,0),"ERROR")</f>
        <v>8</v>
      </c>
      <c r="P102" s="114">
        <f t="shared" si="15"/>
        <v>0.30769230769230771</v>
      </c>
      <c r="Q102" s="115">
        <f>IFERROR(VLOOKUP($B102,MMWR_TRAD_AGG_STATE_PEN[],Q$1,0),"ERROR")</f>
        <v>65</v>
      </c>
      <c r="R102" s="115">
        <f>IFERROR(VLOOKUP($B102,MMWR_TRAD_AGG_STATE_PEN[],R$1,0),"ERROR")</f>
        <v>63</v>
      </c>
      <c r="S102" s="115">
        <f>IFERROR(VLOOKUP($B102,MMWR_APP_STATE_PEN[],S$1,0),"ERROR")</f>
        <v>202</v>
      </c>
      <c r="T102" s="28"/>
    </row>
    <row r="103" spans="1:20" s="123" customFormat="1" x14ac:dyDescent="0.2">
      <c r="A103" s="28"/>
      <c r="B103" s="127" t="s">
        <v>390</v>
      </c>
      <c r="C103" s="109">
        <f>IFERROR(VLOOKUP($B103,MMWR_TRAD_AGG_STATE_PEN[],C$1,0),"ERROR")</f>
        <v>342</v>
      </c>
      <c r="D103" s="110">
        <f>IFERROR(VLOOKUP($B103,MMWR_TRAD_AGG_STATE_PEN[],D$1,0),"ERROR")</f>
        <v>55.921052631599999</v>
      </c>
      <c r="E103" s="111">
        <f>IFERROR(VLOOKUP($B103,MMWR_TRAD_AGG_STATE_PEN[],E$1,0),"ERROR")</f>
        <v>273</v>
      </c>
      <c r="F103" s="112">
        <f>IFERROR(VLOOKUP($B103,MMWR_TRAD_AGG_STATE_PEN[],F$1,0),"ERROR")</f>
        <v>31</v>
      </c>
      <c r="G103" s="113">
        <f t="shared" si="12"/>
        <v>0.11355311355311355</v>
      </c>
      <c r="H103" s="111">
        <f>IFERROR(VLOOKUP($B103,MMWR_TRAD_AGG_STATE_PEN[],H$1,0),"ERROR")</f>
        <v>394</v>
      </c>
      <c r="I103" s="112">
        <f>IFERROR(VLOOKUP($B103,MMWR_TRAD_AGG_STATE_PEN[],I$1,0),"ERROR")</f>
        <v>22</v>
      </c>
      <c r="J103" s="114">
        <f t="shared" si="13"/>
        <v>5.5837563451776651E-2</v>
      </c>
      <c r="K103" s="111">
        <f>IFERROR(VLOOKUP($B103,MMWR_TRAD_AGG_STATE_PEN[],K$1,0),"ERROR")</f>
        <v>3</v>
      </c>
      <c r="L103" s="112">
        <f>IFERROR(VLOOKUP($B103,MMWR_TRAD_AGG_STATE_PEN[],L$1,0),"ERROR")</f>
        <v>3</v>
      </c>
      <c r="M103" s="114">
        <f t="shared" si="14"/>
        <v>1</v>
      </c>
      <c r="N103" s="111">
        <f>IFERROR(VLOOKUP($B103,MMWR_TRAD_AGG_STATE_PEN[],N$1,0),"ERROR")</f>
        <v>36</v>
      </c>
      <c r="O103" s="112">
        <f>IFERROR(VLOOKUP($B103,MMWR_TRAD_AGG_STATE_PEN[],O$1,0),"ERROR")</f>
        <v>8</v>
      </c>
      <c r="P103" s="114">
        <f t="shared" si="15"/>
        <v>0.22222222222222221</v>
      </c>
      <c r="Q103" s="115">
        <f>IFERROR(VLOOKUP($B103,MMWR_TRAD_AGG_STATE_PEN[],Q$1,0),"ERROR")</f>
        <v>80</v>
      </c>
      <c r="R103" s="115">
        <f>IFERROR(VLOOKUP($B103,MMWR_TRAD_AGG_STATE_PEN[],R$1,0),"ERROR")</f>
        <v>20</v>
      </c>
      <c r="S103" s="115">
        <f>IFERROR(VLOOKUP($B103,MMWR_APP_STATE_PEN[],S$1,0),"ERROR")</f>
        <v>170</v>
      </c>
      <c r="T103" s="28"/>
    </row>
    <row r="104" spans="1:20" s="123" customFormat="1" x14ac:dyDescent="0.2">
      <c r="A104" s="28"/>
      <c r="B104" s="127" t="s">
        <v>419</v>
      </c>
      <c r="C104" s="109">
        <f>IFERROR(VLOOKUP($B104,MMWR_TRAD_AGG_STATE_PEN[],C$1,0),"ERROR")</f>
        <v>45</v>
      </c>
      <c r="D104" s="110">
        <f>IFERROR(VLOOKUP($B104,MMWR_TRAD_AGG_STATE_PEN[],D$1,0),"ERROR")</f>
        <v>45.0222222222</v>
      </c>
      <c r="E104" s="111">
        <f>IFERROR(VLOOKUP($B104,MMWR_TRAD_AGG_STATE_PEN[],E$1,0),"ERROR")</f>
        <v>85</v>
      </c>
      <c r="F104" s="112">
        <f>IFERROR(VLOOKUP($B104,MMWR_TRAD_AGG_STATE_PEN[],F$1,0),"ERROR")</f>
        <v>5</v>
      </c>
      <c r="G104" s="113">
        <f t="shared" si="12"/>
        <v>5.8823529411764705E-2</v>
      </c>
      <c r="H104" s="111">
        <f>IFERROR(VLOOKUP($B104,MMWR_TRAD_AGG_STATE_PEN[],H$1,0),"ERROR")</f>
        <v>60</v>
      </c>
      <c r="I104" s="112">
        <f>IFERROR(VLOOKUP($B104,MMWR_TRAD_AGG_STATE_PEN[],I$1,0),"ERROR")</f>
        <v>1</v>
      </c>
      <c r="J104" s="114">
        <f t="shared" si="13"/>
        <v>1.6666666666666666E-2</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128</v>
      </c>
      <c r="R104" s="115">
        <f>IFERROR(VLOOKUP($B104,MMWR_TRAD_AGG_STATE_PEN[],R$1,0),"ERROR")</f>
        <v>9</v>
      </c>
      <c r="S104" s="115">
        <f>IFERROR(VLOOKUP($B104,MMWR_APP_STATE_PEN[],S$1,0),"ERROR")</f>
        <v>5</v>
      </c>
      <c r="T104" s="28"/>
    </row>
    <row r="105" spans="1:20" s="123" customFormat="1" x14ac:dyDescent="0.2">
      <c r="A105" s="28"/>
      <c r="B105" s="127" t="s">
        <v>413</v>
      </c>
      <c r="C105" s="109">
        <f>IFERROR(VLOOKUP($B105,MMWR_TRAD_AGG_STATE_PEN[],C$1,0),"ERROR")</f>
        <v>261</v>
      </c>
      <c r="D105" s="110">
        <f>IFERROR(VLOOKUP($B105,MMWR_TRAD_AGG_STATE_PEN[],D$1,0),"ERROR")</f>
        <v>52.708812260499997</v>
      </c>
      <c r="E105" s="111">
        <f>IFERROR(VLOOKUP($B105,MMWR_TRAD_AGG_STATE_PEN[],E$1,0),"ERROR")</f>
        <v>254</v>
      </c>
      <c r="F105" s="112">
        <f>IFERROR(VLOOKUP($B105,MMWR_TRAD_AGG_STATE_PEN[],F$1,0),"ERROR")</f>
        <v>13</v>
      </c>
      <c r="G105" s="113">
        <f t="shared" si="12"/>
        <v>5.1181102362204724E-2</v>
      </c>
      <c r="H105" s="111">
        <f>IFERROR(VLOOKUP($B105,MMWR_TRAD_AGG_STATE_PEN[],H$1,0),"ERROR")</f>
        <v>314</v>
      </c>
      <c r="I105" s="112">
        <f>IFERROR(VLOOKUP($B105,MMWR_TRAD_AGG_STATE_PEN[],I$1,0),"ERROR")</f>
        <v>8</v>
      </c>
      <c r="J105" s="114">
        <f t="shared" si="13"/>
        <v>2.5477707006369428E-2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4</v>
      </c>
      <c r="P105" s="114">
        <f t="shared" si="15"/>
        <v>0.33333333333333331</v>
      </c>
      <c r="Q105" s="115">
        <f>IFERROR(VLOOKUP($B105,MMWR_TRAD_AGG_STATE_PEN[],Q$1,0),"ERROR")</f>
        <v>598</v>
      </c>
      <c r="R105" s="115">
        <f>IFERROR(VLOOKUP($B105,MMWR_TRAD_AGG_STATE_PEN[],R$1,0),"ERROR")</f>
        <v>62</v>
      </c>
      <c r="S105" s="115">
        <f>IFERROR(VLOOKUP($B105,MMWR_APP_STATE_PEN[],S$1,0),"ERROR")</f>
        <v>98</v>
      </c>
      <c r="T105" s="28"/>
    </row>
    <row r="106" spans="1:20" s="123" customFormat="1" x14ac:dyDescent="0.2">
      <c r="A106" s="28"/>
      <c r="B106" s="127" t="s">
        <v>411</v>
      </c>
      <c r="C106" s="109">
        <f>IFERROR(VLOOKUP($B106,MMWR_TRAD_AGG_STATE_PEN[],C$1,0),"ERROR")</f>
        <v>1048</v>
      </c>
      <c r="D106" s="110">
        <f>IFERROR(VLOOKUP($B106,MMWR_TRAD_AGG_STATE_PEN[],D$1,0),"ERROR")</f>
        <v>55.284351145000002</v>
      </c>
      <c r="E106" s="111">
        <f>IFERROR(VLOOKUP($B106,MMWR_TRAD_AGG_STATE_PEN[],E$1,0),"ERROR")</f>
        <v>1345</v>
      </c>
      <c r="F106" s="112">
        <f>IFERROR(VLOOKUP($B106,MMWR_TRAD_AGG_STATE_PEN[],F$1,0),"ERROR")</f>
        <v>65</v>
      </c>
      <c r="G106" s="113">
        <f t="shared" si="12"/>
        <v>4.8327137546468404E-2</v>
      </c>
      <c r="H106" s="111">
        <f>IFERROR(VLOOKUP($B106,MMWR_TRAD_AGG_STATE_PEN[],H$1,0),"ERROR")</f>
        <v>1420</v>
      </c>
      <c r="I106" s="112">
        <f>IFERROR(VLOOKUP($B106,MMWR_TRAD_AGG_STATE_PEN[],I$1,0),"ERROR")</f>
        <v>68</v>
      </c>
      <c r="J106" s="114">
        <f t="shared" si="13"/>
        <v>4.788732394366197E-2</v>
      </c>
      <c r="K106" s="111">
        <f>IFERROR(VLOOKUP($B106,MMWR_TRAD_AGG_STATE_PEN[],K$1,0),"ERROR")</f>
        <v>8</v>
      </c>
      <c r="L106" s="112">
        <f>IFERROR(VLOOKUP($B106,MMWR_TRAD_AGG_STATE_PEN[],L$1,0),"ERROR")</f>
        <v>8</v>
      </c>
      <c r="M106" s="114">
        <f t="shared" si="14"/>
        <v>1</v>
      </c>
      <c r="N106" s="111">
        <f>IFERROR(VLOOKUP($B106,MMWR_TRAD_AGG_STATE_PEN[],N$1,0),"ERROR")</f>
        <v>83</v>
      </c>
      <c r="O106" s="112">
        <f>IFERROR(VLOOKUP($B106,MMWR_TRAD_AGG_STATE_PEN[],O$1,0),"ERROR")</f>
        <v>28</v>
      </c>
      <c r="P106" s="114">
        <f t="shared" si="15"/>
        <v>0.33734939759036142</v>
      </c>
      <c r="Q106" s="115">
        <f>IFERROR(VLOOKUP($B106,MMWR_TRAD_AGG_STATE_PEN[],Q$1,0),"ERROR")</f>
        <v>1285</v>
      </c>
      <c r="R106" s="115">
        <f>IFERROR(VLOOKUP($B106,MMWR_TRAD_AGG_STATE_PEN[],R$1,0),"ERROR")</f>
        <v>342</v>
      </c>
      <c r="S106" s="115">
        <f>IFERROR(VLOOKUP($B106,MMWR_APP_STATE_PEN[],S$1,0),"ERROR")</f>
        <v>491</v>
      </c>
      <c r="T106" s="28"/>
    </row>
    <row r="107" spans="1:20" s="123" customFormat="1" x14ac:dyDescent="0.2">
      <c r="A107" s="28"/>
      <c r="B107" s="127" t="s">
        <v>407</v>
      </c>
      <c r="C107" s="109">
        <f>IFERROR(VLOOKUP($B107,MMWR_TRAD_AGG_STATE_PEN[],C$1,0),"ERROR")</f>
        <v>80</v>
      </c>
      <c r="D107" s="110">
        <f>IFERROR(VLOOKUP($B107,MMWR_TRAD_AGG_STATE_PEN[],D$1,0),"ERROR")</f>
        <v>60.1</v>
      </c>
      <c r="E107" s="111">
        <f>IFERROR(VLOOKUP($B107,MMWR_TRAD_AGG_STATE_PEN[],E$1,0),"ERROR")</f>
        <v>151</v>
      </c>
      <c r="F107" s="112">
        <f>IFERROR(VLOOKUP($B107,MMWR_TRAD_AGG_STATE_PEN[],F$1,0),"ERROR")</f>
        <v>7</v>
      </c>
      <c r="G107" s="113">
        <f t="shared" si="12"/>
        <v>4.6357615894039736E-2</v>
      </c>
      <c r="H107" s="111">
        <f>IFERROR(VLOOKUP($B107,MMWR_TRAD_AGG_STATE_PEN[],H$1,0),"ERROR")</f>
        <v>99</v>
      </c>
      <c r="I107" s="112">
        <f>IFERROR(VLOOKUP($B107,MMWR_TRAD_AGG_STATE_PEN[],I$1,0),"ERROR")</f>
        <v>6</v>
      </c>
      <c r="J107" s="114">
        <f t="shared" si="13"/>
        <v>6.0606060606060608E-2</v>
      </c>
      <c r="K107" s="111">
        <f>IFERROR(VLOOKUP($B107,MMWR_TRAD_AGG_STATE_PEN[],K$1,0),"ERROR")</f>
        <v>0</v>
      </c>
      <c r="L107" s="112">
        <f>IFERROR(VLOOKUP($B107,MMWR_TRAD_AGG_STATE_PEN[],L$1,0),"ERROR")</f>
        <v>0</v>
      </c>
      <c r="M107" s="114" t="str">
        <f t="shared" si="14"/>
        <v>0%</v>
      </c>
      <c r="N107" s="111">
        <f>IFERROR(VLOOKUP($B107,MMWR_TRAD_AGG_STATE_PEN[],N$1,0),"ERROR")</f>
        <v>1</v>
      </c>
      <c r="O107" s="112">
        <f>IFERROR(VLOOKUP($B107,MMWR_TRAD_AGG_STATE_PEN[],O$1,0),"ERROR")</f>
        <v>0</v>
      </c>
      <c r="P107" s="114">
        <f t="shared" si="15"/>
        <v>0</v>
      </c>
      <c r="Q107" s="115">
        <f>IFERROR(VLOOKUP($B107,MMWR_TRAD_AGG_STATE_PEN[],Q$1,0),"ERROR")</f>
        <v>134</v>
      </c>
      <c r="R107" s="115">
        <f>IFERROR(VLOOKUP($B107,MMWR_TRAD_AGG_STATE_PEN[],R$1,0),"ERROR")</f>
        <v>16</v>
      </c>
      <c r="S107" s="115">
        <f>IFERROR(VLOOKUP($B107,MMWR_APP_STATE_PEN[],S$1,0),"ERROR")</f>
        <v>15</v>
      </c>
      <c r="T107" s="28"/>
    </row>
    <row r="108" spans="1:20" s="123" customFormat="1" x14ac:dyDescent="0.2">
      <c r="A108" s="28"/>
      <c r="B108" s="127" t="s">
        <v>422</v>
      </c>
      <c r="C108" s="109">
        <f>IFERROR(VLOOKUP($B108,MMWR_TRAD_AGG_STATE_PEN[],C$1,0),"ERROR")</f>
        <v>24</v>
      </c>
      <c r="D108" s="110">
        <f>IFERROR(VLOOKUP($B108,MMWR_TRAD_AGG_STATE_PEN[],D$1,0),"ERROR")</f>
        <v>58.791666666700003</v>
      </c>
      <c r="E108" s="111">
        <f>IFERROR(VLOOKUP($B108,MMWR_TRAD_AGG_STATE_PEN[],E$1,0),"ERROR")</f>
        <v>22</v>
      </c>
      <c r="F108" s="112">
        <f>IFERROR(VLOOKUP($B108,MMWR_TRAD_AGG_STATE_PEN[],F$1,0),"ERROR")</f>
        <v>1</v>
      </c>
      <c r="G108" s="113">
        <f t="shared" si="12"/>
        <v>4.5454545454545456E-2</v>
      </c>
      <c r="H108" s="111">
        <f>IFERROR(VLOOKUP($B108,MMWR_TRAD_AGG_STATE_PEN[],H$1,0),"ERROR")</f>
        <v>36</v>
      </c>
      <c r="I108" s="112">
        <f>IFERROR(VLOOKUP($B108,MMWR_TRAD_AGG_STATE_PEN[],I$1,0),"ERROR")</f>
        <v>5</v>
      </c>
      <c r="J108" s="114">
        <f t="shared" si="13"/>
        <v>0.1388888888888889</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59</v>
      </c>
      <c r="R108" s="115">
        <f>IFERROR(VLOOKUP($B108,MMWR_TRAD_AGG_STATE_PEN[],R$1,0),"ERROR")</f>
        <v>2</v>
      </c>
      <c r="S108" s="115">
        <f>IFERROR(VLOOKUP($B108,MMWR_APP_STATE_PEN[],S$1,0),"ERROR")</f>
        <v>6</v>
      </c>
      <c r="T108" s="28"/>
    </row>
    <row r="109" spans="1:20" s="123" customFormat="1" x14ac:dyDescent="0.2">
      <c r="A109" s="28"/>
      <c r="B109" s="126" t="s">
        <v>405</v>
      </c>
      <c r="C109" s="102">
        <f>IFERROR(VLOOKUP($B109,MMWR_TRAD_AGG_ST_DISTRICT_PEN[],C$1,0),"ERROR")</f>
        <v>2153</v>
      </c>
      <c r="D109" s="103">
        <f>IFERROR(VLOOKUP($B109,MMWR_TRAD_AGG_ST_DISTRICT_PEN[],D$1,0),"ERROR")</f>
        <v>54.6823037622</v>
      </c>
      <c r="E109" s="102">
        <f>IFERROR(VLOOKUP($B109,MMWR_TRAD_AGG_ST_DISTRICT_PEN[],E$1,0),"ERROR")</f>
        <v>3046</v>
      </c>
      <c r="F109" s="102">
        <f>IFERROR(VLOOKUP($B109,MMWR_TRAD_AGG_ST_DISTRICT_PEN[],F$1,0),"ERROR")</f>
        <v>153</v>
      </c>
      <c r="G109" s="104">
        <f t="shared" si="12"/>
        <v>5.0229809586342745E-2</v>
      </c>
      <c r="H109" s="102">
        <f>IFERROR(VLOOKUP($B109,MMWR_TRAD_AGG_ST_DISTRICT_PEN[],H$1,0),"ERROR")</f>
        <v>2884</v>
      </c>
      <c r="I109" s="102">
        <f>IFERROR(VLOOKUP($B109,MMWR_TRAD_AGG_ST_DISTRICT_PEN[],I$1,0),"ERROR")</f>
        <v>138</v>
      </c>
      <c r="J109" s="104">
        <f t="shared" si="13"/>
        <v>4.7850208044382801E-2</v>
      </c>
      <c r="K109" s="102">
        <f>IFERROR(VLOOKUP($B109,MMWR_TRAD_AGG_ST_DISTRICT_PEN[],K$1,0),"ERROR")</f>
        <v>19</v>
      </c>
      <c r="L109" s="102">
        <f>IFERROR(VLOOKUP($B109,MMWR_TRAD_AGG_ST_DISTRICT_PEN[],L$1,0),"ERROR")</f>
        <v>11</v>
      </c>
      <c r="M109" s="104">
        <f t="shared" si="14"/>
        <v>0.57894736842105265</v>
      </c>
      <c r="N109" s="102">
        <f>IFERROR(VLOOKUP($B109,MMWR_TRAD_AGG_ST_DISTRICT_PEN[],N$1,0),"ERROR")</f>
        <v>163</v>
      </c>
      <c r="O109" s="102">
        <f>IFERROR(VLOOKUP($B109,MMWR_TRAD_AGG_ST_DISTRICT_PEN[],O$1,0),"ERROR")</f>
        <v>62</v>
      </c>
      <c r="P109" s="104">
        <f t="shared" si="15"/>
        <v>0.38036809815950923</v>
      </c>
      <c r="Q109" s="102">
        <f>IFERROR(VLOOKUP($B109,MMWR_TRAD_AGG_ST_DISTRICT_PEN[],Q$1,0),"ERROR")</f>
        <v>3021</v>
      </c>
      <c r="R109" s="106">
        <f>IFERROR(VLOOKUP($B109,MMWR_TRAD_AGG_ST_DISTRICT_PEN[],R$1,0),"ERROR")</f>
        <v>603</v>
      </c>
      <c r="S109" s="106">
        <f>IFERROR(VLOOKUP($B109,MMWR_APP_STATE_PEN[],S$1,0),"ERROR")</f>
        <v>676</v>
      </c>
      <c r="T109" s="28"/>
    </row>
    <row r="110" spans="1:20" s="123" customFormat="1" x14ac:dyDescent="0.2">
      <c r="A110" s="28"/>
      <c r="B110" s="127" t="s">
        <v>425</v>
      </c>
      <c r="C110" s="109">
        <f>IFERROR(VLOOKUP($B110,MMWR_TRAD_AGG_STATE_PEN[],C$1,0),"ERROR")</f>
        <v>18</v>
      </c>
      <c r="D110" s="110">
        <f>IFERROR(VLOOKUP($B110,MMWR_TRAD_AGG_STATE_PEN[],D$1,0),"ERROR")</f>
        <v>55.777777777799997</v>
      </c>
      <c r="E110" s="111">
        <f>IFERROR(VLOOKUP($B110,MMWR_TRAD_AGG_STATE_PEN[],E$1,0),"ERROR")</f>
        <v>22</v>
      </c>
      <c r="F110" s="112">
        <f>IFERROR(VLOOKUP($B110,MMWR_TRAD_AGG_STATE_PEN[],F$1,0),"ERROR")</f>
        <v>0</v>
      </c>
      <c r="G110" s="113">
        <f t="shared" si="12"/>
        <v>0</v>
      </c>
      <c r="H110" s="111">
        <f>IFERROR(VLOOKUP($B110,MMWR_TRAD_AGG_STATE_PEN[],H$1,0),"ERROR")</f>
        <v>27</v>
      </c>
      <c r="I110" s="112">
        <f>IFERROR(VLOOKUP($B110,MMWR_TRAD_AGG_STATE_PEN[],I$1,0),"ERROR")</f>
        <v>2</v>
      </c>
      <c r="J110" s="114">
        <f t="shared" si="13"/>
        <v>7.407407407407407E-2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35</v>
      </c>
      <c r="R110" s="115">
        <f>IFERROR(VLOOKUP($B110,MMWR_TRAD_AGG_STATE_PEN[],R$1,0),"ERROR")</f>
        <v>6</v>
      </c>
      <c r="S110" s="115">
        <f>IFERROR(VLOOKUP($B110,MMWR_APP_STATE_PEN[],S$1,0),"ERROR")</f>
        <v>4</v>
      </c>
      <c r="T110" s="28"/>
    </row>
    <row r="111" spans="1:20" s="123" customFormat="1" x14ac:dyDescent="0.2">
      <c r="A111" s="28"/>
      <c r="B111" s="127" t="s">
        <v>427</v>
      </c>
      <c r="C111" s="109">
        <f>IFERROR(VLOOKUP($B111,MMWR_TRAD_AGG_STATE_PEN[],C$1,0),"ERROR")</f>
        <v>258</v>
      </c>
      <c r="D111" s="110">
        <f>IFERROR(VLOOKUP($B111,MMWR_TRAD_AGG_STATE_PEN[],D$1,0),"ERROR")</f>
        <v>56.341085271300003</v>
      </c>
      <c r="E111" s="111">
        <f>IFERROR(VLOOKUP($B111,MMWR_TRAD_AGG_STATE_PEN[],E$1,0),"ERROR")</f>
        <v>424</v>
      </c>
      <c r="F111" s="112">
        <f>IFERROR(VLOOKUP($B111,MMWR_TRAD_AGG_STATE_PEN[],F$1,0),"ERROR")</f>
        <v>21</v>
      </c>
      <c r="G111" s="113">
        <f t="shared" si="12"/>
        <v>4.9528301886792456E-2</v>
      </c>
      <c r="H111" s="111">
        <f>IFERROR(VLOOKUP($B111,MMWR_TRAD_AGG_STATE_PEN[],H$1,0),"ERROR")</f>
        <v>333</v>
      </c>
      <c r="I111" s="112">
        <f>IFERROR(VLOOKUP($B111,MMWR_TRAD_AGG_STATE_PEN[],I$1,0),"ERROR")</f>
        <v>14</v>
      </c>
      <c r="J111" s="114">
        <f t="shared" si="13"/>
        <v>4.2042042042042045E-2</v>
      </c>
      <c r="K111" s="111">
        <f>IFERROR(VLOOKUP($B111,MMWR_TRAD_AGG_STATE_PEN[],K$1,0),"ERROR")</f>
        <v>1</v>
      </c>
      <c r="L111" s="112">
        <f>IFERROR(VLOOKUP($B111,MMWR_TRAD_AGG_STATE_PEN[],L$1,0),"ERROR")</f>
        <v>1</v>
      </c>
      <c r="M111" s="114">
        <f t="shared" si="14"/>
        <v>1</v>
      </c>
      <c r="N111" s="111">
        <f>IFERROR(VLOOKUP($B111,MMWR_TRAD_AGG_STATE_PEN[],N$1,0),"ERROR")</f>
        <v>15</v>
      </c>
      <c r="O111" s="112">
        <f>IFERROR(VLOOKUP($B111,MMWR_TRAD_AGG_STATE_PEN[],O$1,0),"ERROR")</f>
        <v>3</v>
      </c>
      <c r="P111" s="114">
        <f t="shared" si="15"/>
        <v>0.2</v>
      </c>
      <c r="Q111" s="115">
        <f>IFERROR(VLOOKUP($B111,MMWR_TRAD_AGG_STATE_PEN[],Q$1,0),"ERROR")</f>
        <v>389</v>
      </c>
      <c r="R111" s="115">
        <f>IFERROR(VLOOKUP($B111,MMWR_TRAD_AGG_STATE_PEN[],R$1,0),"ERROR")</f>
        <v>90</v>
      </c>
      <c r="S111" s="115">
        <f>IFERROR(VLOOKUP($B111,MMWR_APP_STATE_PEN[],S$1,0),"ERROR")</f>
        <v>94</v>
      </c>
      <c r="T111" s="28"/>
    </row>
    <row r="112" spans="1:20" s="123" customFormat="1" x14ac:dyDescent="0.2">
      <c r="A112" s="28"/>
      <c r="B112" s="127" t="s">
        <v>408</v>
      </c>
      <c r="C112" s="109">
        <f>IFERROR(VLOOKUP($B112,MMWR_TRAD_AGG_STATE_PEN[],C$1,0),"ERROR")</f>
        <v>1141</v>
      </c>
      <c r="D112" s="110">
        <f>IFERROR(VLOOKUP($B112,MMWR_TRAD_AGG_STATE_PEN[],D$1,0),"ERROR")</f>
        <v>53.483786152500002</v>
      </c>
      <c r="E112" s="111">
        <f>IFERROR(VLOOKUP($B112,MMWR_TRAD_AGG_STATE_PEN[],E$1,0),"ERROR")</f>
        <v>1588</v>
      </c>
      <c r="F112" s="112">
        <f>IFERROR(VLOOKUP($B112,MMWR_TRAD_AGG_STATE_PEN[],F$1,0),"ERROR")</f>
        <v>73</v>
      </c>
      <c r="G112" s="113">
        <f t="shared" si="12"/>
        <v>4.5969773299748114E-2</v>
      </c>
      <c r="H112" s="111">
        <f>IFERROR(VLOOKUP($B112,MMWR_TRAD_AGG_STATE_PEN[],H$1,0),"ERROR")</f>
        <v>1505</v>
      </c>
      <c r="I112" s="112">
        <f>IFERROR(VLOOKUP($B112,MMWR_TRAD_AGG_STATE_PEN[],I$1,0),"ERROR")</f>
        <v>62</v>
      </c>
      <c r="J112" s="114">
        <f t="shared" si="13"/>
        <v>4.1196013289036548E-2</v>
      </c>
      <c r="K112" s="111">
        <f>IFERROR(VLOOKUP($B112,MMWR_TRAD_AGG_STATE_PEN[],K$1,0),"ERROR")</f>
        <v>13</v>
      </c>
      <c r="L112" s="112">
        <f>IFERROR(VLOOKUP($B112,MMWR_TRAD_AGG_STATE_PEN[],L$1,0),"ERROR")</f>
        <v>6</v>
      </c>
      <c r="M112" s="114">
        <f t="shared" si="14"/>
        <v>0.46153846153846156</v>
      </c>
      <c r="N112" s="111">
        <f>IFERROR(VLOOKUP($B112,MMWR_TRAD_AGG_STATE_PEN[],N$1,0),"ERROR")</f>
        <v>85</v>
      </c>
      <c r="O112" s="112">
        <f>IFERROR(VLOOKUP($B112,MMWR_TRAD_AGG_STATE_PEN[],O$1,0),"ERROR")</f>
        <v>33</v>
      </c>
      <c r="P112" s="114">
        <f t="shared" si="15"/>
        <v>0.38823529411764707</v>
      </c>
      <c r="Q112" s="115">
        <f>IFERROR(VLOOKUP($B112,MMWR_TRAD_AGG_STATE_PEN[],Q$1,0),"ERROR")</f>
        <v>1289</v>
      </c>
      <c r="R112" s="115">
        <f>IFERROR(VLOOKUP($B112,MMWR_TRAD_AGG_STATE_PEN[],R$1,0),"ERROR")</f>
        <v>307</v>
      </c>
      <c r="S112" s="115">
        <f>IFERROR(VLOOKUP($B112,MMWR_APP_STATE_PEN[],S$1,0),"ERROR")</f>
        <v>373</v>
      </c>
      <c r="T112" s="28"/>
    </row>
    <row r="113" spans="1:20" s="123" customFormat="1" x14ac:dyDescent="0.2">
      <c r="A113" s="28"/>
      <c r="B113" s="127" t="s">
        <v>429</v>
      </c>
      <c r="C113" s="109">
        <f>IFERROR(VLOOKUP($B113,MMWR_TRAD_AGG_STATE_PEN[],C$1,0),"ERROR")</f>
        <v>22</v>
      </c>
      <c r="D113" s="110">
        <f>IFERROR(VLOOKUP($B113,MMWR_TRAD_AGG_STATE_PEN[],D$1,0),"ERROR")</f>
        <v>61.909090909100001</v>
      </c>
      <c r="E113" s="111">
        <f>IFERROR(VLOOKUP($B113,MMWR_TRAD_AGG_STATE_PEN[],E$1,0),"ERROR")</f>
        <v>25</v>
      </c>
      <c r="F113" s="112">
        <f>IFERROR(VLOOKUP($B113,MMWR_TRAD_AGG_STATE_PEN[],F$1,0),"ERROR")</f>
        <v>3</v>
      </c>
      <c r="G113" s="113">
        <f t="shared" si="12"/>
        <v>0.12</v>
      </c>
      <c r="H113" s="111">
        <f>IFERROR(VLOOKUP($B113,MMWR_TRAD_AGG_STATE_PEN[],H$1,0),"ERROR")</f>
        <v>30</v>
      </c>
      <c r="I113" s="112">
        <f>IFERROR(VLOOKUP($B113,MMWR_TRAD_AGG_STATE_PEN[],I$1,0),"ERROR")</f>
        <v>3</v>
      </c>
      <c r="J113" s="114">
        <f t="shared" si="13"/>
        <v>0.1</v>
      </c>
      <c r="K113" s="111">
        <f>IFERROR(VLOOKUP($B113,MMWR_TRAD_AGG_STATE_PEN[],K$1,0),"ERROR")</f>
        <v>1</v>
      </c>
      <c r="L113" s="112">
        <f>IFERROR(VLOOKUP($B113,MMWR_TRAD_AGG_STATE_PEN[],L$1,0),"ERROR")</f>
        <v>1</v>
      </c>
      <c r="M113" s="114">
        <f t="shared" si="14"/>
        <v>1</v>
      </c>
      <c r="N113" s="111">
        <f>IFERROR(VLOOKUP($B113,MMWR_TRAD_AGG_STATE_PEN[],N$1,0),"ERROR")</f>
        <v>4</v>
      </c>
      <c r="O113" s="112">
        <f>IFERROR(VLOOKUP($B113,MMWR_TRAD_AGG_STATE_PEN[],O$1,0),"ERROR")</f>
        <v>0</v>
      </c>
      <c r="P113" s="114">
        <f t="shared" si="15"/>
        <v>0</v>
      </c>
      <c r="Q113" s="115">
        <f>IFERROR(VLOOKUP($B113,MMWR_TRAD_AGG_STATE_PEN[],Q$1,0),"ERROR")</f>
        <v>64</v>
      </c>
      <c r="R113" s="115">
        <f>IFERROR(VLOOKUP($B113,MMWR_TRAD_AGG_STATE_PEN[],R$1,0),"ERROR")</f>
        <v>9</v>
      </c>
      <c r="S113" s="115">
        <f>IFERROR(VLOOKUP($B113,MMWR_APP_STATE_PEN[],S$1,0),"ERROR")</f>
        <v>10</v>
      </c>
      <c r="T113" s="28"/>
    </row>
    <row r="114" spans="1:20" s="123" customFormat="1" x14ac:dyDescent="0.2">
      <c r="A114" s="28"/>
      <c r="B114" s="127" t="s">
        <v>409</v>
      </c>
      <c r="C114" s="109">
        <f>IFERROR(VLOOKUP($B114,MMWR_TRAD_AGG_STATE_PEN[],C$1,0),"ERROR")</f>
        <v>81</v>
      </c>
      <c r="D114" s="110">
        <f>IFERROR(VLOOKUP($B114,MMWR_TRAD_AGG_STATE_PEN[],D$1,0),"ERROR")</f>
        <v>45.925925925900003</v>
      </c>
      <c r="E114" s="111">
        <f>IFERROR(VLOOKUP($B114,MMWR_TRAD_AGG_STATE_PEN[],E$1,0),"ERROR")</f>
        <v>106</v>
      </c>
      <c r="F114" s="112">
        <f>IFERROR(VLOOKUP($B114,MMWR_TRAD_AGG_STATE_PEN[],F$1,0),"ERROR")</f>
        <v>6</v>
      </c>
      <c r="G114" s="113">
        <f t="shared" si="12"/>
        <v>5.6603773584905662E-2</v>
      </c>
      <c r="H114" s="111">
        <f>IFERROR(VLOOKUP($B114,MMWR_TRAD_AGG_STATE_PEN[],H$1,0),"ERROR")</f>
        <v>102</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0</v>
      </c>
      <c r="P114" s="114">
        <f t="shared" si="15"/>
        <v>0</v>
      </c>
      <c r="Q114" s="115">
        <f>IFERROR(VLOOKUP($B114,MMWR_TRAD_AGG_STATE_PEN[],Q$1,0),"ERROR")</f>
        <v>116</v>
      </c>
      <c r="R114" s="115">
        <f>IFERROR(VLOOKUP($B114,MMWR_TRAD_AGG_STATE_PEN[],R$1,0),"ERROR")</f>
        <v>14</v>
      </c>
      <c r="S114" s="115">
        <f>IFERROR(VLOOKUP($B114,MMWR_APP_STATE_PEN[],S$1,0),"ERROR")</f>
        <v>8</v>
      </c>
      <c r="T114" s="28"/>
    </row>
    <row r="115" spans="1:20" s="123" customFormat="1" x14ac:dyDescent="0.2">
      <c r="A115" s="28"/>
      <c r="B115" s="127" t="s">
        <v>414</v>
      </c>
      <c r="C115" s="109">
        <f>IFERROR(VLOOKUP($B115,MMWR_TRAD_AGG_STATE_PEN[],C$1,0),"ERROR")</f>
        <v>92</v>
      </c>
      <c r="D115" s="110">
        <f>IFERROR(VLOOKUP($B115,MMWR_TRAD_AGG_STATE_PEN[],D$1,0),"ERROR")</f>
        <v>61.510869565199997</v>
      </c>
      <c r="E115" s="111">
        <f>IFERROR(VLOOKUP($B115,MMWR_TRAD_AGG_STATE_PEN[],E$1,0),"ERROR")</f>
        <v>155</v>
      </c>
      <c r="F115" s="112">
        <f>IFERROR(VLOOKUP($B115,MMWR_TRAD_AGG_STATE_PEN[],F$1,0),"ERROR")</f>
        <v>6</v>
      </c>
      <c r="G115" s="113">
        <f t="shared" si="12"/>
        <v>3.870967741935484E-2</v>
      </c>
      <c r="H115" s="111">
        <f>IFERROR(VLOOKUP($B115,MMWR_TRAD_AGG_STATE_PEN[],H$1,0),"ERROR")</f>
        <v>132</v>
      </c>
      <c r="I115" s="112">
        <f>IFERROR(VLOOKUP($B115,MMWR_TRAD_AGG_STATE_PEN[],I$1,0),"ERROR")</f>
        <v>9</v>
      </c>
      <c r="J115" s="114">
        <f t="shared" si="13"/>
        <v>6.8181818181818177E-2</v>
      </c>
      <c r="K115" s="111">
        <f>IFERROR(VLOOKUP($B115,MMWR_TRAD_AGG_STATE_PEN[],K$1,0),"ERROR")</f>
        <v>0</v>
      </c>
      <c r="L115" s="112">
        <f>IFERROR(VLOOKUP($B115,MMWR_TRAD_AGG_STATE_PEN[],L$1,0),"ERROR")</f>
        <v>0</v>
      </c>
      <c r="M115" s="114" t="str">
        <f t="shared" si="14"/>
        <v>0%</v>
      </c>
      <c r="N115" s="111">
        <f>IFERROR(VLOOKUP($B115,MMWR_TRAD_AGG_STATE_PEN[],N$1,0),"ERROR")</f>
        <v>13</v>
      </c>
      <c r="O115" s="112">
        <f>IFERROR(VLOOKUP($B115,MMWR_TRAD_AGG_STATE_PEN[],O$1,0),"ERROR")</f>
        <v>5</v>
      </c>
      <c r="P115" s="114">
        <f t="shared" si="15"/>
        <v>0.38461538461538464</v>
      </c>
      <c r="Q115" s="115">
        <f>IFERROR(VLOOKUP($B115,MMWR_TRAD_AGG_STATE_PEN[],Q$1,0),"ERROR")</f>
        <v>135</v>
      </c>
      <c r="R115" s="115">
        <f>IFERROR(VLOOKUP($B115,MMWR_TRAD_AGG_STATE_PEN[],R$1,0),"ERROR")</f>
        <v>32</v>
      </c>
      <c r="S115" s="115">
        <f>IFERROR(VLOOKUP($B115,MMWR_APP_STATE_PEN[],S$1,0),"ERROR")</f>
        <v>31</v>
      </c>
      <c r="T115" s="28"/>
    </row>
    <row r="116" spans="1:20" s="123" customFormat="1" x14ac:dyDescent="0.2">
      <c r="A116" s="28"/>
      <c r="B116" s="127" t="s">
        <v>406</v>
      </c>
      <c r="C116" s="109">
        <f>IFERROR(VLOOKUP($B116,MMWR_TRAD_AGG_STATE_PEN[],C$1,0),"ERROR")</f>
        <v>82</v>
      </c>
      <c r="D116" s="110">
        <f>IFERROR(VLOOKUP($B116,MMWR_TRAD_AGG_STATE_PEN[],D$1,0),"ERROR")</f>
        <v>61.121951219499998</v>
      </c>
      <c r="E116" s="111">
        <f>IFERROR(VLOOKUP($B116,MMWR_TRAD_AGG_STATE_PEN[],E$1,0),"ERROR")</f>
        <v>140</v>
      </c>
      <c r="F116" s="112">
        <f>IFERROR(VLOOKUP($B116,MMWR_TRAD_AGG_STATE_PEN[],F$1,0),"ERROR")</f>
        <v>2</v>
      </c>
      <c r="G116" s="113">
        <f t="shared" si="12"/>
        <v>1.4285714285714285E-2</v>
      </c>
      <c r="H116" s="111">
        <f>IFERROR(VLOOKUP($B116,MMWR_TRAD_AGG_STATE_PEN[],H$1,0),"ERROR")</f>
        <v>112</v>
      </c>
      <c r="I116" s="112">
        <f>IFERROR(VLOOKUP($B116,MMWR_TRAD_AGG_STATE_PEN[],I$1,0),"ERROR")</f>
        <v>3</v>
      </c>
      <c r="J116" s="114">
        <f t="shared" si="13"/>
        <v>2.6785714285714284E-2</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3</v>
      </c>
      <c r="P116" s="114">
        <f t="shared" si="15"/>
        <v>0.6</v>
      </c>
      <c r="Q116" s="115">
        <f>IFERROR(VLOOKUP($B116,MMWR_TRAD_AGG_STATE_PEN[],Q$1,0),"ERROR")</f>
        <v>249</v>
      </c>
      <c r="R116" s="115">
        <f>IFERROR(VLOOKUP($B116,MMWR_TRAD_AGG_STATE_PEN[],R$1,0),"ERROR")</f>
        <v>25</v>
      </c>
      <c r="S116" s="115">
        <f>IFERROR(VLOOKUP($B116,MMWR_APP_STATE_PEN[],S$1,0),"ERROR")</f>
        <v>31</v>
      </c>
      <c r="T116" s="28"/>
    </row>
    <row r="117" spans="1:20" s="123" customFormat="1" x14ac:dyDescent="0.2">
      <c r="A117" s="28"/>
      <c r="B117" s="127" t="s">
        <v>410</v>
      </c>
      <c r="C117" s="109">
        <f>IFERROR(VLOOKUP($B117,MMWR_TRAD_AGG_STATE_PEN[],C$1,0),"ERROR")</f>
        <v>212</v>
      </c>
      <c r="D117" s="110">
        <f>IFERROR(VLOOKUP($B117,MMWR_TRAD_AGG_STATE_PEN[],D$1,0),"ERROR")</f>
        <v>62.6603773585</v>
      </c>
      <c r="E117" s="111">
        <f>IFERROR(VLOOKUP($B117,MMWR_TRAD_AGG_STATE_PEN[],E$1,0),"ERROR")</f>
        <v>224</v>
      </c>
      <c r="F117" s="112">
        <f>IFERROR(VLOOKUP($B117,MMWR_TRAD_AGG_STATE_PEN[],F$1,0),"ERROR")</f>
        <v>12</v>
      </c>
      <c r="G117" s="113">
        <f t="shared" si="12"/>
        <v>5.3571428571428568E-2</v>
      </c>
      <c r="H117" s="111">
        <f>IFERROR(VLOOKUP($B117,MMWR_TRAD_AGG_STATE_PEN[],H$1,0),"ERROR")</f>
        <v>289</v>
      </c>
      <c r="I117" s="112">
        <f>IFERROR(VLOOKUP($B117,MMWR_TRAD_AGG_STATE_PEN[],I$1,0),"ERROR")</f>
        <v>15</v>
      </c>
      <c r="J117" s="114">
        <f t="shared" si="13"/>
        <v>5.1903114186851208E-2</v>
      </c>
      <c r="K117" s="111">
        <f>IFERROR(VLOOKUP($B117,MMWR_TRAD_AGG_STATE_PEN[],K$1,0),"ERROR")</f>
        <v>1</v>
      </c>
      <c r="L117" s="112">
        <f>IFERROR(VLOOKUP($B117,MMWR_TRAD_AGG_STATE_PEN[],L$1,0),"ERROR")</f>
        <v>1</v>
      </c>
      <c r="M117" s="114">
        <f t="shared" si="14"/>
        <v>1</v>
      </c>
      <c r="N117" s="111">
        <f>IFERROR(VLOOKUP($B117,MMWR_TRAD_AGG_STATE_PEN[],N$1,0),"ERROR")</f>
        <v>8</v>
      </c>
      <c r="O117" s="112">
        <f>IFERROR(VLOOKUP($B117,MMWR_TRAD_AGG_STATE_PEN[],O$1,0),"ERROR")</f>
        <v>5</v>
      </c>
      <c r="P117" s="114">
        <f t="shared" si="15"/>
        <v>0.625</v>
      </c>
      <c r="Q117" s="115">
        <f>IFERROR(VLOOKUP($B117,MMWR_TRAD_AGG_STATE_PEN[],Q$1,0),"ERROR")</f>
        <v>316</v>
      </c>
      <c r="R117" s="115">
        <f>IFERROR(VLOOKUP($B117,MMWR_TRAD_AGG_STATE_PEN[],R$1,0),"ERROR")</f>
        <v>47</v>
      </c>
      <c r="S117" s="115">
        <f>IFERROR(VLOOKUP($B117,MMWR_APP_STATE_PEN[],S$1,0),"ERROR")</f>
        <v>39</v>
      </c>
      <c r="T117" s="28"/>
    </row>
    <row r="118" spans="1:20" s="123" customFormat="1" x14ac:dyDescent="0.2">
      <c r="A118" s="28"/>
      <c r="B118" s="127" t="s">
        <v>80</v>
      </c>
      <c r="C118" s="109">
        <f>IFERROR(VLOOKUP($B118,MMWR_TRAD_AGG_STATE_PEN[],C$1,0),"ERROR")</f>
        <v>247</v>
      </c>
      <c r="D118" s="110">
        <f>IFERROR(VLOOKUP($B118,MMWR_TRAD_AGG_STATE_PEN[],D$1,0),"ERROR")</f>
        <v>49.105263157899998</v>
      </c>
      <c r="E118" s="111">
        <f>IFERROR(VLOOKUP($B118,MMWR_TRAD_AGG_STATE_PEN[],E$1,0),"ERROR")</f>
        <v>362</v>
      </c>
      <c r="F118" s="112">
        <f>IFERROR(VLOOKUP($B118,MMWR_TRAD_AGG_STATE_PEN[],F$1,0),"ERROR")</f>
        <v>30</v>
      </c>
      <c r="G118" s="113">
        <f t="shared" si="12"/>
        <v>8.2872928176795577E-2</v>
      </c>
      <c r="H118" s="111">
        <f>IFERROR(VLOOKUP($B118,MMWR_TRAD_AGG_STATE_PEN[],H$1,0),"ERROR")</f>
        <v>354</v>
      </c>
      <c r="I118" s="112">
        <f>IFERROR(VLOOKUP($B118,MMWR_TRAD_AGG_STATE_PEN[],I$1,0),"ERROR")</f>
        <v>30</v>
      </c>
      <c r="J118" s="114">
        <f t="shared" si="13"/>
        <v>8.4745762711864403E-2</v>
      </c>
      <c r="K118" s="111">
        <f>IFERROR(VLOOKUP($B118,MMWR_TRAD_AGG_STATE_PEN[],K$1,0),"ERROR")</f>
        <v>2</v>
      </c>
      <c r="L118" s="112">
        <f>IFERROR(VLOOKUP($B118,MMWR_TRAD_AGG_STATE_PEN[],L$1,0),"ERROR")</f>
        <v>1</v>
      </c>
      <c r="M118" s="114">
        <f t="shared" si="14"/>
        <v>0.5</v>
      </c>
      <c r="N118" s="111">
        <f>IFERROR(VLOOKUP($B118,MMWR_TRAD_AGG_STATE_PEN[],N$1,0),"ERROR")</f>
        <v>29</v>
      </c>
      <c r="O118" s="112">
        <f>IFERROR(VLOOKUP($B118,MMWR_TRAD_AGG_STATE_PEN[],O$1,0),"ERROR")</f>
        <v>12</v>
      </c>
      <c r="P118" s="114">
        <f t="shared" si="15"/>
        <v>0.41379310344827586</v>
      </c>
      <c r="Q118" s="115">
        <f>IFERROR(VLOOKUP($B118,MMWR_TRAD_AGG_STATE_PEN[],Q$1,0),"ERROR")</f>
        <v>428</v>
      </c>
      <c r="R118" s="115">
        <f>IFERROR(VLOOKUP($B118,MMWR_TRAD_AGG_STATE_PEN[],R$1,0),"ERROR")</f>
        <v>73</v>
      </c>
      <c r="S118" s="115">
        <f>IFERROR(VLOOKUP($B118,MMWR_APP_STATE_PEN[],S$1,0),"ERROR")</f>
        <v>86</v>
      </c>
      <c r="T118" s="28"/>
    </row>
    <row r="119" spans="1:20" s="123" customFormat="1" x14ac:dyDescent="0.2">
      <c r="A119" s="28"/>
      <c r="B119" s="126" t="s">
        <v>381</v>
      </c>
      <c r="C119" s="102">
        <f>IFERROR(VLOOKUP($B119,MMWR_TRAD_AGG_ST_DISTRICT_PEN[],C$1,0),"ERROR")</f>
        <v>8997</v>
      </c>
      <c r="D119" s="103">
        <f>IFERROR(VLOOKUP($B119,MMWR_TRAD_AGG_ST_DISTRICT_PEN[],D$1,0),"ERROR")</f>
        <v>83.407024563700006</v>
      </c>
      <c r="E119" s="102">
        <f>IFERROR(VLOOKUP($B119,MMWR_TRAD_AGG_ST_DISTRICT_PEN[],E$1,0),"ERROR")</f>
        <v>8945</v>
      </c>
      <c r="F119" s="102">
        <f>IFERROR(VLOOKUP($B119,MMWR_TRAD_AGG_ST_DISTRICT_PEN[],F$1,0),"ERROR")</f>
        <v>1901</v>
      </c>
      <c r="G119" s="104">
        <f t="shared" si="12"/>
        <v>0.21252096143096702</v>
      </c>
      <c r="H119" s="102">
        <f>IFERROR(VLOOKUP($B119,MMWR_TRAD_AGG_ST_DISTRICT_PEN[],H$1,0),"ERROR")</f>
        <v>11025</v>
      </c>
      <c r="I119" s="102">
        <f>IFERROR(VLOOKUP($B119,MMWR_TRAD_AGG_ST_DISTRICT_PEN[],I$1,0),"ERROR")</f>
        <v>2456</v>
      </c>
      <c r="J119" s="104">
        <f t="shared" si="13"/>
        <v>0.22276643990929706</v>
      </c>
      <c r="K119" s="102">
        <f>IFERROR(VLOOKUP($B119,MMWR_TRAD_AGG_ST_DISTRICT_PEN[],K$1,0),"ERROR")</f>
        <v>66</v>
      </c>
      <c r="L119" s="102">
        <f>IFERROR(VLOOKUP($B119,MMWR_TRAD_AGG_ST_DISTRICT_PEN[],L$1,0),"ERROR")</f>
        <v>58</v>
      </c>
      <c r="M119" s="104">
        <f t="shared" si="14"/>
        <v>0.87878787878787878</v>
      </c>
      <c r="N119" s="102">
        <f>IFERROR(VLOOKUP($B119,MMWR_TRAD_AGG_ST_DISTRICT_PEN[],N$1,0),"ERROR")</f>
        <v>539</v>
      </c>
      <c r="O119" s="102">
        <f>IFERROR(VLOOKUP($B119,MMWR_TRAD_AGG_ST_DISTRICT_PEN[],O$1,0),"ERROR")</f>
        <v>137</v>
      </c>
      <c r="P119" s="104">
        <f t="shared" si="15"/>
        <v>0.25417439703153988</v>
      </c>
      <c r="Q119" s="102">
        <f>IFERROR(VLOOKUP($B119,MMWR_TRAD_AGG_ST_DISTRICT_PEN[],Q$1,0),"ERROR")</f>
        <v>1063</v>
      </c>
      <c r="R119" s="106">
        <f>IFERROR(VLOOKUP($B119,MMWR_TRAD_AGG_ST_DISTRICT_PEN[],R$1,0),"ERROR")</f>
        <v>1889</v>
      </c>
      <c r="S119" s="106">
        <f>IFERROR(VLOOKUP($B119,MMWR_APP_STATE_PEN[],S$1,0),"ERROR")</f>
        <v>1844</v>
      </c>
      <c r="T119" s="28"/>
    </row>
    <row r="120" spans="1:20" s="123" customFormat="1" x14ac:dyDescent="0.2">
      <c r="A120" s="28"/>
      <c r="B120" s="127" t="s">
        <v>389</v>
      </c>
      <c r="C120" s="109">
        <f>IFERROR(VLOOKUP($B120,MMWR_TRAD_AGG_STATE_PEN[],C$1,0),"ERROR")</f>
        <v>1131</v>
      </c>
      <c r="D120" s="110">
        <f>IFERROR(VLOOKUP($B120,MMWR_TRAD_AGG_STATE_PEN[],D$1,0),"ERROR")</f>
        <v>55.782493368700003</v>
      </c>
      <c r="E120" s="111">
        <f>IFERROR(VLOOKUP($B120,MMWR_TRAD_AGG_STATE_PEN[],E$1,0),"ERROR")</f>
        <v>763</v>
      </c>
      <c r="F120" s="112">
        <f>IFERROR(VLOOKUP($B120,MMWR_TRAD_AGG_STATE_PEN[],F$1,0),"ERROR")</f>
        <v>97</v>
      </c>
      <c r="G120" s="113">
        <f t="shared" si="12"/>
        <v>0.127129750982962</v>
      </c>
      <c r="H120" s="111">
        <f>IFERROR(VLOOKUP($B120,MMWR_TRAD_AGG_STATE_PEN[],H$1,0),"ERROR")</f>
        <v>1295</v>
      </c>
      <c r="I120" s="112">
        <f>IFERROR(VLOOKUP($B120,MMWR_TRAD_AGG_STATE_PEN[],I$1,0),"ERROR")</f>
        <v>55</v>
      </c>
      <c r="J120" s="114">
        <f t="shared" si="13"/>
        <v>4.2471042471042469E-2</v>
      </c>
      <c r="K120" s="111">
        <f>IFERROR(VLOOKUP($B120,MMWR_TRAD_AGG_STATE_PEN[],K$1,0),"ERROR")</f>
        <v>6</v>
      </c>
      <c r="L120" s="112">
        <f>IFERROR(VLOOKUP($B120,MMWR_TRAD_AGG_STATE_PEN[],L$1,0),"ERROR")</f>
        <v>5</v>
      </c>
      <c r="M120" s="114">
        <f t="shared" si="14"/>
        <v>0.83333333333333337</v>
      </c>
      <c r="N120" s="111">
        <f>IFERROR(VLOOKUP($B120,MMWR_TRAD_AGG_STATE_PEN[],N$1,0),"ERROR")</f>
        <v>52</v>
      </c>
      <c r="O120" s="112">
        <f>IFERROR(VLOOKUP($B120,MMWR_TRAD_AGG_STATE_PEN[],O$1,0),"ERROR")</f>
        <v>14</v>
      </c>
      <c r="P120" s="114">
        <f t="shared" si="15"/>
        <v>0.26923076923076922</v>
      </c>
      <c r="Q120" s="115">
        <f>IFERROR(VLOOKUP($B120,MMWR_TRAD_AGG_STATE_PEN[],Q$1,0),"ERROR")</f>
        <v>128</v>
      </c>
      <c r="R120" s="115">
        <f>IFERROR(VLOOKUP($B120,MMWR_TRAD_AGG_STATE_PEN[],R$1,0),"ERROR")</f>
        <v>84</v>
      </c>
      <c r="S120" s="115">
        <f>IFERROR(VLOOKUP($B120,MMWR_APP_STATE_PEN[],S$1,0),"ERROR")</f>
        <v>281</v>
      </c>
      <c r="T120" s="28"/>
    </row>
    <row r="121" spans="1:20" s="123" customFormat="1" x14ac:dyDescent="0.2">
      <c r="A121" s="28"/>
      <c r="B121" s="127" t="s">
        <v>426</v>
      </c>
      <c r="C121" s="109">
        <f>IFERROR(VLOOKUP($B121,MMWR_TRAD_AGG_STATE_PEN[],C$1,0),"ERROR")</f>
        <v>2596</v>
      </c>
      <c r="D121" s="110">
        <f>IFERROR(VLOOKUP($B121,MMWR_TRAD_AGG_STATE_PEN[],D$1,0),"ERROR")</f>
        <v>95.538135593199996</v>
      </c>
      <c r="E121" s="111">
        <f>IFERROR(VLOOKUP($B121,MMWR_TRAD_AGG_STATE_PEN[],E$1,0),"ERROR")</f>
        <v>3705</v>
      </c>
      <c r="F121" s="112">
        <f>IFERROR(VLOOKUP($B121,MMWR_TRAD_AGG_STATE_PEN[],F$1,0),"ERROR")</f>
        <v>873</v>
      </c>
      <c r="G121" s="113">
        <f t="shared" si="12"/>
        <v>0.23562753036437248</v>
      </c>
      <c r="H121" s="111">
        <f>IFERROR(VLOOKUP($B121,MMWR_TRAD_AGG_STATE_PEN[],H$1,0),"ERROR")</f>
        <v>3299</v>
      </c>
      <c r="I121" s="112">
        <f>IFERROR(VLOOKUP($B121,MMWR_TRAD_AGG_STATE_PEN[],I$1,0),"ERROR")</f>
        <v>981</v>
      </c>
      <c r="J121" s="114">
        <f t="shared" si="13"/>
        <v>0.29736283722340101</v>
      </c>
      <c r="K121" s="111">
        <f>IFERROR(VLOOKUP($B121,MMWR_TRAD_AGG_STATE_PEN[],K$1,0),"ERROR")</f>
        <v>33</v>
      </c>
      <c r="L121" s="112">
        <f>IFERROR(VLOOKUP($B121,MMWR_TRAD_AGG_STATE_PEN[],L$1,0),"ERROR")</f>
        <v>30</v>
      </c>
      <c r="M121" s="114">
        <f t="shared" si="14"/>
        <v>0.90909090909090906</v>
      </c>
      <c r="N121" s="111">
        <f>IFERROR(VLOOKUP($B121,MMWR_TRAD_AGG_STATE_PEN[],N$1,0),"ERROR")</f>
        <v>172</v>
      </c>
      <c r="O121" s="112">
        <f>IFERROR(VLOOKUP($B121,MMWR_TRAD_AGG_STATE_PEN[],O$1,0),"ERROR")</f>
        <v>50</v>
      </c>
      <c r="P121" s="114">
        <f t="shared" si="15"/>
        <v>0.29069767441860467</v>
      </c>
      <c r="Q121" s="115">
        <f>IFERROR(VLOOKUP($B121,MMWR_TRAD_AGG_STATE_PEN[],Q$1,0),"ERROR")</f>
        <v>382</v>
      </c>
      <c r="R121" s="115">
        <f>IFERROR(VLOOKUP($B121,MMWR_TRAD_AGG_STATE_PEN[],R$1,0),"ERROR")</f>
        <v>772</v>
      </c>
      <c r="S121" s="115">
        <f>IFERROR(VLOOKUP($B121,MMWR_APP_STATE_PEN[],S$1,0),"ERROR")</f>
        <v>559</v>
      </c>
      <c r="T121" s="28"/>
    </row>
    <row r="122" spans="1:20" s="123" customFormat="1" x14ac:dyDescent="0.2">
      <c r="A122" s="28"/>
      <c r="B122" s="127" t="s">
        <v>382</v>
      </c>
      <c r="C122" s="109">
        <f>IFERROR(VLOOKUP($B122,MMWR_TRAD_AGG_STATE_PEN[],C$1,0),"ERROR")</f>
        <v>1369</v>
      </c>
      <c r="D122" s="110">
        <f>IFERROR(VLOOKUP($B122,MMWR_TRAD_AGG_STATE_PEN[],D$1,0),"ERROR")</f>
        <v>98.849525200900004</v>
      </c>
      <c r="E122" s="111">
        <f>IFERROR(VLOOKUP($B122,MMWR_TRAD_AGG_STATE_PEN[],E$1,0),"ERROR")</f>
        <v>1772</v>
      </c>
      <c r="F122" s="112">
        <f>IFERROR(VLOOKUP($B122,MMWR_TRAD_AGG_STATE_PEN[],F$1,0),"ERROR")</f>
        <v>431</v>
      </c>
      <c r="G122" s="113">
        <f t="shared" si="12"/>
        <v>0.24322799097065462</v>
      </c>
      <c r="H122" s="111">
        <f>IFERROR(VLOOKUP($B122,MMWR_TRAD_AGG_STATE_PEN[],H$1,0),"ERROR")</f>
        <v>1710</v>
      </c>
      <c r="I122" s="112">
        <f>IFERROR(VLOOKUP($B122,MMWR_TRAD_AGG_STATE_PEN[],I$1,0),"ERROR")</f>
        <v>521</v>
      </c>
      <c r="J122" s="114">
        <f t="shared" si="13"/>
        <v>0.30467836257309944</v>
      </c>
      <c r="K122" s="111">
        <f>IFERROR(VLOOKUP($B122,MMWR_TRAD_AGG_STATE_PEN[],K$1,0),"ERROR")</f>
        <v>10</v>
      </c>
      <c r="L122" s="112">
        <f>IFERROR(VLOOKUP($B122,MMWR_TRAD_AGG_STATE_PEN[],L$1,0),"ERROR")</f>
        <v>9</v>
      </c>
      <c r="M122" s="114">
        <f t="shared" si="14"/>
        <v>0.9</v>
      </c>
      <c r="N122" s="111">
        <f>IFERROR(VLOOKUP($B122,MMWR_TRAD_AGG_STATE_PEN[],N$1,0),"ERROR")</f>
        <v>121</v>
      </c>
      <c r="O122" s="112">
        <f>IFERROR(VLOOKUP($B122,MMWR_TRAD_AGG_STATE_PEN[],O$1,0),"ERROR")</f>
        <v>27</v>
      </c>
      <c r="P122" s="114">
        <f t="shared" si="15"/>
        <v>0.2231404958677686</v>
      </c>
      <c r="Q122" s="115">
        <f>IFERROR(VLOOKUP($B122,MMWR_TRAD_AGG_STATE_PEN[],Q$1,0),"ERROR")</f>
        <v>178</v>
      </c>
      <c r="R122" s="115">
        <f>IFERROR(VLOOKUP($B122,MMWR_TRAD_AGG_STATE_PEN[],R$1,0),"ERROR")</f>
        <v>488</v>
      </c>
      <c r="S122" s="115">
        <f>IFERROR(VLOOKUP($B122,MMWR_APP_STATE_PEN[],S$1,0),"ERROR")</f>
        <v>359</v>
      </c>
      <c r="T122" s="28"/>
    </row>
    <row r="123" spans="1:20" s="123" customFormat="1" x14ac:dyDescent="0.2">
      <c r="A123" s="28"/>
      <c r="B123" s="127" t="s">
        <v>394</v>
      </c>
      <c r="C123" s="109">
        <f>IFERROR(VLOOKUP($B123,MMWR_TRAD_AGG_STATE_PEN[],C$1,0),"ERROR")</f>
        <v>355</v>
      </c>
      <c r="D123" s="110">
        <f>IFERROR(VLOOKUP($B123,MMWR_TRAD_AGG_STATE_PEN[],D$1,0),"ERROR")</f>
        <v>62.081690140799999</v>
      </c>
      <c r="E123" s="111">
        <f>IFERROR(VLOOKUP($B123,MMWR_TRAD_AGG_STATE_PEN[],E$1,0),"ERROR")</f>
        <v>368</v>
      </c>
      <c r="F123" s="112">
        <f>IFERROR(VLOOKUP($B123,MMWR_TRAD_AGG_STATE_PEN[],F$1,0),"ERROR")</f>
        <v>37</v>
      </c>
      <c r="G123" s="113">
        <f t="shared" si="12"/>
        <v>0.10054347826086957</v>
      </c>
      <c r="H123" s="111">
        <f>IFERROR(VLOOKUP($B123,MMWR_TRAD_AGG_STATE_PEN[],H$1,0),"ERROR")</f>
        <v>450</v>
      </c>
      <c r="I123" s="112">
        <f>IFERROR(VLOOKUP($B123,MMWR_TRAD_AGG_STATE_PEN[],I$1,0),"ERROR")</f>
        <v>37</v>
      </c>
      <c r="J123" s="114">
        <f t="shared" si="13"/>
        <v>8.2222222222222224E-2</v>
      </c>
      <c r="K123" s="111">
        <f>IFERROR(VLOOKUP($B123,MMWR_TRAD_AGG_STATE_PEN[],K$1,0),"ERROR")</f>
        <v>3</v>
      </c>
      <c r="L123" s="112">
        <f>IFERROR(VLOOKUP($B123,MMWR_TRAD_AGG_STATE_PEN[],L$1,0),"ERROR")</f>
        <v>3</v>
      </c>
      <c r="M123" s="114">
        <f t="shared" si="14"/>
        <v>1</v>
      </c>
      <c r="N123" s="111">
        <f>IFERROR(VLOOKUP($B123,MMWR_TRAD_AGG_STATE_PEN[],N$1,0),"ERROR")</f>
        <v>35</v>
      </c>
      <c r="O123" s="112">
        <f>IFERROR(VLOOKUP($B123,MMWR_TRAD_AGG_STATE_PEN[],O$1,0),"ERROR")</f>
        <v>7</v>
      </c>
      <c r="P123" s="114">
        <f t="shared" si="15"/>
        <v>0.2</v>
      </c>
      <c r="Q123" s="115">
        <f>IFERROR(VLOOKUP($B123,MMWR_TRAD_AGG_STATE_PEN[],Q$1,0),"ERROR")</f>
        <v>80</v>
      </c>
      <c r="R123" s="115">
        <f>IFERROR(VLOOKUP($B123,MMWR_TRAD_AGG_STATE_PEN[],R$1,0),"ERROR")</f>
        <v>65</v>
      </c>
      <c r="S123" s="115">
        <f>IFERROR(VLOOKUP($B123,MMWR_APP_STATE_PEN[],S$1,0),"ERROR")</f>
        <v>117</v>
      </c>
      <c r="T123" s="28"/>
    </row>
    <row r="124" spans="1:20" s="123" customFormat="1" x14ac:dyDescent="0.2">
      <c r="A124" s="28"/>
      <c r="B124" s="127" t="s">
        <v>428</v>
      </c>
      <c r="C124" s="109">
        <f>IFERROR(VLOOKUP($B124,MMWR_TRAD_AGG_STATE_PEN[],C$1,0),"ERROR")</f>
        <v>1825</v>
      </c>
      <c r="D124" s="110">
        <f>IFERROR(VLOOKUP($B124,MMWR_TRAD_AGG_STATE_PEN[],D$1,0),"ERROR")</f>
        <v>79.535342465799999</v>
      </c>
      <c r="E124" s="111">
        <f>IFERROR(VLOOKUP($B124,MMWR_TRAD_AGG_STATE_PEN[],E$1,0),"ERROR")</f>
        <v>627</v>
      </c>
      <c r="F124" s="112">
        <f>IFERROR(VLOOKUP($B124,MMWR_TRAD_AGG_STATE_PEN[],F$1,0),"ERROR")</f>
        <v>153</v>
      </c>
      <c r="G124" s="113">
        <f t="shared" si="12"/>
        <v>0.24401913875598086</v>
      </c>
      <c r="H124" s="111">
        <f>IFERROR(VLOOKUP($B124,MMWR_TRAD_AGG_STATE_PEN[],H$1,0),"ERROR")</f>
        <v>2167</v>
      </c>
      <c r="I124" s="112">
        <f>IFERROR(VLOOKUP($B124,MMWR_TRAD_AGG_STATE_PEN[],I$1,0),"ERROR")</f>
        <v>449</v>
      </c>
      <c r="J124" s="114">
        <f t="shared" si="13"/>
        <v>0.20719889247808029</v>
      </c>
      <c r="K124" s="111">
        <f>IFERROR(VLOOKUP($B124,MMWR_TRAD_AGG_STATE_PEN[],K$1,0),"ERROR")</f>
        <v>7</v>
      </c>
      <c r="L124" s="112">
        <f>IFERROR(VLOOKUP($B124,MMWR_TRAD_AGG_STATE_PEN[],L$1,0),"ERROR")</f>
        <v>6</v>
      </c>
      <c r="M124" s="114">
        <f t="shared" si="14"/>
        <v>0.8571428571428571</v>
      </c>
      <c r="N124" s="111">
        <f>IFERROR(VLOOKUP($B124,MMWR_TRAD_AGG_STATE_PEN[],N$1,0),"ERROR")</f>
        <v>27</v>
      </c>
      <c r="O124" s="112">
        <f>IFERROR(VLOOKUP($B124,MMWR_TRAD_AGG_STATE_PEN[],O$1,0),"ERROR")</f>
        <v>13</v>
      </c>
      <c r="P124" s="114">
        <f t="shared" si="15"/>
        <v>0.48148148148148145</v>
      </c>
      <c r="Q124" s="115">
        <f>IFERROR(VLOOKUP($B124,MMWR_TRAD_AGG_STATE_PEN[],Q$1,0),"ERROR")</f>
        <v>54</v>
      </c>
      <c r="R124" s="115">
        <f>IFERROR(VLOOKUP($B124,MMWR_TRAD_AGG_STATE_PEN[],R$1,0),"ERROR")</f>
        <v>121</v>
      </c>
      <c r="S124" s="115">
        <f>IFERROR(VLOOKUP($B124,MMWR_APP_STATE_PEN[],S$1,0),"ERROR")</f>
        <v>100</v>
      </c>
      <c r="T124" s="28"/>
    </row>
    <row r="125" spans="1:20" s="123" customFormat="1" x14ac:dyDescent="0.2">
      <c r="A125" s="28"/>
      <c r="B125" s="127" t="s">
        <v>384</v>
      </c>
      <c r="C125" s="109">
        <f>IFERROR(VLOOKUP($B125,MMWR_TRAD_AGG_STATE_PEN[],C$1,0),"ERROR")</f>
        <v>1023</v>
      </c>
      <c r="D125" s="110">
        <f>IFERROR(VLOOKUP($B125,MMWR_TRAD_AGG_STATE_PEN[],D$1,0),"ERROR")</f>
        <v>93.373411534699997</v>
      </c>
      <c r="E125" s="111">
        <f>IFERROR(VLOOKUP($B125,MMWR_TRAD_AGG_STATE_PEN[],E$1,0),"ERROR")</f>
        <v>1056</v>
      </c>
      <c r="F125" s="112">
        <f>IFERROR(VLOOKUP($B125,MMWR_TRAD_AGG_STATE_PEN[],F$1,0),"ERROR")</f>
        <v>237</v>
      </c>
      <c r="G125" s="113">
        <f t="shared" si="12"/>
        <v>0.22443181818181818</v>
      </c>
      <c r="H125" s="111">
        <f>IFERROR(VLOOKUP($B125,MMWR_TRAD_AGG_STATE_PEN[],H$1,0),"ERROR")</f>
        <v>1272</v>
      </c>
      <c r="I125" s="112">
        <f>IFERROR(VLOOKUP($B125,MMWR_TRAD_AGG_STATE_PEN[],I$1,0),"ERROR")</f>
        <v>355</v>
      </c>
      <c r="J125" s="114">
        <f t="shared" si="13"/>
        <v>0.27908805031446543</v>
      </c>
      <c r="K125" s="111">
        <f>IFERROR(VLOOKUP($B125,MMWR_TRAD_AGG_STATE_PEN[],K$1,0),"ERROR")</f>
        <v>6</v>
      </c>
      <c r="L125" s="112">
        <f>IFERROR(VLOOKUP($B125,MMWR_TRAD_AGG_STATE_PEN[],L$1,0),"ERROR")</f>
        <v>4</v>
      </c>
      <c r="M125" s="114">
        <f t="shared" si="14"/>
        <v>0.66666666666666663</v>
      </c>
      <c r="N125" s="111">
        <f>IFERROR(VLOOKUP($B125,MMWR_TRAD_AGG_STATE_PEN[],N$1,0),"ERROR")</f>
        <v>55</v>
      </c>
      <c r="O125" s="112">
        <f>IFERROR(VLOOKUP($B125,MMWR_TRAD_AGG_STATE_PEN[],O$1,0),"ERROR")</f>
        <v>16</v>
      </c>
      <c r="P125" s="114">
        <f t="shared" si="15"/>
        <v>0.29090909090909089</v>
      </c>
      <c r="Q125" s="115">
        <f>IFERROR(VLOOKUP($B125,MMWR_TRAD_AGG_STATE_PEN[],Q$1,0),"ERROR")</f>
        <v>115</v>
      </c>
      <c r="R125" s="115">
        <f>IFERROR(VLOOKUP($B125,MMWR_TRAD_AGG_STATE_PEN[],R$1,0),"ERROR")</f>
        <v>290</v>
      </c>
      <c r="S125" s="115">
        <f>IFERROR(VLOOKUP($B125,MMWR_APP_STATE_PEN[],S$1,0),"ERROR")</f>
        <v>169</v>
      </c>
      <c r="T125" s="28"/>
    </row>
    <row r="126" spans="1:20" s="123" customFormat="1" x14ac:dyDescent="0.2">
      <c r="A126" s="28"/>
      <c r="B126" s="127" t="s">
        <v>385</v>
      </c>
      <c r="C126" s="109">
        <f>IFERROR(VLOOKUP($B126,MMWR_TRAD_AGG_STATE_PEN[],C$1,0),"ERROR")</f>
        <v>698</v>
      </c>
      <c r="D126" s="110">
        <f>IFERROR(VLOOKUP($B126,MMWR_TRAD_AGG_STATE_PEN[],D$1,0),"ERROR")</f>
        <v>59.124641833799998</v>
      </c>
      <c r="E126" s="111">
        <f>IFERROR(VLOOKUP($B126,MMWR_TRAD_AGG_STATE_PEN[],E$1,0),"ERROR")</f>
        <v>654</v>
      </c>
      <c r="F126" s="112">
        <f>IFERROR(VLOOKUP($B126,MMWR_TRAD_AGG_STATE_PEN[],F$1,0),"ERROR")</f>
        <v>73</v>
      </c>
      <c r="G126" s="113">
        <f t="shared" si="12"/>
        <v>0.11162079510703364</v>
      </c>
      <c r="H126" s="111">
        <f>IFERROR(VLOOKUP($B126,MMWR_TRAD_AGG_STATE_PEN[],H$1,0),"ERROR")</f>
        <v>832</v>
      </c>
      <c r="I126" s="112">
        <f>IFERROR(VLOOKUP($B126,MMWR_TRAD_AGG_STATE_PEN[],I$1,0),"ERROR")</f>
        <v>58</v>
      </c>
      <c r="J126" s="114">
        <f t="shared" si="13"/>
        <v>6.9711538461538464E-2</v>
      </c>
      <c r="K126" s="111">
        <f>IFERROR(VLOOKUP($B126,MMWR_TRAD_AGG_STATE_PEN[],K$1,0),"ERROR")</f>
        <v>1</v>
      </c>
      <c r="L126" s="112">
        <f>IFERROR(VLOOKUP($B126,MMWR_TRAD_AGG_STATE_PEN[],L$1,0),"ERROR")</f>
        <v>1</v>
      </c>
      <c r="M126" s="114">
        <f t="shared" si="14"/>
        <v>1</v>
      </c>
      <c r="N126" s="111">
        <f>IFERROR(VLOOKUP($B126,MMWR_TRAD_AGG_STATE_PEN[],N$1,0),"ERROR")</f>
        <v>77</v>
      </c>
      <c r="O126" s="112">
        <f>IFERROR(VLOOKUP($B126,MMWR_TRAD_AGG_STATE_PEN[],O$1,0),"ERROR")</f>
        <v>10</v>
      </c>
      <c r="P126" s="114">
        <f t="shared" si="15"/>
        <v>0.12987012987012986</v>
      </c>
      <c r="Q126" s="115">
        <f>IFERROR(VLOOKUP($B126,MMWR_TRAD_AGG_STATE_PEN[],Q$1,0),"ERROR")</f>
        <v>126</v>
      </c>
      <c r="R126" s="115">
        <f>IFERROR(VLOOKUP($B126,MMWR_TRAD_AGG_STATE_PEN[],R$1,0),"ERROR")</f>
        <v>69</v>
      </c>
      <c r="S126" s="115">
        <f>IFERROR(VLOOKUP($B126,MMWR_APP_STATE_PEN[],S$1,0),"ERROR")</f>
        <v>259</v>
      </c>
      <c r="T126" s="28"/>
    </row>
    <row r="127" spans="1:20" s="123" customFormat="1" x14ac:dyDescent="0.2">
      <c r="A127" s="28"/>
      <c r="B127" s="128" t="s">
        <v>8</v>
      </c>
      <c r="C127" s="102">
        <f>IFERROR(VLOOKUP($B127,MMWR_TRAD_AGG_ST_DISTRICT_PEN[],C$1,0),"ERROR")</f>
        <v>213</v>
      </c>
      <c r="D127" s="103">
        <f>IFERROR(VLOOKUP($B127,MMWR_TRAD_AGG_ST_DISTRICT_PEN[],D$1,0),"ERROR")</f>
        <v>72.727699530500004</v>
      </c>
      <c r="E127" s="102">
        <f>IFERROR(VLOOKUP($B127,MMWR_TRAD_AGG_ST_DISTRICT_PEN[],E$1,0),"ERROR")</f>
        <v>228</v>
      </c>
      <c r="F127" s="102">
        <f>IFERROR(VLOOKUP($B127,MMWR_TRAD_AGG_ST_DISTRICT_PEN[],F$1,0),"ERROR")</f>
        <v>101</v>
      </c>
      <c r="G127" s="104">
        <f t="shared" si="12"/>
        <v>0.44298245614035087</v>
      </c>
      <c r="H127" s="102">
        <f>IFERROR(VLOOKUP($B127,MMWR_TRAD_AGG_ST_DISTRICT_PEN[],H$1,0),"ERROR")</f>
        <v>404</v>
      </c>
      <c r="I127" s="102">
        <f>IFERROR(VLOOKUP($B127,MMWR_TRAD_AGG_ST_DISTRICT_PEN[],I$1,0),"ERROR")</f>
        <v>161</v>
      </c>
      <c r="J127" s="104">
        <f t="shared" si="13"/>
        <v>0.39851485148514854</v>
      </c>
      <c r="K127" s="102">
        <f>IFERROR(VLOOKUP($B127,MMWR_TRAD_AGG_ST_DISTRICT_PEN[],K$1,0),"ERROR")</f>
        <v>10</v>
      </c>
      <c r="L127" s="102">
        <f>IFERROR(VLOOKUP($B127,MMWR_TRAD_AGG_ST_DISTRICT_PEN[],L$1,0),"ERROR")</f>
        <v>9</v>
      </c>
      <c r="M127" s="104">
        <f t="shared" si="14"/>
        <v>0.9</v>
      </c>
      <c r="N127" s="102">
        <f>IFERROR(VLOOKUP($B127,MMWR_TRAD_AGG_ST_DISTRICT_PEN[],N$1,0),"ERROR")</f>
        <v>10</v>
      </c>
      <c r="O127" s="102">
        <f>IFERROR(VLOOKUP($B127,MMWR_TRAD_AGG_ST_DISTRICT_PEN[],O$1,0),"ERROR")</f>
        <v>2</v>
      </c>
      <c r="P127" s="104">
        <f t="shared" si="15"/>
        <v>0.2</v>
      </c>
      <c r="Q127" s="102">
        <f>IFERROR(VLOOKUP($B127,MMWR_TRAD_AGG_ST_DISTRICT_PEN[],Q$1,0),"ERROR")</f>
        <v>36</v>
      </c>
      <c r="R127" s="106">
        <f>IFERROR(VLOOKUP($B127,MMWR_TRAD_AGG_ST_DISTRICT_PEN[],R$1,0),"ERROR")</f>
        <v>29</v>
      </c>
      <c r="S127" s="106">
        <f>IFERROR(VLOOKUP($B127,MMWR_APP_STATE_PEN[],S$1,0),"ERROR")</f>
        <v>2</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1031</v>
      </c>
      <c r="CB2" t="s">
        <v>736</v>
      </c>
      <c r="CC2" t="s">
        <v>737</v>
      </c>
      <c r="CD2" t="s">
        <v>715</v>
      </c>
      <c r="CE2" t="s">
        <v>716</v>
      </c>
      <c r="CF2" t="s">
        <v>717</v>
      </c>
      <c r="CG2" t="s">
        <v>718</v>
      </c>
      <c r="CH2" t="s">
        <v>719</v>
      </c>
      <c r="CI2" t="s">
        <v>720</v>
      </c>
      <c r="CJ2" t="s">
        <v>721</v>
      </c>
      <c r="CL2" t="s">
        <v>1032</v>
      </c>
      <c r="CM2" t="s">
        <v>736</v>
      </c>
      <c r="CN2" t="s">
        <v>737</v>
      </c>
      <c r="CO2" t="s">
        <v>715</v>
      </c>
      <c r="CP2" t="s">
        <v>716</v>
      </c>
      <c r="CQ2" t="s">
        <v>717</v>
      </c>
      <c r="CR2" t="s">
        <v>718</v>
      </c>
      <c r="CS2" t="s">
        <v>719</v>
      </c>
      <c r="CT2" t="s">
        <v>720</v>
      </c>
      <c r="CU2" t="s">
        <v>721</v>
      </c>
      <c r="CW2" t="s">
        <v>1033</v>
      </c>
      <c r="CX2" t="s">
        <v>736</v>
      </c>
      <c r="CY2" t="s">
        <v>737</v>
      </c>
      <c r="CZ2" t="s">
        <v>715</v>
      </c>
      <c r="DA2" t="s">
        <v>716</v>
      </c>
      <c r="DB2" t="s">
        <v>717</v>
      </c>
      <c r="DC2" t="s">
        <v>718</v>
      </c>
      <c r="DD2" t="s">
        <v>719</v>
      </c>
      <c r="DE2" t="s">
        <v>720</v>
      </c>
      <c r="DF2" t="s">
        <v>721</v>
      </c>
      <c r="DH2" t="s">
        <v>1034</v>
      </c>
      <c r="DI2" t="s">
        <v>736</v>
      </c>
      <c r="DJ2" t="s">
        <v>737</v>
      </c>
      <c r="DK2" t="s">
        <v>715</v>
      </c>
      <c r="DL2" t="s">
        <v>716</v>
      </c>
      <c r="DM2" t="s">
        <v>717</v>
      </c>
      <c r="DN2" t="s">
        <v>718</v>
      </c>
      <c r="DO2" t="s">
        <v>719</v>
      </c>
      <c r="DP2" t="s">
        <v>720</v>
      </c>
      <c r="DQ2" t="s">
        <v>721</v>
      </c>
    </row>
    <row r="3" spans="2:121" x14ac:dyDescent="0.2">
      <c r="C3">
        <v>354052</v>
      </c>
      <c r="D3">
        <v>288989</v>
      </c>
      <c r="F3" t="s">
        <v>31</v>
      </c>
      <c r="G3">
        <v>840</v>
      </c>
      <c r="H3">
        <v>137.12261904760001</v>
      </c>
      <c r="I3">
        <v>2652</v>
      </c>
      <c r="J3">
        <v>683</v>
      </c>
      <c r="K3">
        <v>1262</v>
      </c>
      <c r="L3">
        <v>388</v>
      </c>
      <c r="M3">
        <v>283</v>
      </c>
      <c r="N3">
        <v>169</v>
      </c>
      <c r="O3">
        <v>460</v>
      </c>
      <c r="P3">
        <v>286</v>
      </c>
      <c r="Q3">
        <v>0</v>
      </c>
      <c r="R3">
        <v>8</v>
      </c>
      <c r="T3" t="s">
        <v>209</v>
      </c>
      <c r="U3">
        <v>6819</v>
      </c>
      <c r="V3">
        <v>58.3255609327</v>
      </c>
      <c r="W3">
        <v>6962</v>
      </c>
      <c r="X3">
        <v>892</v>
      </c>
      <c r="Y3">
        <v>8341</v>
      </c>
      <c r="Z3">
        <v>438</v>
      </c>
      <c r="AA3">
        <v>4</v>
      </c>
      <c r="AB3">
        <v>3</v>
      </c>
      <c r="AC3">
        <v>502</v>
      </c>
      <c r="AD3">
        <v>94</v>
      </c>
      <c r="AE3">
        <v>1058</v>
      </c>
      <c r="AF3">
        <v>779</v>
      </c>
      <c r="AH3" t="s">
        <v>389</v>
      </c>
      <c r="AI3">
        <v>11995</v>
      </c>
      <c r="AJ3">
        <v>388.54739474780001</v>
      </c>
      <c r="AK3">
        <v>7554</v>
      </c>
      <c r="AL3">
        <v>1717</v>
      </c>
      <c r="AM3">
        <v>15425</v>
      </c>
      <c r="AN3">
        <v>11274</v>
      </c>
      <c r="AO3">
        <v>5057</v>
      </c>
      <c r="AP3">
        <v>4513</v>
      </c>
      <c r="AQ3">
        <v>3644</v>
      </c>
      <c r="AR3">
        <v>2297</v>
      </c>
      <c r="AS3">
        <v>492</v>
      </c>
      <c r="AT3">
        <v>378</v>
      </c>
      <c r="AV3" t="s">
        <v>414</v>
      </c>
      <c r="AW3">
        <v>92</v>
      </c>
      <c r="AX3">
        <v>61.510869565199997</v>
      </c>
      <c r="AY3">
        <v>155</v>
      </c>
      <c r="AZ3">
        <v>6</v>
      </c>
      <c r="BA3">
        <v>132</v>
      </c>
      <c r="BB3">
        <v>9</v>
      </c>
      <c r="BC3">
        <v>0</v>
      </c>
      <c r="BE3">
        <v>13</v>
      </c>
      <c r="BF3">
        <v>5</v>
      </c>
      <c r="BG3">
        <v>135</v>
      </c>
      <c r="BH3">
        <v>32</v>
      </c>
      <c r="BJ3" t="s">
        <v>729</v>
      </c>
      <c r="BK3" t="s">
        <v>732</v>
      </c>
      <c r="BL3">
        <v>298669</v>
      </c>
      <c r="BM3">
        <v>73117</v>
      </c>
      <c r="BN3">
        <v>92.984658601999996</v>
      </c>
      <c r="BO3">
        <v>514307</v>
      </c>
      <c r="BP3">
        <v>81606</v>
      </c>
      <c r="BQ3">
        <v>132.55984716649999</v>
      </c>
      <c r="BR3">
        <v>124.3726319143</v>
      </c>
      <c r="BS3">
        <v>298670</v>
      </c>
      <c r="BT3">
        <v>73118</v>
      </c>
      <c r="BU3">
        <v>92.9856965882</v>
      </c>
      <c r="BV3">
        <v>514307</v>
      </c>
      <c r="BW3">
        <v>81606</v>
      </c>
      <c r="BX3">
        <v>132.55984716649999</v>
      </c>
      <c r="BY3">
        <v>124.3726319143</v>
      </c>
      <c r="CA3" t="s">
        <v>1037</v>
      </c>
      <c r="CB3" t="s">
        <v>732</v>
      </c>
      <c r="CC3" t="s">
        <v>918</v>
      </c>
      <c r="CD3">
        <v>8903</v>
      </c>
      <c r="CE3">
        <v>1918</v>
      </c>
      <c r="CF3">
        <v>86.968437605299997</v>
      </c>
      <c r="CG3">
        <v>13457</v>
      </c>
      <c r="CH3">
        <v>2735</v>
      </c>
      <c r="CI3">
        <v>139.08969976220001</v>
      </c>
      <c r="CJ3">
        <v>137.3316270567</v>
      </c>
      <c r="CL3" t="s">
        <v>1037</v>
      </c>
      <c r="CM3" t="s">
        <v>732</v>
      </c>
      <c r="CN3" t="s">
        <v>918</v>
      </c>
      <c r="CO3">
        <v>8903</v>
      </c>
      <c r="CP3">
        <v>1918</v>
      </c>
      <c r="CQ3">
        <v>86.968437605299997</v>
      </c>
      <c r="CR3">
        <v>13457</v>
      </c>
      <c r="CS3">
        <v>2735</v>
      </c>
      <c r="CT3">
        <v>139.08969976220001</v>
      </c>
      <c r="CU3">
        <v>137.3316270567</v>
      </c>
      <c r="CW3" t="s">
        <v>1037</v>
      </c>
      <c r="CX3" t="s">
        <v>732</v>
      </c>
      <c r="CY3" t="s">
        <v>918</v>
      </c>
      <c r="CZ3">
        <v>8903</v>
      </c>
      <c r="DA3">
        <v>1918</v>
      </c>
      <c r="DB3">
        <v>86.968437605299997</v>
      </c>
      <c r="DC3">
        <v>13457</v>
      </c>
      <c r="DD3">
        <v>2735</v>
      </c>
      <c r="DE3">
        <v>139.08969976220001</v>
      </c>
      <c r="DF3">
        <v>137.3316270567</v>
      </c>
      <c r="DH3" t="s">
        <v>1037</v>
      </c>
      <c r="DI3" t="s">
        <v>732</v>
      </c>
      <c r="DJ3" t="s">
        <v>918</v>
      </c>
      <c r="DK3">
        <v>8903</v>
      </c>
      <c r="DL3">
        <v>1918</v>
      </c>
      <c r="DM3">
        <v>86.968437605299997</v>
      </c>
      <c r="DN3">
        <v>13457</v>
      </c>
      <c r="DO3">
        <v>2735</v>
      </c>
      <c r="DP3">
        <v>139.08969976220001</v>
      </c>
      <c r="DQ3">
        <v>137.3316270567</v>
      </c>
    </row>
    <row r="4" spans="2:121" x14ac:dyDescent="0.2">
      <c r="B4" t="s">
        <v>98</v>
      </c>
      <c r="C4">
        <v>100342</v>
      </c>
      <c r="D4">
        <v>79608</v>
      </c>
      <c r="F4" t="s">
        <v>77</v>
      </c>
      <c r="G4">
        <v>15496</v>
      </c>
      <c r="H4">
        <v>320.02077955599998</v>
      </c>
      <c r="I4">
        <v>19205</v>
      </c>
      <c r="J4">
        <v>5151</v>
      </c>
      <c r="K4">
        <v>18942</v>
      </c>
      <c r="L4">
        <v>12568</v>
      </c>
      <c r="M4">
        <v>4595</v>
      </c>
      <c r="N4">
        <v>3664</v>
      </c>
      <c r="O4">
        <v>12447</v>
      </c>
      <c r="P4">
        <v>8501</v>
      </c>
      <c r="Q4">
        <v>5</v>
      </c>
      <c r="R4">
        <v>259</v>
      </c>
      <c r="T4" t="s">
        <v>224</v>
      </c>
      <c r="U4">
        <v>0</v>
      </c>
      <c r="W4">
        <v>334</v>
      </c>
      <c r="X4">
        <v>142</v>
      </c>
      <c r="Y4">
        <v>561</v>
      </c>
      <c r="Z4">
        <v>393</v>
      </c>
      <c r="AA4">
        <v>222</v>
      </c>
      <c r="AB4">
        <v>221</v>
      </c>
      <c r="AC4">
        <v>174</v>
      </c>
      <c r="AD4">
        <v>127</v>
      </c>
      <c r="AE4">
        <v>5</v>
      </c>
      <c r="AF4">
        <v>0</v>
      </c>
      <c r="AH4" t="s">
        <v>425</v>
      </c>
      <c r="AI4">
        <v>1916</v>
      </c>
      <c r="AJ4">
        <v>466.10281837159999</v>
      </c>
      <c r="AK4">
        <v>1168</v>
      </c>
      <c r="AL4">
        <v>345</v>
      </c>
      <c r="AM4">
        <v>2738</v>
      </c>
      <c r="AN4">
        <v>2108</v>
      </c>
      <c r="AO4">
        <v>1882</v>
      </c>
      <c r="AP4">
        <v>1561</v>
      </c>
      <c r="AQ4">
        <v>677</v>
      </c>
      <c r="AR4">
        <v>402</v>
      </c>
      <c r="AS4">
        <v>1</v>
      </c>
      <c r="AT4">
        <v>3</v>
      </c>
      <c r="AV4" t="s">
        <v>401</v>
      </c>
      <c r="AW4">
        <v>106</v>
      </c>
      <c r="AX4">
        <v>51.8396226415</v>
      </c>
      <c r="AY4">
        <v>56</v>
      </c>
      <c r="AZ4">
        <v>4</v>
      </c>
      <c r="BA4">
        <v>127</v>
      </c>
      <c r="BB4">
        <v>2</v>
      </c>
      <c r="BC4">
        <v>0</v>
      </c>
      <c r="BE4">
        <v>2</v>
      </c>
      <c r="BG4">
        <v>189</v>
      </c>
      <c r="BH4">
        <v>17</v>
      </c>
      <c r="BJ4" t="s">
        <v>638</v>
      </c>
      <c r="BK4" t="s">
        <v>386</v>
      </c>
      <c r="BL4">
        <v>751</v>
      </c>
      <c r="BM4">
        <v>104</v>
      </c>
      <c r="BN4">
        <v>72.057256990699997</v>
      </c>
      <c r="BO4">
        <v>1347</v>
      </c>
      <c r="BP4">
        <v>322</v>
      </c>
      <c r="BQ4">
        <v>131.03489235340001</v>
      </c>
      <c r="BR4">
        <v>100.298136646</v>
      </c>
      <c r="BS4">
        <v>740</v>
      </c>
      <c r="BT4">
        <v>110</v>
      </c>
      <c r="BU4">
        <v>74.760810810799995</v>
      </c>
      <c r="BV4">
        <v>1425</v>
      </c>
      <c r="BW4">
        <v>258</v>
      </c>
      <c r="BX4">
        <v>139.12210526320001</v>
      </c>
      <c r="BY4">
        <v>120.2519379845</v>
      </c>
      <c r="CA4" t="s">
        <v>1036</v>
      </c>
      <c r="CB4" t="s">
        <v>732</v>
      </c>
      <c r="CC4" t="s">
        <v>918</v>
      </c>
      <c r="CD4">
        <v>298670</v>
      </c>
      <c r="CE4">
        <v>73118</v>
      </c>
      <c r="CF4">
        <v>92.9856965882</v>
      </c>
      <c r="CG4">
        <v>514307</v>
      </c>
      <c r="CH4">
        <v>81606</v>
      </c>
      <c r="CI4">
        <v>132.55984716649999</v>
      </c>
      <c r="CJ4">
        <v>124.3726319143</v>
      </c>
      <c r="CL4" t="s">
        <v>1036</v>
      </c>
      <c r="CM4" t="s">
        <v>732</v>
      </c>
      <c r="CN4" t="s">
        <v>918</v>
      </c>
      <c r="CO4">
        <v>298670</v>
      </c>
      <c r="CP4">
        <v>73118</v>
      </c>
      <c r="CQ4">
        <v>92.9856965882</v>
      </c>
      <c r="CR4">
        <v>514307</v>
      </c>
      <c r="CS4">
        <v>81606</v>
      </c>
      <c r="CT4">
        <v>132.55984716649999</v>
      </c>
      <c r="CU4">
        <v>124.3726319143</v>
      </c>
      <c r="CW4" t="s">
        <v>1036</v>
      </c>
      <c r="CX4" t="s">
        <v>732</v>
      </c>
      <c r="CY4" t="s">
        <v>918</v>
      </c>
      <c r="CZ4">
        <v>298670</v>
      </c>
      <c r="DA4">
        <v>73118</v>
      </c>
      <c r="DB4">
        <v>92.9856965882</v>
      </c>
      <c r="DC4">
        <v>514307</v>
      </c>
      <c r="DD4">
        <v>81606</v>
      </c>
      <c r="DE4">
        <v>132.55984716649999</v>
      </c>
      <c r="DF4">
        <v>124.3726319143</v>
      </c>
      <c r="DH4" t="s">
        <v>1036</v>
      </c>
      <c r="DI4" t="s">
        <v>732</v>
      </c>
      <c r="DJ4" t="s">
        <v>918</v>
      </c>
      <c r="DK4">
        <v>298670</v>
      </c>
      <c r="DL4">
        <v>73118</v>
      </c>
      <c r="DM4">
        <v>92.9856965882</v>
      </c>
      <c r="DN4">
        <v>514307</v>
      </c>
      <c r="DO4">
        <v>81606</v>
      </c>
      <c r="DP4">
        <v>132.55984716649999</v>
      </c>
      <c r="DQ4">
        <v>124.3726319143</v>
      </c>
    </row>
    <row r="5" spans="2:121" x14ac:dyDescent="0.2">
      <c r="B5" t="s">
        <v>107</v>
      </c>
      <c r="C5">
        <v>68174</v>
      </c>
      <c r="D5">
        <v>51077</v>
      </c>
      <c r="F5" t="s">
        <v>51</v>
      </c>
      <c r="G5">
        <v>3565</v>
      </c>
      <c r="H5">
        <v>352.71977559610002</v>
      </c>
      <c r="I5">
        <v>3111</v>
      </c>
      <c r="J5">
        <v>594</v>
      </c>
      <c r="K5">
        <v>6876</v>
      </c>
      <c r="L5">
        <v>4338</v>
      </c>
      <c r="M5">
        <v>3603</v>
      </c>
      <c r="N5">
        <v>3233</v>
      </c>
      <c r="O5">
        <v>1562</v>
      </c>
      <c r="P5">
        <v>845</v>
      </c>
      <c r="Q5">
        <v>2</v>
      </c>
      <c r="R5">
        <v>92</v>
      </c>
      <c r="T5" t="s">
        <v>210</v>
      </c>
      <c r="U5">
        <v>14623</v>
      </c>
      <c r="V5">
        <v>93.158175477</v>
      </c>
      <c r="W5">
        <v>18092</v>
      </c>
      <c r="X5">
        <v>4513</v>
      </c>
      <c r="Y5">
        <v>18592</v>
      </c>
      <c r="Z5">
        <v>5215</v>
      </c>
      <c r="AA5">
        <v>81</v>
      </c>
      <c r="AB5">
        <v>80</v>
      </c>
      <c r="AC5">
        <v>941</v>
      </c>
      <c r="AD5">
        <v>239</v>
      </c>
      <c r="AE5">
        <v>1691</v>
      </c>
      <c r="AF5">
        <v>4237</v>
      </c>
      <c r="AH5" t="s">
        <v>427</v>
      </c>
      <c r="AI5">
        <v>4969</v>
      </c>
      <c r="AJ5">
        <v>296.09398269270002</v>
      </c>
      <c r="AK5">
        <v>5469</v>
      </c>
      <c r="AL5">
        <v>1308</v>
      </c>
      <c r="AM5">
        <v>6918</v>
      </c>
      <c r="AN5">
        <v>4485</v>
      </c>
      <c r="AO5">
        <v>1458</v>
      </c>
      <c r="AP5">
        <v>1169</v>
      </c>
      <c r="AQ5">
        <v>2392</v>
      </c>
      <c r="AR5">
        <v>1458</v>
      </c>
      <c r="AS5">
        <v>9</v>
      </c>
      <c r="AT5">
        <v>76</v>
      </c>
      <c r="AV5" t="s">
        <v>428</v>
      </c>
      <c r="AW5">
        <v>1825</v>
      </c>
      <c r="AX5">
        <v>79.535342465799999</v>
      </c>
      <c r="AY5">
        <v>627</v>
      </c>
      <c r="AZ5">
        <v>153</v>
      </c>
      <c r="BA5">
        <v>2167</v>
      </c>
      <c r="BB5">
        <v>449</v>
      </c>
      <c r="BC5">
        <v>7</v>
      </c>
      <c r="BD5">
        <v>6</v>
      </c>
      <c r="BE5">
        <v>27</v>
      </c>
      <c r="BF5">
        <v>13</v>
      </c>
      <c r="BG5">
        <v>54</v>
      </c>
      <c r="BH5">
        <v>121</v>
      </c>
      <c r="BJ5" t="s">
        <v>386</v>
      </c>
      <c r="BK5" t="s">
        <v>386</v>
      </c>
      <c r="BL5">
        <v>60241</v>
      </c>
      <c r="BM5">
        <v>14667</v>
      </c>
      <c r="BN5">
        <v>91.925764844499994</v>
      </c>
      <c r="BO5">
        <v>98609</v>
      </c>
      <c r="BP5">
        <v>15544</v>
      </c>
      <c r="BQ5">
        <v>137.39871203289999</v>
      </c>
      <c r="BR5">
        <v>124.7799794133</v>
      </c>
      <c r="BS5">
        <v>53228</v>
      </c>
      <c r="BT5">
        <v>12682</v>
      </c>
      <c r="BU5">
        <v>91.072668520299999</v>
      </c>
      <c r="BV5">
        <v>98292</v>
      </c>
      <c r="BW5">
        <v>15152</v>
      </c>
      <c r="BX5">
        <v>137.30193612709999</v>
      </c>
      <c r="BY5">
        <v>125.1620248152</v>
      </c>
      <c r="CA5" t="s">
        <v>1038</v>
      </c>
      <c r="CB5" t="s">
        <v>732</v>
      </c>
      <c r="CC5" t="s">
        <v>918</v>
      </c>
      <c r="CD5">
        <v>26385</v>
      </c>
      <c r="CE5">
        <v>3268</v>
      </c>
      <c r="CF5">
        <v>68.497593329500006</v>
      </c>
      <c r="CG5">
        <v>70270</v>
      </c>
      <c r="CH5">
        <v>10579</v>
      </c>
      <c r="CI5">
        <v>76.942320828800007</v>
      </c>
      <c r="CJ5">
        <v>84.710464126999995</v>
      </c>
      <c r="CL5" t="s">
        <v>1038</v>
      </c>
      <c r="CM5" t="s">
        <v>732</v>
      </c>
      <c r="CN5" t="s">
        <v>918</v>
      </c>
      <c r="CO5">
        <v>26385</v>
      </c>
      <c r="CP5">
        <v>3268</v>
      </c>
      <c r="CQ5">
        <v>68.497593329500006</v>
      </c>
      <c r="CR5">
        <v>70270</v>
      </c>
      <c r="CS5">
        <v>10579</v>
      </c>
      <c r="CT5">
        <v>76.942320828800007</v>
      </c>
      <c r="CU5">
        <v>84.710464126999995</v>
      </c>
      <c r="CW5" t="s">
        <v>1038</v>
      </c>
      <c r="CX5" t="s">
        <v>732</v>
      </c>
      <c r="CY5" t="s">
        <v>918</v>
      </c>
      <c r="CZ5">
        <v>26385</v>
      </c>
      <c r="DA5">
        <v>3268</v>
      </c>
      <c r="DB5">
        <v>68.497593329500006</v>
      </c>
      <c r="DC5">
        <v>70270</v>
      </c>
      <c r="DD5">
        <v>10579</v>
      </c>
      <c r="DE5">
        <v>76.942320828800007</v>
      </c>
      <c r="DF5">
        <v>84.710464126999995</v>
      </c>
      <c r="DH5" t="s">
        <v>1038</v>
      </c>
      <c r="DI5" t="s">
        <v>732</v>
      </c>
      <c r="DJ5" t="s">
        <v>918</v>
      </c>
      <c r="DK5">
        <v>26385</v>
      </c>
      <c r="DL5">
        <v>3268</v>
      </c>
      <c r="DM5">
        <v>68.497593329500006</v>
      </c>
      <c r="DN5">
        <v>70270</v>
      </c>
      <c r="DO5">
        <v>10579</v>
      </c>
      <c r="DP5">
        <v>76.942320828800007</v>
      </c>
      <c r="DQ5">
        <v>84.710464126999995</v>
      </c>
    </row>
    <row r="6" spans="2:121" x14ac:dyDescent="0.2">
      <c r="B6" t="s">
        <v>90</v>
      </c>
      <c r="C6">
        <v>9223</v>
      </c>
      <c r="D6">
        <v>1707</v>
      </c>
      <c r="F6" t="s">
        <v>181</v>
      </c>
      <c r="G6">
        <v>382</v>
      </c>
      <c r="H6">
        <v>149.03141361260001</v>
      </c>
      <c r="I6">
        <v>644</v>
      </c>
      <c r="J6">
        <v>50</v>
      </c>
      <c r="K6">
        <v>570</v>
      </c>
      <c r="L6">
        <v>172</v>
      </c>
      <c r="M6">
        <v>459</v>
      </c>
      <c r="N6">
        <v>264</v>
      </c>
      <c r="O6">
        <v>189</v>
      </c>
      <c r="P6">
        <v>73</v>
      </c>
      <c r="Q6">
        <v>0</v>
      </c>
      <c r="R6">
        <v>4</v>
      </c>
      <c r="T6" t="s">
        <v>212</v>
      </c>
      <c r="U6">
        <v>4585</v>
      </c>
      <c r="V6">
        <v>52.150054525599998</v>
      </c>
      <c r="W6">
        <v>5936</v>
      </c>
      <c r="X6">
        <v>249</v>
      </c>
      <c r="Y6">
        <v>5881</v>
      </c>
      <c r="Z6">
        <v>96</v>
      </c>
      <c r="AA6">
        <v>54</v>
      </c>
      <c r="AB6">
        <v>22</v>
      </c>
      <c r="AC6">
        <v>244</v>
      </c>
      <c r="AD6">
        <v>51</v>
      </c>
      <c r="AE6">
        <v>7054</v>
      </c>
      <c r="AF6">
        <v>1174</v>
      </c>
      <c r="AH6" t="s">
        <v>412</v>
      </c>
      <c r="AI6">
        <v>3698</v>
      </c>
      <c r="AJ6">
        <v>354.98485667929998</v>
      </c>
      <c r="AK6">
        <v>3409</v>
      </c>
      <c r="AL6">
        <v>662</v>
      </c>
      <c r="AM6">
        <v>5170</v>
      </c>
      <c r="AN6">
        <v>3360</v>
      </c>
      <c r="AO6">
        <v>1804</v>
      </c>
      <c r="AP6">
        <v>1537</v>
      </c>
      <c r="AQ6">
        <v>2423</v>
      </c>
      <c r="AR6">
        <v>1454</v>
      </c>
      <c r="AS6">
        <v>349</v>
      </c>
      <c r="AT6">
        <v>96</v>
      </c>
      <c r="AV6" t="s">
        <v>421</v>
      </c>
      <c r="AW6">
        <v>56</v>
      </c>
      <c r="AX6">
        <v>55.482142857100001</v>
      </c>
      <c r="AY6">
        <v>53</v>
      </c>
      <c r="BA6">
        <v>70</v>
      </c>
      <c r="BB6">
        <v>1</v>
      </c>
      <c r="BC6">
        <v>0</v>
      </c>
      <c r="BE6">
        <v>1</v>
      </c>
      <c r="BG6">
        <v>90</v>
      </c>
      <c r="BH6">
        <v>2</v>
      </c>
      <c r="BJ6" t="s">
        <v>585</v>
      </c>
      <c r="BK6" t="s">
        <v>386</v>
      </c>
      <c r="BL6">
        <v>6025</v>
      </c>
      <c r="BM6">
        <v>1746</v>
      </c>
      <c r="BN6">
        <v>104.1834024896</v>
      </c>
      <c r="BO6">
        <v>9325</v>
      </c>
      <c r="BP6">
        <v>1468</v>
      </c>
      <c r="BQ6">
        <v>152.87281501339999</v>
      </c>
      <c r="BR6">
        <v>136.08106267030001</v>
      </c>
      <c r="BS6">
        <v>5782</v>
      </c>
      <c r="BT6">
        <v>1644</v>
      </c>
      <c r="BU6">
        <v>104.5314769976</v>
      </c>
      <c r="BV6">
        <v>9046</v>
      </c>
      <c r="BW6">
        <v>1490</v>
      </c>
      <c r="BX6">
        <v>150.94605350430001</v>
      </c>
      <c r="BY6">
        <v>130.8818791946</v>
      </c>
      <c r="CA6" t="s">
        <v>1039</v>
      </c>
      <c r="CB6" t="s">
        <v>732</v>
      </c>
      <c r="CC6" t="s">
        <v>918</v>
      </c>
      <c r="CD6">
        <v>8946</v>
      </c>
      <c r="CE6">
        <v>2278</v>
      </c>
      <c r="CF6">
        <v>90.2233400402</v>
      </c>
      <c r="CG6">
        <v>11183</v>
      </c>
      <c r="CH6">
        <v>2529</v>
      </c>
      <c r="CI6">
        <v>146.73888938569999</v>
      </c>
      <c r="CJ6">
        <v>145.09292210359999</v>
      </c>
      <c r="CL6" t="s">
        <v>1039</v>
      </c>
      <c r="CM6" t="s">
        <v>732</v>
      </c>
      <c r="CN6" t="s">
        <v>918</v>
      </c>
      <c r="CO6">
        <v>8946</v>
      </c>
      <c r="CP6">
        <v>2278</v>
      </c>
      <c r="CQ6">
        <v>90.2233400402</v>
      </c>
      <c r="CR6">
        <v>11183</v>
      </c>
      <c r="CS6">
        <v>2529</v>
      </c>
      <c r="CT6">
        <v>146.73888938569999</v>
      </c>
      <c r="CU6">
        <v>145.09292210359999</v>
      </c>
      <c r="CW6" t="s">
        <v>1039</v>
      </c>
      <c r="CX6" t="s">
        <v>732</v>
      </c>
      <c r="CY6" t="s">
        <v>918</v>
      </c>
      <c r="CZ6">
        <v>8946</v>
      </c>
      <c r="DA6">
        <v>2278</v>
      </c>
      <c r="DB6">
        <v>90.2233400402</v>
      </c>
      <c r="DC6">
        <v>11183</v>
      </c>
      <c r="DD6">
        <v>2529</v>
      </c>
      <c r="DE6">
        <v>146.73888938569999</v>
      </c>
      <c r="DF6">
        <v>145.09292210359999</v>
      </c>
      <c r="DH6" t="s">
        <v>1039</v>
      </c>
      <c r="DI6" t="s">
        <v>732</v>
      </c>
      <c r="DJ6" t="s">
        <v>918</v>
      </c>
      <c r="DK6">
        <v>8946</v>
      </c>
      <c r="DL6">
        <v>2278</v>
      </c>
      <c r="DM6">
        <v>90.2233400402</v>
      </c>
      <c r="DN6">
        <v>11183</v>
      </c>
      <c r="DO6">
        <v>2529</v>
      </c>
      <c r="DP6">
        <v>146.73888938569999</v>
      </c>
      <c r="DQ6">
        <v>145.09292210359999</v>
      </c>
    </row>
    <row r="7" spans="2:121" x14ac:dyDescent="0.2">
      <c r="B7" t="s">
        <v>91</v>
      </c>
      <c r="C7">
        <v>458</v>
      </c>
      <c r="D7">
        <v>54</v>
      </c>
      <c r="F7" t="s">
        <v>27</v>
      </c>
      <c r="G7">
        <v>1195</v>
      </c>
      <c r="H7">
        <v>86.820083682000003</v>
      </c>
      <c r="I7">
        <v>5471</v>
      </c>
      <c r="J7">
        <v>911</v>
      </c>
      <c r="K7">
        <v>5811</v>
      </c>
      <c r="L7">
        <v>2606</v>
      </c>
      <c r="M7">
        <v>1107</v>
      </c>
      <c r="N7">
        <v>408</v>
      </c>
      <c r="O7">
        <v>1401</v>
      </c>
      <c r="P7">
        <v>752</v>
      </c>
      <c r="Q7">
        <v>0</v>
      </c>
      <c r="R7">
        <v>62</v>
      </c>
      <c r="T7" t="s">
        <v>463</v>
      </c>
      <c r="U7">
        <v>26027</v>
      </c>
      <c r="V7">
        <v>76.808007069599995</v>
      </c>
      <c r="W7">
        <v>31324</v>
      </c>
      <c r="X7">
        <v>5796</v>
      </c>
      <c r="Y7">
        <v>33375</v>
      </c>
      <c r="Z7">
        <v>6142</v>
      </c>
      <c r="AA7">
        <v>361</v>
      </c>
      <c r="AB7">
        <v>326</v>
      </c>
      <c r="AC7">
        <v>1861</v>
      </c>
      <c r="AD7">
        <v>511</v>
      </c>
      <c r="AE7">
        <v>9808</v>
      </c>
      <c r="AF7">
        <v>6190</v>
      </c>
      <c r="AH7" t="s">
        <v>408</v>
      </c>
      <c r="AI7">
        <v>26583</v>
      </c>
      <c r="AJ7">
        <v>400.31456193809998</v>
      </c>
      <c r="AK7">
        <v>29942</v>
      </c>
      <c r="AL7">
        <v>7252</v>
      </c>
      <c r="AM7">
        <v>39248</v>
      </c>
      <c r="AN7">
        <v>28129</v>
      </c>
      <c r="AO7">
        <v>9977</v>
      </c>
      <c r="AP7">
        <v>8051</v>
      </c>
      <c r="AQ7">
        <v>14906</v>
      </c>
      <c r="AR7">
        <v>9992</v>
      </c>
      <c r="AS7">
        <v>58</v>
      </c>
      <c r="AT7">
        <v>148</v>
      </c>
      <c r="AV7" t="s">
        <v>389</v>
      </c>
      <c r="AW7">
        <v>1131</v>
      </c>
      <c r="AX7">
        <v>55.782493368700003</v>
      </c>
      <c r="AY7">
        <v>763</v>
      </c>
      <c r="AZ7">
        <v>97</v>
      </c>
      <c r="BA7">
        <v>1295</v>
      </c>
      <c r="BB7">
        <v>55</v>
      </c>
      <c r="BC7">
        <v>6</v>
      </c>
      <c r="BD7">
        <v>5</v>
      </c>
      <c r="BE7">
        <v>52</v>
      </c>
      <c r="BF7">
        <v>14</v>
      </c>
      <c r="BG7">
        <v>128</v>
      </c>
      <c r="BH7">
        <v>84</v>
      </c>
      <c r="BJ7" t="s">
        <v>632</v>
      </c>
      <c r="BK7" t="s">
        <v>386</v>
      </c>
      <c r="BL7">
        <v>659</v>
      </c>
      <c r="BM7">
        <v>48</v>
      </c>
      <c r="BN7">
        <v>57.397572078899998</v>
      </c>
      <c r="BO7">
        <v>1873</v>
      </c>
      <c r="BP7">
        <v>266</v>
      </c>
      <c r="BQ7">
        <v>88.7512012814</v>
      </c>
      <c r="BR7">
        <v>71.390977443599994</v>
      </c>
      <c r="BS7">
        <v>1583</v>
      </c>
      <c r="BT7">
        <v>244</v>
      </c>
      <c r="BU7">
        <v>87.286797220500006</v>
      </c>
      <c r="BV7">
        <v>3155</v>
      </c>
      <c r="BW7">
        <v>548</v>
      </c>
      <c r="BX7">
        <v>118.02472266239999</v>
      </c>
      <c r="BY7">
        <v>92.405109489099999</v>
      </c>
      <c r="CA7" t="s">
        <v>412</v>
      </c>
      <c r="CB7" t="s">
        <v>768</v>
      </c>
      <c r="CC7" t="s">
        <v>994</v>
      </c>
      <c r="CD7">
        <v>3335</v>
      </c>
      <c r="CE7">
        <v>627</v>
      </c>
      <c r="CF7">
        <v>80.576911544200001</v>
      </c>
      <c r="CG7">
        <v>6513</v>
      </c>
      <c r="CH7">
        <v>1202</v>
      </c>
      <c r="CI7">
        <v>122.24458774759999</v>
      </c>
      <c r="CJ7">
        <v>106.2853577371</v>
      </c>
      <c r="CL7" t="s">
        <v>412</v>
      </c>
      <c r="CM7" t="s">
        <v>749</v>
      </c>
      <c r="CN7" t="s">
        <v>748</v>
      </c>
      <c r="CO7">
        <v>295</v>
      </c>
      <c r="CP7">
        <v>33</v>
      </c>
      <c r="CQ7">
        <v>68.735593220300004</v>
      </c>
      <c r="CR7">
        <v>1008</v>
      </c>
      <c r="CS7">
        <v>174</v>
      </c>
      <c r="CT7">
        <v>65.658730158699996</v>
      </c>
      <c r="CU7">
        <v>69.005747126399996</v>
      </c>
      <c r="CW7" t="s">
        <v>412</v>
      </c>
      <c r="CX7" t="s">
        <v>759</v>
      </c>
      <c r="CY7" t="s">
        <v>758</v>
      </c>
      <c r="CZ7">
        <v>57</v>
      </c>
      <c r="DA7">
        <v>12</v>
      </c>
      <c r="DB7">
        <v>90.263157894700001</v>
      </c>
      <c r="DC7">
        <v>62</v>
      </c>
      <c r="DD7">
        <v>19</v>
      </c>
      <c r="DE7">
        <v>140.8548387097</v>
      </c>
      <c r="DF7">
        <v>121.8421052632</v>
      </c>
      <c r="DH7" t="s">
        <v>412</v>
      </c>
      <c r="DI7" t="s">
        <v>739</v>
      </c>
      <c r="DJ7" t="s">
        <v>738</v>
      </c>
      <c r="DK7">
        <v>31</v>
      </c>
      <c r="DL7">
        <v>8</v>
      </c>
      <c r="DM7">
        <v>87.387096774200003</v>
      </c>
      <c r="DN7">
        <v>61</v>
      </c>
      <c r="DO7">
        <v>16</v>
      </c>
      <c r="DP7">
        <v>132.22950819670001</v>
      </c>
      <c r="DQ7">
        <v>125.125</v>
      </c>
    </row>
    <row r="8" spans="2:121" x14ac:dyDescent="0.2">
      <c r="B8" t="s">
        <v>100</v>
      </c>
      <c r="C8">
        <v>281</v>
      </c>
      <c r="D8">
        <v>228</v>
      </c>
      <c r="F8" t="s">
        <v>58</v>
      </c>
      <c r="G8">
        <v>3686</v>
      </c>
      <c r="H8">
        <v>222.39717851329999</v>
      </c>
      <c r="I8">
        <v>8744</v>
      </c>
      <c r="J8">
        <v>1931</v>
      </c>
      <c r="K8">
        <v>6293</v>
      </c>
      <c r="L8">
        <v>2982</v>
      </c>
      <c r="M8">
        <v>2905</v>
      </c>
      <c r="N8">
        <v>2319</v>
      </c>
      <c r="O8">
        <v>1567</v>
      </c>
      <c r="P8">
        <v>1056</v>
      </c>
      <c r="Q8">
        <v>1</v>
      </c>
      <c r="R8">
        <v>266</v>
      </c>
      <c r="AH8" t="s">
        <v>404</v>
      </c>
      <c r="AI8">
        <v>7041</v>
      </c>
      <c r="AJ8">
        <v>445.25124272120001</v>
      </c>
      <c r="AK8">
        <v>6521</v>
      </c>
      <c r="AL8">
        <v>1829</v>
      </c>
      <c r="AM8">
        <v>10164</v>
      </c>
      <c r="AN8">
        <v>7257</v>
      </c>
      <c r="AO8">
        <v>3232</v>
      </c>
      <c r="AP8">
        <v>2577</v>
      </c>
      <c r="AQ8">
        <v>1839</v>
      </c>
      <c r="AR8">
        <v>1050</v>
      </c>
      <c r="AS8">
        <v>6</v>
      </c>
      <c r="AT8">
        <v>58</v>
      </c>
      <c r="AV8" t="s">
        <v>410</v>
      </c>
      <c r="AW8">
        <v>212</v>
      </c>
      <c r="AX8">
        <v>62.6603773585</v>
      </c>
      <c r="AY8">
        <v>224</v>
      </c>
      <c r="AZ8">
        <v>12</v>
      </c>
      <c r="BA8">
        <v>289</v>
      </c>
      <c r="BB8">
        <v>15</v>
      </c>
      <c r="BC8">
        <v>1</v>
      </c>
      <c r="BD8">
        <v>1</v>
      </c>
      <c r="BE8">
        <v>8</v>
      </c>
      <c r="BF8">
        <v>5</v>
      </c>
      <c r="BG8">
        <v>316</v>
      </c>
      <c r="BH8">
        <v>47</v>
      </c>
      <c r="BJ8" t="s">
        <v>620</v>
      </c>
      <c r="BK8" t="s">
        <v>386</v>
      </c>
      <c r="BL8">
        <v>16212</v>
      </c>
      <c r="BM8">
        <v>4315</v>
      </c>
      <c r="BN8">
        <v>98.728164322699996</v>
      </c>
      <c r="BO8">
        <v>24352</v>
      </c>
      <c r="BP8">
        <v>3436</v>
      </c>
      <c r="BQ8">
        <v>146.47435423600001</v>
      </c>
      <c r="BR8">
        <v>135.8591385332</v>
      </c>
      <c r="BS8">
        <v>13907</v>
      </c>
      <c r="BT8">
        <v>3162</v>
      </c>
      <c r="BU8">
        <v>90.306967714099997</v>
      </c>
      <c r="BV8">
        <v>17008</v>
      </c>
      <c r="BW8">
        <v>2714</v>
      </c>
      <c r="BX8">
        <v>136.63264346189999</v>
      </c>
      <c r="BY8">
        <v>125.1993367723</v>
      </c>
      <c r="CA8" t="s">
        <v>404</v>
      </c>
      <c r="CB8" t="s">
        <v>768</v>
      </c>
      <c r="CC8" t="s">
        <v>995</v>
      </c>
      <c r="CD8">
        <v>6104</v>
      </c>
      <c r="CE8">
        <v>1739</v>
      </c>
      <c r="CF8">
        <v>102.5506225426</v>
      </c>
      <c r="CG8">
        <v>10405</v>
      </c>
      <c r="CH8">
        <v>1661</v>
      </c>
      <c r="CI8">
        <v>140.28467083129999</v>
      </c>
      <c r="CJ8">
        <v>123.5352197471</v>
      </c>
      <c r="CL8" t="s">
        <v>404</v>
      </c>
      <c r="CM8" t="s">
        <v>749</v>
      </c>
      <c r="CN8" t="s">
        <v>750</v>
      </c>
      <c r="CO8">
        <v>331</v>
      </c>
      <c r="CP8">
        <v>17</v>
      </c>
      <c r="CQ8">
        <v>61.670694863999998</v>
      </c>
      <c r="CR8">
        <v>955</v>
      </c>
      <c r="CS8">
        <v>139</v>
      </c>
      <c r="CT8">
        <v>67.371727748699996</v>
      </c>
      <c r="CU8">
        <v>74.014388489200002</v>
      </c>
      <c r="CW8" t="s">
        <v>404</v>
      </c>
      <c r="CX8" t="s">
        <v>759</v>
      </c>
      <c r="CY8" t="s">
        <v>760</v>
      </c>
      <c r="CZ8">
        <v>253</v>
      </c>
      <c r="DA8">
        <v>57</v>
      </c>
      <c r="DB8">
        <v>86.126482213399996</v>
      </c>
      <c r="DC8">
        <v>345</v>
      </c>
      <c r="DD8">
        <v>97</v>
      </c>
      <c r="DE8">
        <v>139.48985507250001</v>
      </c>
      <c r="DF8">
        <v>130.61855670099999</v>
      </c>
      <c r="DH8" t="s">
        <v>404</v>
      </c>
      <c r="DI8" t="s">
        <v>739</v>
      </c>
      <c r="DJ8" t="s">
        <v>740</v>
      </c>
      <c r="DK8">
        <v>306</v>
      </c>
      <c r="DL8">
        <v>42</v>
      </c>
      <c r="DM8">
        <v>69.745098039200002</v>
      </c>
      <c r="DN8">
        <v>575</v>
      </c>
      <c r="DO8">
        <v>139</v>
      </c>
      <c r="DP8">
        <v>125.4573913043</v>
      </c>
      <c r="DQ8">
        <v>120.58992805760001</v>
      </c>
    </row>
    <row r="9" spans="2:121" x14ac:dyDescent="0.2">
      <c r="B9" t="s">
        <v>92</v>
      </c>
      <c r="C9">
        <v>11</v>
      </c>
      <c r="D9">
        <v>4</v>
      </c>
      <c r="F9" t="s">
        <v>59</v>
      </c>
      <c r="G9">
        <v>4173</v>
      </c>
      <c r="H9">
        <v>439.91205367840001</v>
      </c>
      <c r="I9">
        <v>5513</v>
      </c>
      <c r="J9">
        <v>1511</v>
      </c>
      <c r="K9">
        <v>5568</v>
      </c>
      <c r="L9">
        <v>3803</v>
      </c>
      <c r="M9">
        <v>959</v>
      </c>
      <c r="N9">
        <v>687</v>
      </c>
      <c r="O9">
        <v>1449</v>
      </c>
      <c r="P9">
        <v>994</v>
      </c>
      <c r="Q9">
        <v>2</v>
      </c>
      <c r="R9">
        <v>262</v>
      </c>
      <c r="AH9" t="s">
        <v>374</v>
      </c>
      <c r="AI9">
        <v>1075</v>
      </c>
      <c r="AJ9">
        <v>319.44837209299999</v>
      </c>
      <c r="AK9">
        <v>1785</v>
      </c>
      <c r="AL9">
        <v>471</v>
      </c>
      <c r="AM9">
        <v>2665</v>
      </c>
      <c r="AN9">
        <v>1786</v>
      </c>
      <c r="AO9">
        <v>565</v>
      </c>
      <c r="AP9">
        <v>407</v>
      </c>
      <c r="AQ9">
        <v>1080</v>
      </c>
      <c r="AR9">
        <v>789</v>
      </c>
      <c r="AS9">
        <v>291</v>
      </c>
      <c r="AT9">
        <v>5</v>
      </c>
      <c r="AV9" t="s">
        <v>418</v>
      </c>
      <c r="AW9">
        <v>41</v>
      </c>
      <c r="AX9">
        <v>80.317073170699999</v>
      </c>
      <c r="AY9">
        <v>62</v>
      </c>
      <c r="AZ9">
        <v>11</v>
      </c>
      <c r="BA9">
        <v>46</v>
      </c>
      <c r="BB9">
        <v>8</v>
      </c>
      <c r="BC9">
        <v>0</v>
      </c>
      <c r="BE9">
        <v>5</v>
      </c>
      <c r="BG9">
        <v>8</v>
      </c>
      <c r="BH9">
        <v>14</v>
      </c>
      <c r="BJ9" t="s">
        <v>556</v>
      </c>
      <c r="BK9" t="s">
        <v>386</v>
      </c>
      <c r="BL9">
        <v>4205</v>
      </c>
      <c r="BM9">
        <v>1449</v>
      </c>
      <c r="BN9">
        <v>110.4915576694</v>
      </c>
      <c r="BO9">
        <v>4974</v>
      </c>
      <c r="BP9">
        <v>750</v>
      </c>
      <c r="BQ9">
        <v>146.44310414149999</v>
      </c>
      <c r="BR9">
        <v>137.9066666667</v>
      </c>
      <c r="BS9">
        <v>2006</v>
      </c>
      <c r="BT9">
        <v>761</v>
      </c>
      <c r="BU9">
        <v>128.19990029909999</v>
      </c>
      <c r="BV9">
        <v>6165</v>
      </c>
      <c r="BW9">
        <v>892</v>
      </c>
      <c r="BX9">
        <v>150.2084347121</v>
      </c>
      <c r="BY9">
        <v>147.81165919279999</v>
      </c>
      <c r="CA9" t="s">
        <v>388</v>
      </c>
      <c r="CB9" t="s">
        <v>768</v>
      </c>
      <c r="CC9" t="s">
        <v>996</v>
      </c>
      <c r="CD9">
        <v>5668</v>
      </c>
      <c r="CE9">
        <v>1504</v>
      </c>
      <c r="CF9">
        <v>95.302752293599994</v>
      </c>
      <c r="CG9">
        <v>9160</v>
      </c>
      <c r="CH9">
        <v>1485</v>
      </c>
      <c r="CI9">
        <v>137.32783842789999</v>
      </c>
      <c r="CJ9">
        <v>140.38451178450001</v>
      </c>
      <c r="CL9" t="s">
        <v>388</v>
      </c>
      <c r="CM9" t="s">
        <v>749</v>
      </c>
      <c r="CN9" t="s">
        <v>751</v>
      </c>
      <c r="CO9">
        <v>385</v>
      </c>
      <c r="CP9">
        <v>62</v>
      </c>
      <c r="CQ9">
        <v>72.366233766199997</v>
      </c>
      <c r="CR9">
        <v>1356</v>
      </c>
      <c r="CS9">
        <v>173</v>
      </c>
      <c r="CT9">
        <v>67.377581120900004</v>
      </c>
      <c r="CU9">
        <v>63.658959537599998</v>
      </c>
      <c r="CW9" t="s">
        <v>388</v>
      </c>
      <c r="CX9" t="s">
        <v>759</v>
      </c>
      <c r="CY9" t="s">
        <v>761</v>
      </c>
      <c r="CZ9">
        <v>88</v>
      </c>
      <c r="DA9">
        <v>15</v>
      </c>
      <c r="DB9">
        <v>79.840909090899999</v>
      </c>
      <c r="DC9">
        <v>86</v>
      </c>
      <c r="DD9">
        <v>21</v>
      </c>
      <c r="DE9">
        <v>151.40697674419999</v>
      </c>
      <c r="DF9">
        <v>156.38095238099999</v>
      </c>
      <c r="DH9" t="s">
        <v>388</v>
      </c>
      <c r="DI9" t="s">
        <v>739</v>
      </c>
      <c r="DJ9" t="s">
        <v>741</v>
      </c>
      <c r="DK9">
        <v>123</v>
      </c>
      <c r="DL9">
        <v>22</v>
      </c>
      <c r="DM9">
        <v>76.439024390200004</v>
      </c>
      <c r="DN9">
        <v>209</v>
      </c>
      <c r="DO9">
        <v>47</v>
      </c>
      <c r="DP9">
        <v>122.028708134</v>
      </c>
      <c r="DQ9">
        <v>128.61702127660001</v>
      </c>
    </row>
    <row r="10" spans="2:121" x14ac:dyDescent="0.2">
      <c r="B10" t="s">
        <v>314</v>
      </c>
      <c r="C10">
        <v>1</v>
      </c>
      <c r="D10">
        <v>1</v>
      </c>
      <c r="F10" t="s">
        <v>24</v>
      </c>
      <c r="G10">
        <v>916</v>
      </c>
      <c r="H10">
        <v>154.9956331878</v>
      </c>
      <c r="I10">
        <v>3970</v>
      </c>
      <c r="J10">
        <v>736</v>
      </c>
      <c r="K10">
        <v>2032</v>
      </c>
      <c r="L10">
        <v>811</v>
      </c>
      <c r="M10">
        <v>970</v>
      </c>
      <c r="N10">
        <v>587</v>
      </c>
      <c r="O10">
        <v>303</v>
      </c>
      <c r="P10">
        <v>132</v>
      </c>
      <c r="Q10">
        <v>0</v>
      </c>
      <c r="R10">
        <v>0</v>
      </c>
      <c r="AH10" t="s">
        <v>424</v>
      </c>
      <c r="AI10">
        <v>817</v>
      </c>
      <c r="AJ10">
        <v>417.67564259490001</v>
      </c>
      <c r="AK10">
        <v>836</v>
      </c>
      <c r="AL10">
        <v>203</v>
      </c>
      <c r="AM10">
        <v>1062</v>
      </c>
      <c r="AN10">
        <v>781</v>
      </c>
      <c r="AO10">
        <v>228</v>
      </c>
      <c r="AP10">
        <v>187</v>
      </c>
      <c r="AQ10">
        <v>380</v>
      </c>
      <c r="AR10">
        <v>230</v>
      </c>
      <c r="AS10">
        <v>81</v>
      </c>
      <c r="AT10">
        <v>1</v>
      </c>
      <c r="AV10" t="s">
        <v>372</v>
      </c>
      <c r="AW10">
        <v>384</v>
      </c>
      <c r="AX10">
        <v>98.049479166699996</v>
      </c>
      <c r="AY10">
        <v>634</v>
      </c>
      <c r="AZ10">
        <v>141</v>
      </c>
      <c r="BA10">
        <v>501</v>
      </c>
      <c r="BB10">
        <v>152</v>
      </c>
      <c r="BC10">
        <v>4</v>
      </c>
      <c r="BD10">
        <v>3</v>
      </c>
      <c r="BE10">
        <v>57</v>
      </c>
      <c r="BF10">
        <v>11</v>
      </c>
      <c r="BG10">
        <v>55</v>
      </c>
      <c r="BH10">
        <v>173</v>
      </c>
      <c r="BJ10" t="s">
        <v>608</v>
      </c>
      <c r="BK10" t="s">
        <v>386</v>
      </c>
      <c r="BL10">
        <v>3245</v>
      </c>
      <c r="BM10">
        <v>602</v>
      </c>
      <c r="BN10">
        <v>79.567950693399993</v>
      </c>
      <c r="BO10">
        <v>6291</v>
      </c>
      <c r="BP10">
        <v>1185</v>
      </c>
      <c r="BQ10">
        <v>123.2077571133</v>
      </c>
      <c r="BR10">
        <v>104.60590717300001</v>
      </c>
      <c r="BS10">
        <v>3336</v>
      </c>
      <c r="BT10">
        <v>606</v>
      </c>
      <c r="BU10">
        <v>79.135191846500007</v>
      </c>
      <c r="BV10">
        <v>7099</v>
      </c>
      <c r="BW10">
        <v>1209</v>
      </c>
      <c r="BX10">
        <v>132.1483307508</v>
      </c>
      <c r="BY10">
        <v>107.84036393709999</v>
      </c>
      <c r="CA10" t="s">
        <v>390</v>
      </c>
      <c r="CB10" t="s">
        <v>768</v>
      </c>
      <c r="CC10" t="s">
        <v>997</v>
      </c>
      <c r="CD10">
        <v>4268</v>
      </c>
      <c r="CE10">
        <v>1433</v>
      </c>
      <c r="CF10">
        <v>109.12043111529999</v>
      </c>
      <c r="CG10">
        <v>5484</v>
      </c>
      <c r="CH10">
        <v>852</v>
      </c>
      <c r="CI10">
        <v>141.04540481399999</v>
      </c>
      <c r="CJ10">
        <v>134.1607981221</v>
      </c>
      <c r="CL10" t="s">
        <v>390</v>
      </c>
      <c r="CM10" t="s">
        <v>749</v>
      </c>
      <c r="CN10" t="s">
        <v>752</v>
      </c>
      <c r="CO10">
        <v>318</v>
      </c>
      <c r="CP10">
        <v>55</v>
      </c>
      <c r="CQ10">
        <v>74.515723270400002</v>
      </c>
      <c r="CR10">
        <v>983</v>
      </c>
      <c r="CS10">
        <v>153</v>
      </c>
      <c r="CT10">
        <v>76.641912512700003</v>
      </c>
      <c r="CU10">
        <v>91.267973856200001</v>
      </c>
      <c r="CW10" t="s">
        <v>390</v>
      </c>
      <c r="CX10" t="s">
        <v>759</v>
      </c>
      <c r="CY10" t="s">
        <v>762</v>
      </c>
      <c r="CZ10">
        <v>69</v>
      </c>
      <c r="DA10">
        <v>22</v>
      </c>
      <c r="DB10">
        <v>96.681159420300006</v>
      </c>
      <c r="DC10">
        <v>94</v>
      </c>
      <c r="DD10">
        <v>13</v>
      </c>
      <c r="DE10">
        <v>153.47872340430001</v>
      </c>
      <c r="DF10">
        <v>133.1538461538</v>
      </c>
      <c r="DH10" t="s">
        <v>390</v>
      </c>
      <c r="DI10" t="s">
        <v>739</v>
      </c>
      <c r="DJ10" t="s">
        <v>742</v>
      </c>
      <c r="DK10">
        <v>60</v>
      </c>
      <c r="DL10">
        <v>15</v>
      </c>
      <c r="DM10">
        <v>98.566666666700002</v>
      </c>
      <c r="DN10">
        <v>106</v>
      </c>
      <c r="DO10">
        <v>18</v>
      </c>
      <c r="DP10">
        <v>141.55660377359999</v>
      </c>
      <c r="DQ10">
        <v>133.1666666667</v>
      </c>
    </row>
    <row r="11" spans="2:121" x14ac:dyDescent="0.2">
      <c r="B11" t="s">
        <v>111</v>
      </c>
      <c r="C11">
        <v>7754</v>
      </c>
      <c r="D11">
        <v>503</v>
      </c>
      <c r="F11" t="s">
        <v>33</v>
      </c>
      <c r="G11">
        <v>8370</v>
      </c>
      <c r="H11">
        <v>772.52664277179997</v>
      </c>
      <c r="I11">
        <v>4286</v>
      </c>
      <c r="J11">
        <v>1200</v>
      </c>
      <c r="K11">
        <v>9923</v>
      </c>
      <c r="L11">
        <v>8211</v>
      </c>
      <c r="M11">
        <v>2412</v>
      </c>
      <c r="N11">
        <v>2191</v>
      </c>
      <c r="O11">
        <v>1418</v>
      </c>
      <c r="P11">
        <v>1088</v>
      </c>
      <c r="Q11">
        <v>0</v>
      </c>
      <c r="R11">
        <v>5</v>
      </c>
      <c r="AH11" t="s">
        <v>415</v>
      </c>
      <c r="AI11">
        <v>452</v>
      </c>
      <c r="AJ11">
        <v>523.25442477879994</v>
      </c>
      <c r="AK11">
        <v>417</v>
      </c>
      <c r="AL11">
        <v>87</v>
      </c>
      <c r="AM11">
        <v>637</v>
      </c>
      <c r="AN11">
        <v>472</v>
      </c>
      <c r="AO11">
        <v>207</v>
      </c>
      <c r="AP11">
        <v>183</v>
      </c>
      <c r="AQ11">
        <v>354</v>
      </c>
      <c r="AR11">
        <v>266</v>
      </c>
      <c r="AS11">
        <v>37</v>
      </c>
      <c r="AT11">
        <v>0</v>
      </c>
      <c r="AV11" t="s">
        <v>388</v>
      </c>
      <c r="AW11">
        <v>604</v>
      </c>
      <c r="AX11">
        <v>59.958609271500002</v>
      </c>
      <c r="AY11">
        <v>430</v>
      </c>
      <c r="AZ11">
        <v>53</v>
      </c>
      <c r="BA11">
        <v>709</v>
      </c>
      <c r="BB11">
        <v>50</v>
      </c>
      <c r="BC11">
        <v>3</v>
      </c>
      <c r="BD11">
        <v>2</v>
      </c>
      <c r="BE11">
        <v>26</v>
      </c>
      <c r="BF11">
        <v>8</v>
      </c>
      <c r="BG11">
        <v>65</v>
      </c>
      <c r="BH11">
        <v>63</v>
      </c>
      <c r="BJ11" t="s">
        <v>610</v>
      </c>
      <c r="BK11" t="s">
        <v>386</v>
      </c>
      <c r="BL11">
        <v>5204</v>
      </c>
      <c r="BM11">
        <v>859</v>
      </c>
      <c r="BN11">
        <v>71.283051498800006</v>
      </c>
      <c r="BO11">
        <v>12532</v>
      </c>
      <c r="BP11">
        <v>1894</v>
      </c>
      <c r="BQ11">
        <v>118.25239387169999</v>
      </c>
      <c r="BR11">
        <v>90.666842661000004</v>
      </c>
      <c r="BS11">
        <v>6304</v>
      </c>
      <c r="BT11">
        <v>1474</v>
      </c>
      <c r="BU11">
        <v>84.018718274099996</v>
      </c>
      <c r="BV11">
        <v>17083</v>
      </c>
      <c r="BW11">
        <v>2211</v>
      </c>
      <c r="BX11">
        <v>128.21553591290001</v>
      </c>
      <c r="BY11">
        <v>103.4644957033</v>
      </c>
      <c r="CA11" t="s">
        <v>419</v>
      </c>
      <c r="CB11" t="s">
        <v>768</v>
      </c>
      <c r="CC11" t="s">
        <v>998</v>
      </c>
      <c r="CD11">
        <v>704</v>
      </c>
      <c r="CE11">
        <v>52</v>
      </c>
      <c r="CF11">
        <v>58.09375</v>
      </c>
      <c r="CG11">
        <v>2048</v>
      </c>
      <c r="CH11">
        <v>289</v>
      </c>
      <c r="CI11">
        <v>90.039550781299994</v>
      </c>
      <c r="CJ11">
        <v>72.709342560600007</v>
      </c>
      <c r="CL11" t="s">
        <v>419</v>
      </c>
      <c r="CM11" t="s">
        <v>749</v>
      </c>
      <c r="CN11" t="s">
        <v>753</v>
      </c>
      <c r="CO11">
        <v>87</v>
      </c>
      <c r="CP11">
        <v>7</v>
      </c>
      <c r="CQ11">
        <v>51.425287356299997</v>
      </c>
      <c r="CR11">
        <v>306</v>
      </c>
      <c r="CS11">
        <v>45</v>
      </c>
      <c r="CT11">
        <v>59.281045751599997</v>
      </c>
      <c r="CU11">
        <v>60.688888888900003</v>
      </c>
      <c r="CW11" t="s">
        <v>419</v>
      </c>
      <c r="CX11" t="s">
        <v>759</v>
      </c>
      <c r="CY11" t="s">
        <v>763</v>
      </c>
      <c r="CZ11">
        <v>30</v>
      </c>
      <c r="DA11">
        <v>11</v>
      </c>
      <c r="DB11">
        <v>100.5666666667</v>
      </c>
      <c r="DC11">
        <v>26</v>
      </c>
      <c r="DD11">
        <v>8</v>
      </c>
      <c r="DE11">
        <v>136.61538461539999</v>
      </c>
      <c r="DF11">
        <v>143.125</v>
      </c>
      <c r="DH11" t="s">
        <v>419</v>
      </c>
      <c r="DI11" t="s">
        <v>739</v>
      </c>
      <c r="DJ11" t="s">
        <v>743</v>
      </c>
      <c r="DK11">
        <v>11</v>
      </c>
      <c r="DL11">
        <v>0</v>
      </c>
      <c r="DM11">
        <v>60.818181818200003</v>
      </c>
      <c r="DN11">
        <v>26</v>
      </c>
      <c r="DO11">
        <v>6</v>
      </c>
      <c r="DP11">
        <v>125.4230769231</v>
      </c>
      <c r="DQ11">
        <v>145</v>
      </c>
    </row>
    <row r="12" spans="2:121" x14ac:dyDescent="0.2">
      <c r="B12" t="s">
        <v>121</v>
      </c>
      <c r="C12">
        <v>739</v>
      </c>
      <c r="D12">
        <v>352</v>
      </c>
      <c r="F12" t="s">
        <v>57</v>
      </c>
      <c r="G12">
        <v>11247</v>
      </c>
      <c r="H12">
        <v>382.89917311279999</v>
      </c>
      <c r="I12">
        <v>7134</v>
      </c>
      <c r="J12">
        <v>1522</v>
      </c>
      <c r="K12">
        <v>12505</v>
      </c>
      <c r="L12">
        <v>9381</v>
      </c>
      <c r="M12">
        <v>4510</v>
      </c>
      <c r="N12">
        <v>4201</v>
      </c>
      <c r="O12">
        <v>1822</v>
      </c>
      <c r="P12">
        <v>1114</v>
      </c>
      <c r="Q12">
        <v>0</v>
      </c>
      <c r="R12">
        <v>380</v>
      </c>
      <c r="T12" t="s">
        <v>649</v>
      </c>
      <c r="U12" t="s">
        <v>306</v>
      </c>
      <c r="V12" t="s">
        <v>133</v>
      </c>
      <c r="W12" t="s">
        <v>214</v>
      </c>
      <c r="X12" t="s">
        <v>215</v>
      </c>
      <c r="Y12" t="s">
        <v>216</v>
      </c>
      <c r="Z12" t="s">
        <v>217</v>
      </c>
      <c r="AA12" t="s">
        <v>218</v>
      </c>
      <c r="AB12" t="s">
        <v>219</v>
      </c>
      <c r="AC12" t="s">
        <v>220</v>
      </c>
      <c r="AD12" t="s">
        <v>221</v>
      </c>
      <c r="AE12" t="s">
        <v>222</v>
      </c>
      <c r="AF12" t="s">
        <v>223</v>
      </c>
      <c r="AH12" t="s">
        <v>426</v>
      </c>
      <c r="AI12">
        <v>19110</v>
      </c>
      <c r="AJ12">
        <v>336.15400313970002</v>
      </c>
      <c r="AK12">
        <v>21970</v>
      </c>
      <c r="AL12">
        <v>5646</v>
      </c>
      <c r="AM12">
        <v>26784</v>
      </c>
      <c r="AN12">
        <v>17729</v>
      </c>
      <c r="AO12">
        <v>7159</v>
      </c>
      <c r="AP12">
        <v>5567</v>
      </c>
      <c r="AQ12">
        <v>17291</v>
      </c>
      <c r="AR12">
        <v>11684</v>
      </c>
      <c r="AS12">
        <v>2083</v>
      </c>
      <c r="AT12">
        <v>282</v>
      </c>
      <c r="AV12" t="s">
        <v>426</v>
      </c>
      <c r="AW12">
        <v>2596</v>
      </c>
      <c r="AX12">
        <v>95.538135593199996</v>
      </c>
      <c r="AY12">
        <v>3705</v>
      </c>
      <c r="AZ12">
        <v>873</v>
      </c>
      <c r="BA12">
        <v>3299</v>
      </c>
      <c r="BB12">
        <v>981</v>
      </c>
      <c r="BC12">
        <v>33</v>
      </c>
      <c r="BD12">
        <v>30</v>
      </c>
      <c r="BE12">
        <v>172</v>
      </c>
      <c r="BF12">
        <v>50</v>
      </c>
      <c r="BG12">
        <v>382</v>
      </c>
      <c r="BH12">
        <v>772</v>
      </c>
      <c r="BJ12" t="s">
        <v>552</v>
      </c>
      <c r="BK12" t="s">
        <v>386</v>
      </c>
      <c r="BL12">
        <v>5582</v>
      </c>
      <c r="BM12">
        <v>1502</v>
      </c>
      <c r="BN12">
        <v>95.557506270199994</v>
      </c>
      <c r="BO12">
        <v>8546</v>
      </c>
      <c r="BP12">
        <v>1414</v>
      </c>
      <c r="BQ12">
        <v>142.39035806230001</v>
      </c>
      <c r="BR12">
        <v>147.4858557284</v>
      </c>
      <c r="BS12">
        <v>1783</v>
      </c>
      <c r="BT12">
        <v>655</v>
      </c>
      <c r="BU12">
        <v>115.78855860909999</v>
      </c>
      <c r="BV12">
        <v>6450</v>
      </c>
      <c r="BW12">
        <v>1011</v>
      </c>
      <c r="BX12">
        <v>137.5544186047</v>
      </c>
      <c r="BY12">
        <v>161.31256182000001</v>
      </c>
      <c r="CA12" t="s">
        <v>413</v>
      </c>
      <c r="CB12" t="s">
        <v>768</v>
      </c>
      <c r="CC12" t="s">
        <v>999</v>
      </c>
      <c r="CD12">
        <v>5358</v>
      </c>
      <c r="CE12">
        <v>877</v>
      </c>
      <c r="CF12">
        <v>71.670586039599996</v>
      </c>
      <c r="CG12">
        <v>12869</v>
      </c>
      <c r="CH12">
        <v>1988</v>
      </c>
      <c r="CI12">
        <v>103.2128370503</v>
      </c>
      <c r="CJ12">
        <v>88.648390342100001</v>
      </c>
      <c r="CL12" t="s">
        <v>413</v>
      </c>
      <c r="CM12" t="s">
        <v>749</v>
      </c>
      <c r="CN12" t="s">
        <v>754</v>
      </c>
      <c r="CO12">
        <v>418</v>
      </c>
      <c r="CP12">
        <v>32</v>
      </c>
      <c r="CQ12">
        <v>60.846889952200002</v>
      </c>
      <c r="CR12">
        <v>1472</v>
      </c>
      <c r="CS12">
        <v>225</v>
      </c>
      <c r="CT12">
        <v>65.978940217399995</v>
      </c>
      <c r="CU12">
        <v>72.093333333299995</v>
      </c>
      <c r="CW12" t="s">
        <v>413</v>
      </c>
      <c r="CX12" t="s">
        <v>759</v>
      </c>
      <c r="CY12" t="s">
        <v>764</v>
      </c>
      <c r="CZ12">
        <v>111</v>
      </c>
      <c r="DA12">
        <v>18</v>
      </c>
      <c r="DB12">
        <v>78.729729729699997</v>
      </c>
      <c r="DC12">
        <v>144</v>
      </c>
      <c r="DD12">
        <v>29</v>
      </c>
      <c r="DE12">
        <v>141.7708333333</v>
      </c>
      <c r="DF12">
        <v>136.65517241379999</v>
      </c>
      <c r="DH12" t="s">
        <v>413</v>
      </c>
      <c r="DI12" t="s">
        <v>739</v>
      </c>
      <c r="DJ12" t="s">
        <v>744</v>
      </c>
      <c r="DK12">
        <v>185</v>
      </c>
      <c r="DL12">
        <v>37</v>
      </c>
      <c r="DM12">
        <v>81.783783783800004</v>
      </c>
      <c r="DN12">
        <v>250</v>
      </c>
      <c r="DO12">
        <v>73</v>
      </c>
      <c r="DP12">
        <v>125.636</v>
      </c>
      <c r="DQ12">
        <v>113.904109589</v>
      </c>
    </row>
    <row r="13" spans="2:121" x14ac:dyDescent="0.2">
      <c r="B13" t="s">
        <v>97</v>
      </c>
      <c r="C13">
        <v>182</v>
      </c>
      <c r="D13">
        <v>117</v>
      </c>
      <c r="F13" t="s">
        <v>34</v>
      </c>
      <c r="G13">
        <v>213</v>
      </c>
      <c r="H13">
        <v>59.107981220699997</v>
      </c>
      <c r="I13">
        <v>1350</v>
      </c>
      <c r="J13">
        <v>302</v>
      </c>
      <c r="K13">
        <v>381</v>
      </c>
      <c r="L13">
        <v>42</v>
      </c>
      <c r="M13">
        <v>217</v>
      </c>
      <c r="N13">
        <v>167</v>
      </c>
      <c r="O13">
        <v>169</v>
      </c>
      <c r="P13">
        <v>60</v>
      </c>
      <c r="Q13">
        <v>0</v>
      </c>
      <c r="R13">
        <v>1</v>
      </c>
      <c r="T13" t="s">
        <v>386</v>
      </c>
      <c r="U13">
        <v>49033</v>
      </c>
      <c r="V13">
        <v>363.46260681579997</v>
      </c>
      <c r="W13">
        <v>62680</v>
      </c>
      <c r="X13">
        <v>15818</v>
      </c>
      <c r="Y13">
        <v>74375</v>
      </c>
      <c r="Z13">
        <v>49510</v>
      </c>
      <c r="AA13">
        <v>19144</v>
      </c>
      <c r="AB13">
        <v>14471</v>
      </c>
      <c r="AC13">
        <v>16695</v>
      </c>
      <c r="AD13">
        <v>9668</v>
      </c>
      <c r="AE13">
        <v>52</v>
      </c>
      <c r="AF13">
        <v>1139</v>
      </c>
      <c r="AH13" t="s">
        <v>382</v>
      </c>
      <c r="AI13">
        <v>14299</v>
      </c>
      <c r="AJ13">
        <v>359.42247709629999</v>
      </c>
      <c r="AK13">
        <v>17130</v>
      </c>
      <c r="AL13">
        <v>4839</v>
      </c>
      <c r="AM13">
        <v>21287</v>
      </c>
      <c r="AN13">
        <v>14884</v>
      </c>
      <c r="AO13">
        <v>8107</v>
      </c>
      <c r="AP13">
        <v>6821</v>
      </c>
      <c r="AQ13">
        <v>12753</v>
      </c>
      <c r="AR13">
        <v>10468</v>
      </c>
      <c r="AS13">
        <v>1041</v>
      </c>
      <c r="AT13">
        <v>31</v>
      </c>
      <c r="AV13" t="s">
        <v>409</v>
      </c>
      <c r="AW13">
        <v>81</v>
      </c>
      <c r="AX13">
        <v>45.925925925900003</v>
      </c>
      <c r="AY13">
        <v>106</v>
      </c>
      <c r="AZ13">
        <v>6</v>
      </c>
      <c r="BA13">
        <v>102</v>
      </c>
      <c r="BC13">
        <v>1</v>
      </c>
      <c r="BD13">
        <v>1</v>
      </c>
      <c r="BE13">
        <v>3</v>
      </c>
      <c r="BG13">
        <v>116</v>
      </c>
      <c r="BH13">
        <v>14</v>
      </c>
      <c r="BJ13" t="s">
        <v>589</v>
      </c>
      <c r="BK13" t="s">
        <v>386</v>
      </c>
      <c r="BL13">
        <v>2238</v>
      </c>
      <c r="BM13">
        <v>622</v>
      </c>
      <c r="BN13">
        <v>93.136282394999995</v>
      </c>
      <c r="BO13">
        <v>2884</v>
      </c>
      <c r="BP13">
        <v>468</v>
      </c>
      <c r="BQ13">
        <v>141.80825242719999</v>
      </c>
      <c r="BR13">
        <v>139.35256410260001</v>
      </c>
      <c r="BS13">
        <v>2665</v>
      </c>
      <c r="BT13">
        <v>1140</v>
      </c>
      <c r="BU13">
        <v>112.4506566604</v>
      </c>
      <c r="BV13">
        <v>5564</v>
      </c>
      <c r="BW13">
        <v>784</v>
      </c>
      <c r="BX13">
        <v>157.4760963336</v>
      </c>
      <c r="BY13">
        <v>154.27423469390001</v>
      </c>
      <c r="CA13" t="s">
        <v>411</v>
      </c>
      <c r="CB13" t="s">
        <v>768</v>
      </c>
      <c r="CC13" t="s">
        <v>1000</v>
      </c>
      <c r="CD13">
        <v>33483</v>
      </c>
      <c r="CE13">
        <v>7924</v>
      </c>
      <c r="CF13">
        <v>91.467640295099997</v>
      </c>
      <c r="CG13">
        <v>55066</v>
      </c>
      <c r="CH13">
        <v>8410</v>
      </c>
      <c r="CI13">
        <v>134.11076604549999</v>
      </c>
      <c r="CJ13">
        <v>123.9847800238</v>
      </c>
      <c r="CL13" t="s">
        <v>411</v>
      </c>
      <c r="CM13" t="s">
        <v>749</v>
      </c>
      <c r="CN13" t="s">
        <v>755</v>
      </c>
      <c r="CO13">
        <v>1766</v>
      </c>
      <c r="CP13">
        <v>169</v>
      </c>
      <c r="CQ13">
        <v>62.617780294500001</v>
      </c>
      <c r="CR13">
        <v>5656</v>
      </c>
      <c r="CS13">
        <v>882</v>
      </c>
      <c r="CT13">
        <v>67.634129089300004</v>
      </c>
      <c r="CU13">
        <v>73.785714285699996</v>
      </c>
      <c r="CW13" t="s">
        <v>411</v>
      </c>
      <c r="CX13" t="s">
        <v>759</v>
      </c>
      <c r="CY13" t="s">
        <v>765</v>
      </c>
      <c r="CZ13">
        <v>1119</v>
      </c>
      <c r="DA13">
        <v>264</v>
      </c>
      <c r="DB13">
        <v>86.199285075999995</v>
      </c>
      <c r="DC13">
        <v>1311</v>
      </c>
      <c r="DD13">
        <v>313</v>
      </c>
      <c r="DE13">
        <v>141.8749046529</v>
      </c>
      <c r="DF13">
        <v>140.32587859419999</v>
      </c>
      <c r="DH13" t="s">
        <v>411</v>
      </c>
      <c r="DI13" t="s">
        <v>739</v>
      </c>
      <c r="DJ13" t="s">
        <v>745</v>
      </c>
      <c r="DK13">
        <v>950</v>
      </c>
      <c r="DL13">
        <v>196</v>
      </c>
      <c r="DM13">
        <v>82.873684210500002</v>
      </c>
      <c r="DN13">
        <v>1470</v>
      </c>
      <c r="DO13">
        <v>306</v>
      </c>
      <c r="DP13">
        <v>134.25034013609999</v>
      </c>
      <c r="DQ13">
        <v>125.3888888889</v>
      </c>
    </row>
    <row r="14" spans="2:121" x14ac:dyDescent="0.2">
      <c r="B14" t="s">
        <v>128</v>
      </c>
      <c r="C14">
        <v>1609</v>
      </c>
      <c r="D14">
        <v>284</v>
      </c>
      <c r="F14" t="s">
        <v>38</v>
      </c>
      <c r="G14">
        <v>4667</v>
      </c>
      <c r="H14">
        <v>454.54553246199998</v>
      </c>
      <c r="I14">
        <v>6993</v>
      </c>
      <c r="J14">
        <v>1712</v>
      </c>
      <c r="K14">
        <v>6918</v>
      </c>
      <c r="L14">
        <v>4544</v>
      </c>
      <c r="M14">
        <v>1609</v>
      </c>
      <c r="N14">
        <v>1450</v>
      </c>
      <c r="O14">
        <v>2661</v>
      </c>
      <c r="P14">
        <v>2069</v>
      </c>
      <c r="Q14">
        <v>0</v>
      </c>
      <c r="R14">
        <v>327</v>
      </c>
      <c r="T14" t="s">
        <v>391</v>
      </c>
      <c r="U14">
        <v>35169</v>
      </c>
      <c r="V14">
        <v>348.82885495750003</v>
      </c>
      <c r="W14">
        <v>54306</v>
      </c>
      <c r="X14">
        <v>11730</v>
      </c>
      <c r="Y14">
        <v>59995</v>
      </c>
      <c r="Z14">
        <v>33580</v>
      </c>
      <c r="AA14">
        <v>14149</v>
      </c>
      <c r="AB14">
        <v>10628</v>
      </c>
      <c r="AC14">
        <v>13571</v>
      </c>
      <c r="AD14">
        <v>9098</v>
      </c>
      <c r="AE14">
        <v>7085</v>
      </c>
      <c r="AF14">
        <v>1029</v>
      </c>
      <c r="AH14" t="s">
        <v>429</v>
      </c>
      <c r="AI14">
        <v>1465</v>
      </c>
      <c r="AJ14">
        <v>298.68191126279999</v>
      </c>
      <c r="AK14">
        <v>1678</v>
      </c>
      <c r="AL14">
        <v>386</v>
      </c>
      <c r="AM14">
        <v>2071</v>
      </c>
      <c r="AN14">
        <v>1365</v>
      </c>
      <c r="AO14">
        <v>1067</v>
      </c>
      <c r="AP14">
        <v>661</v>
      </c>
      <c r="AQ14">
        <v>644</v>
      </c>
      <c r="AR14">
        <v>329</v>
      </c>
      <c r="AS14">
        <v>3</v>
      </c>
      <c r="AT14">
        <v>5</v>
      </c>
      <c r="AV14" t="s">
        <v>394</v>
      </c>
      <c r="AW14">
        <v>355</v>
      </c>
      <c r="AX14">
        <v>62.081690140799999</v>
      </c>
      <c r="AY14">
        <v>368</v>
      </c>
      <c r="AZ14">
        <v>37</v>
      </c>
      <c r="BA14">
        <v>450</v>
      </c>
      <c r="BB14">
        <v>37</v>
      </c>
      <c r="BC14">
        <v>3</v>
      </c>
      <c r="BD14">
        <v>3</v>
      </c>
      <c r="BE14">
        <v>35</v>
      </c>
      <c r="BF14">
        <v>7</v>
      </c>
      <c r="BG14">
        <v>80</v>
      </c>
      <c r="BH14">
        <v>65</v>
      </c>
      <c r="BJ14" t="s">
        <v>606</v>
      </c>
      <c r="BK14" t="s">
        <v>386</v>
      </c>
      <c r="BL14">
        <v>16120</v>
      </c>
      <c r="BM14">
        <v>3420</v>
      </c>
      <c r="BN14">
        <v>85.723387096799996</v>
      </c>
      <c r="BO14">
        <v>26485</v>
      </c>
      <c r="BP14">
        <v>4341</v>
      </c>
      <c r="BQ14">
        <v>136.01083754999999</v>
      </c>
      <c r="BR14">
        <v>126.4321584888</v>
      </c>
      <c r="BS14">
        <v>15122</v>
      </c>
      <c r="BT14">
        <v>2886</v>
      </c>
      <c r="BU14">
        <v>81.792620023799998</v>
      </c>
      <c r="BV14">
        <v>25297</v>
      </c>
      <c r="BW14">
        <v>4035</v>
      </c>
      <c r="BX14">
        <v>135.1095912074</v>
      </c>
      <c r="BY14">
        <v>125.1454770756</v>
      </c>
      <c r="CA14" t="s">
        <v>407</v>
      </c>
      <c r="CB14" t="s">
        <v>768</v>
      </c>
      <c r="CC14" t="s">
        <v>1001</v>
      </c>
      <c r="CD14">
        <v>2118</v>
      </c>
      <c r="CE14">
        <v>616</v>
      </c>
      <c r="CF14">
        <v>95.816336166200003</v>
      </c>
      <c r="CG14">
        <v>2468</v>
      </c>
      <c r="CH14">
        <v>414</v>
      </c>
      <c r="CI14">
        <v>141.14667747159999</v>
      </c>
      <c r="CJ14">
        <v>144.1111111111</v>
      </c>
      <c r="CL14" t="s">
        <v>407</v>
      </c>
      <c r="CM14" t="s">
        <v>749</v>
      </c>
      <c r="CN14" t="s">
        <v>756</v>
      </c>
      <c r="CO14">
        <v>178</v>
      </c>
      <c r="CP14">
        <v>13</v>
      </c>
      <c r="CQ14">
        <v>59.904494382000003</v>
      </c>
      <c r="CR14">
        <v>495</v>
      </c>
      <c r="CS14">
        <v>72</v>
      </c>
      <c r="CT14">
        <v>67.757575757599994</v>
      </c>
      <c r="CU14">
        <v>77.569444444400006</v>
      </c>
      <c r="CW14" t="s">
        <v>407</v>
      </c>
      <c r="CX14" t="s">
        <v>759</v>
      </c>
      <c r="CY14" t="s">
        <v>766</v>
      </c>
      <c r="CZ14">
        <v>60</v>
      </c>
      <c r="DA14">
        <v>20</v>
      </c>
      <c r="DB14">
        <v>100.7666666667</v>
      </c>
      <c r="DC14">
        <v>76</v>
      </c>
      <c r="DD14">
        <v>11</v>
      </c>
      <c r="DE14">
        <v>144.3552631579</v>
      </c>
      <c r="DF14">
        <v>153.8181818182</v>
      </c>
      <c r="DH14" t="s">
        <v>407</v>
      </c>
      <c r="DI14" t="s">
        <v>739</v>
      </c>
      <c r="DJ14" t="s">
        <v>746</v>
      </c>
      <c r="DK14">
        <v>48</v>
      </c>
      <c r="DL14">
        <v>19</v>
      </c>
      <c r="DM14">
        <v>107.9583333333</v>
      </c>
      <c r="DN14">
        <v>94</v>
      </c>
      <c r="DO14">
        <v>20</v>
      </c>
      <c r="DP14">
        <v>117.7553191489</v>
      </c>
      <c r="DQ14">
        <v>125.55</v>
      </c>
    </row>
    <row r="15" spans="2:121" x14ac:dyDescent="0.2">
      <c r="B15" t="s">
        <v>118</v>
      </c>
      <c r="C15">
        <v>33</v>
      </c>
      <c r="D15">
        <v>17</v>
      </c>
      <c r="F15" t="s">
        <v>36</v>
      </c>
      <c r="G15">
        <v>291</v>
      </c>
      <c r="H15">
        <v>261.86941580759998</v>
      </c>
      <c r="I15">
        <v>732</v>
      </c>
      <c r="J15">
        <v>102</v>
      </c>
      <c r="K15">
        <v>498</v>
      </c>
      <c r="L15">
        <v>281</v>
      </c>
      <c r="M15">
        <v>136</v>
      </c>
      <c r="N15">
        <v>106</v>
      </c>
      <c r="O15">
        <v>102</v>
      </c>
      <c r="P15">
        <v>42</v>
      </c>
      <c r="Q15">
        <v>2</v>
      </c>
      <c r="R15">
        <v>5</v>
      </c>
      <c r="T15" t="s">
        <v>370</v>
      </c>
      <c r="U15">
        <v>83510</v>
      </c>
      <c r="V15">
        <v>449.71977008739998</v>
      </c>
      <c r="W15">
        <v>75541</v>
      </c>
      <c r="X15">
        <v>19411</v>
      </c>
      <c r="Y15">
        <v>115025</v>
      </c>
      <c r="Z15">
        <v>83888</v>
      </c>
      <c r="AA15">
        <v>39924</v>
      </c>
      <c r="AB15">
        <v>32740</v>
      </c>
      <c r="AC15">
        <v>28060</v>
      </c>
      <c r="AD15">
        <v>20032</v>
      </c>
      <c r="AE15">
        <v>12943</v>
      </c>
      <c r="AF15">
        <v>54</v>
      </c>
      <c r="AH15" t="s">
        <v>409</v>
      </c>
      <c r="AI15">
        <v>609</v>
      </c>
      <c r="AJ15">
        <v>290.40558292280002</v>
      </c>
      <c r="AK15">
        <v>1495</v>
      </c>
      <c r="AL15">
        <v>346</v>
      </c>
      <c r="AM15">
        <v>950</v>
      </c>
      <c r="AN15">
        <v>495</v>
      </c>
      <c r="AO15">
        <v>354</v>
      </c>
      <c r="AP15">
        <v>268</v>
      </c>
      <c r="AQ15">
        <v>466</v>
      </c>
      <c r="AR15">
        <v>260</v>
      </c>
      <c r="AS15">
        <v>1</v>
      </c>
      <c r="AT15">
        <v>2</v>
      </c>
      <c r="AV15" t="s">
        <v>413</v>
      </c>
      <c r="AW15">
        <v>261</v>
      </c>
      <c r="AX15">
        <v>52.708812260499997</v>
      </c>
      <c r="AY15">
        <v>254</v>
      </c>
      <c r="AZ15">
        <v>13</v>
      </c>
      <c r="BA15">
        <v>314</v>
      </c>
      <c r="BB15">
        <v>8</v>
      </c>
      <c r="BC15">
        <v>2</v>
      </c>
      <c r="BD15">
        <v>2</v>
      </c>
      <c r="BE15">
        <v>12</v>
      </c>
      <c r="BF15">
        <v>4</v>
      </c>
      <c r="BG15">
        <v>598</v>
      </c>
      <c r="BH15">
        <v>62</v>
      </c>
      <c r="BJ15" t="s">
        <v>568</v>
      </c>
      <c r="BK15" t="s">
        <v>391</v>
      </c>
      <c r="BL15">
        <v>6029</v>
      </c>
      <c r="BM15">
        <v>1784</v>
      </c>
      <c r="BN15">
        <v>103.6067341184</v>
      </c>
      <c r="BO15">
        <v>10279</v>
      </c>
      <c r="BP15">
        <v>1794</v>
      </c>
      <c r="BQ15">
        <v>149.0794824399</v>
      </c>
      <c r="BR15">
        <v>141.78260869569999</v>
      </c>
      <c r="BS15">
        <v>4232</v>
      </c>
      <c r="BT15">
        <v>789</v>
      </c>
      <c r="BU15">
        <v>82.341918714599998</v>
      </c>
      <c r="BV15">
        <v>6026</v>
      </c>
      <c r="BW15">
        <v>1010</v>
      </c>
      <c r="BX15">
        <v>128.13674078989999</v>
      </c>
      <c r="BY15">
        <v>113.0742574257</v>
      </c>
      <c r="CA15" t="s">
        <v>422</v>
      </c>
      <c r="CB15" t="s">
        <v>768</v>
      </c>
      <c r="CC15" t="s">
        <v>1002</v>
      </c>
      <c r="CD15">
        <v>792</v>
      </c>
      <c r="CE15">
        <v>114</v>
      </c>
      <c r="CF15">
        <v>72.741161616200003</v>
      </c>
      <c r="CG15">
        <v>1431</v>
      </c>
      <c r="CH15">
        <v>320</v>
      </c>
      <c r="CI15">
        <v>133.0405310971</v>
      </c>
      <c r="CJ15">
        <v>100.2375</v>
      </c>
      <c r="CL15" t="s">
        <v>422</v>
      </c>
      <c r="CM15" t="s">
        <v>749</v>
      </c>
      <c r="CN15" t="s">
        <v>757</v>
      </c>
      <c r="CO15">
        <v>23</v>
      </c>
      <c r="CP15">
        <v>1</v>
      </c>
      <c r="CQ15">
        <v>51.260869565199997</v>
      </c>
      <c r="CR15">
        <v>86</v>
      </c>
      <c r="CS15">
        <v>9</v>
      </c>
      <c r="CT15">
        <v>60.9418604651</v>
      </c>
      <c r="CU15">
        <v>74.111111111100001</v>
      </c>
      <c r="CW15" t="s">
        <v>422</v>
      </c>
      <c r="CX15" t="s">
        <v>759</v>
      </c>
      <c r="CY15" t="s">
        <v>767</v>
      </c>
      <c r="CZ15">
        <v>18</v>
      </c>
      <c r="DA15">
        <v>6</v>
      </c>
      <c r="DB15">
        <v>101.8888888889</v>
      </c>
      <c r="DC15">
        <v>22</v>
      </c>
      <c r="DD15">
        <v>3</v>
      </c>
      <c r="DE15">
        <v>154.7727272727</v>
      </c>
      <c r="DF15">
        <v>137.3333333333</v>
      </c>
      <c r="DH15" t="s">
        <v>422</v>
      </c>
      <c r="DI15" t="s">
        <v>739</v>
      </c>
      <c r="DJ15" t="s">
        <v>747</v>
      </c>
      <c r="DK15">
        <v>4</v>
      </c>
      <c r="DL15">
        <v>1</v>
      </c>
      <c r="DM15">
        <v>69.25</v>
      </c>
      <c r="DN15">
        <v>28</v>
      </c>
      <c r="DO15">
        <v>3</v>
      </c>
      <c r="DP15">
        <v>125.7142857143</v>
      </c>
      <c r="DQ15">
        <v>94.666666666699996</v>
      </c>
    </row>
    <row r="16" spans="2:121" x14ac:dyDescent="0.2">
      <c r="B16" t="s">
        <v>1062</v>
      </c>
      <c r="C16">
        <v>6</v>
      </c>
      <c r="F16" t="s">
        <v>61</v>
      </c>
      <c r="G16">
        <v>712</v>
      </c>
      <c r="H16">
        <v>171.1109550562</v>
      </c>
      <c r="I16">
        <v>2691</v>
      </c>
      <c r="J16">
        <v>545</v>
      </c>
      <c r="K16">
        <v>1335</v>
      </c>
      <c r="L16">
        <v>645</v>
      </c>
      <c r="M16">
        <v>736</v>
      </c>
      <c r="N16">
        <v>693</v>
      </c>
      <c r="O16">
        <v>1555</v>
      </c>
      <c r="P16">
        <v>1167</v>
      </c>
      <c r="Q16">
        <v>0</v>
      </c>
      <c r="R16">
        <v>0</v>
      </c>
      <c r="T16" t="s">
        <v>8</v>
      </c>
      <c r="U16">
        <v>172</v>
      </c>
      <c r="V16">
        <v>580.94767441859995</v>
      </c>
      <c r="W16">
        <v>383</v>
      </c>
      <c r="X16">
        <v>5</v>
      </c>
      <c r="Y16">
        <v>209</v>
      </c>
      <c r="Z16">
        <v>166</v>
      </c>
      <c r="AA16">
        <v>33</v>
      </c>
      <c r="AB16">
        <v>18</v>
      </c>
      <c r="AC16">
        <v>55328</v>
      </c>
      <c r="AD16">
        <v>32921</v>
      </c>
      <c r="AE16">
        <v>0</v>
      </c>
      <c r="AF16">
        <v>1</v>
      </c>
      <c r="AH16" t="s">
        <v>395</v>
      </c>
      <c r="AI16">
        <v>6191</v>
      </c>
      <c r="AJ16">
        <v>481.90890001619999</v>
      </c>
      <c r="AK16">
        <v>6430</v>
      </c>
      <c r="AL16">
        <v>1841</v>
      </c>
      <c r="AM16">
        <v>9133</v>
      </c>
      <c r="AN16">
        <v>6114</v>
      </c>
      <c r="AO16">
        <v>2198</v>
      </c>
      <c r="AP16">
        <v>1970</v>
      </c>
      <c r="AQ16">
        <v>3199</v>
      </c>
      <c r="AR16">
        <v>1669</v>
      </c>
      <c r="AS16">
        <v>814</v>
      </c>
      <c r="AT16">
        <v>216</v>
      </c>
      <c r="AV16" t="s">
        <v>376</v>
      </c>
      <c r="AW16">
        <v>1600</v>
      </c>
      <c r="AX16">
        <v>93.61</v>
      </c>
      <c r="AY16">
        <v>2766</v>
      </c>
      <c r="AZ16">
        <v>742</v>
      </c>
      <c r="BA16">
        <v>2213</v>
      </c>
      <c r="BB16">
        <v>639</v>
      </c>
      <c r="BC16">
        <v>7</v>
      </c>
      <c r="BD16">
        <v>7</v>
      </c>
      <c r="BE16">
        <v>119</v>
      </c>
      <c r="BF16">
        <v>26</v>
      </c>
      <c r="BG16">
        <v>136</v>
      </c>
      <c r="BH16">
        <v>474</v>
      </c>
      <c r="BJ16" t="s">
        <v>560</v>
      </c>
      <c r="BK16" t="s">
        <v>391</v>
      </c>
      <c r="BL16">
        <v>7211</v>
      </c>
      <c r="BM16">
        <v>1712</v>
      </c>
      <c r="BN16">
        <v>98.423658299799996</v>
      </c>
      <c r="BO16">
        <v>14587</v>
      </c>
      <c r="BP16">
        <v>2538</v>
      </c>
      <c r="BQ16">
        <v>133.3854116679</v>
      </c>
      <c r="BR16">
        <v>134.62371946409999</v>
      </c>
      <c r="BS16">
        <v>7148</v>
      </c>
      <c r="BT16">
        <v>1751</v>
      </c>
      <c r="BU16">
        <v>100.2059317292</v>
      </c>
      <c r="BV16">
        <v>16019</v>
      </c>
      <c r="BW16">
        <v>2616</v>
      </c>
      <c r="BX16">
        <v>143.8760846495</v>
      </c>
      <c r="BY16">
        <v>141.8543577982</v>
      </c>
      <c r="CA16" t="s">
        <v>386</v>
      </c>
      <c r="CB16" t="s">
        <v>768</v>
      </c>
      <c r="CD16">
        <v>61830</v>
      </c>
      <c r="CE16">
        <v>14886</v>
      </c>
      <c r="CF16">
        <v>91.357997735699996</v>
      </c>
      <c r="CG16">
        <v>105444</v>
      </c>
      <c r="CH16">
        <v>16621</v>
      </c>
      <c r="CI16">
        <v>130.15024658569999</v>
      </c>
      <c r="CJ16">
        <v>119.5727693881</v>
      </c>
      <c r="CL16" t="s">
        <v>386</v>
      </c>
      <c r="CM16" t="s">
        <v>749</v>
      </c>
      <c r="CO16">
        <v>3801</v>
      </c>
      <c r="CP16">
        <v>389</v>
      </c>
      <c r="CQ16">
        <v>64.346224677699993</v>
      </c>
      <c r="CR16">
        <v>12317</v>
      </c>
      <c r="CS16">
        <v>1872</v>
      </c>
      <c r="CT16">
        <v>67.695680415699997</v>
      </c>
      <c r="CU16">
        <v>73.480235042700002</v>
      </c>
      <c r="CW16" t="s">
        <v>386</v>
      </c>
      <c r="CX16" t="s">
        <v>759</v>
      </c>
      <c r="CZ16">
        <v>1805</v>
      </c>
      <c r="DA16">
        <v>425</v>
      </c>
      <c r="DB16">
        <v>86.828254847599993</v>
      </c>
      <c r="DC16">
        <v>2166</v>
      </c>
      <c r="DD16">
        <v>514</v>
      </c>
      <c r="DE16">
        <v>142.49584487530001</v>
      </c>
      <c r="DF16">
        <v>138.39299610890001</v>
      </c>
      <c r="DH16" t="s">
        <v>386</v>
      </c>
      <c r="DI16" t="s">
        <v>739</v>
      </c>
      <c r="DK16">
        <v>1718</v>
      </c>
      <c r="DL16">
        <v>340</v>
      </c>
      <c r="DM16">
        <v>81.114668218899993</v>
      </c>
      <c r="DN16">
        <v>2819</v>
      </c>
      <c r="DO16">
        <v>628</v>
      </c>
      <c r="DP16">
        <v>130.30152536360001</v>
      </c>
      <c r="DQ16">
        <v>123.4952229299</v>
      </c>
    </row>
    <row r="17" spans="2:121" x14ac:dyDescent="0.2">
      <c r="B17" t="s">
        <v>94</v>
      </c>
      <c r="C17">
        <v>243</v>
      </c>
      <c r="D17">
        <v>85</v>
      </c>
      <c r="F17" t="s">
        <v>83</v>
      </c>
      <c r="G17">
        <v>18055</v>
      </c>
      <c r="H17">
        <v>320.67377457769999</v>
      </c>
      <c r="I17">
        <v>18284</v>
      </c>
      <c r="J17">
        <v>4886</v>
      </c>
      <c r="K17">
        <v>29023</v>
      </c>
      <c r="L17">
        <v>19856</v>
      </c>
      <c r="M17">
        <v>12075</v>
      </c>
      <c r="N17">
        <v>9041</v>
      </c>
      <c r="O17">
        <v>3787</v>
      </c>
      <c r="P17">
        <v>2695</v>
      </c>
      <c r="Q17">
        <v>0</v>
      </c>
      <c r="R17">
        <v>18</v>
      </c>
      <c r="T17" t="s">
        <v>405</v>
      </c>
      <c r="U17">
        <v>53450</v>
      </c>
      <c r="V17">
        <v>386.1754911132</v>
      </c>
      <c r="W17">
        <v>57200</v>
      </c>
      <c r="X17">
        <v>13509</v>
      </c>
      <c r="Y17">
        <v>78623</v>
      </c>
      <c r="Z17">
        <v>54979</v>
      </c>
      <c r="AA17">
        <v>23891</v>
      </c>
      <c r="AB17">
        <v>19232</v>
      </c>
      <c r="AC17">
        <v>19966</v>
      </c>
      <c r="AD17">
        <v>14345</v>
      </c>
      <c r="AE17">
        <v>425</v>
      </c>
      <c r="AF17">
        <v>728</v>
      </c>
      <c r="AH17" t="s">
        <v>393</v>
      </c>
      <c r="AI17">
        <v>6097</v>
      </c>
      <c r="AJ17">
        <v>617.96112842380001</v>
      </c>
      <c r="AK17">
        <v>4902</v>
      </c>
      <c r="AL17">
        <v>1123</v>
      </c>
      <c r="AM17">
        <v>9246</v>
      </c>
      <c r="AN17">
        <v>7121</v>
      </c>
      <c r="AO17">
        <v>2108</v>
      </c>
      <c r="AP17">
        <v>1782</v>
      </c>
      <c r="AQ17">
        <v>2964</v>
      </c>
      <c r="AR17">
        <v>2099</v>
      </c>
      <c r="AS17">
        <v>623</v>
      </c>
      <c r="AT17">
        <v>211</v>
      </c>
      <c r="AV17" t="s">
        <v>400</v>
      </c>
      <c r="AW17">
        <v>198</v>
      </c>
      <c r="AX17">
        <v>55.727272727299997</v>
      </c>
      <c r="AY17">
        <v>273</v>
      </c>
      <c r="AZ17">
        <v>10</v>
      </c>
      <c r="BA17">
        <v>268</v>
      </c>
      <c r="BB17">
        <v>7</v>
      </c>
      <c r="BC17">
        <v>0</v>
      </c>
      <c r="BE17">
        <v>10</v>
      </c>
      <c r="BF17">
        <v>4</v>
      </c>
      <c r="BG17">
        <v>279</v>
      </c>
      <c r="BH17">
        <v>30</v>
      </c>
      <c r="BJ17" t="s">
        <v>577</v>
      </c>
      <c r="BK17" t="s">
        <v>391</v>
      </c>
      <c r="BL17">
        <v>2629</v>
      </c>
      <c r="BM17">
        <v>399</v>
      </c>
      <c r="BN17">
        <v>77.713579307700002</v>
      </c>
      <c r="BO17">
        <v>3957</v>
      </c>
      <c r="BP17">
        <v>534</v>
      </c>
      <c r="BQ17">
        <v>113.28329542580001</v>
      </c>
      <c r="BR17">
        <v>132.0842696629</v>
      </c>
      <c r="BS17">
        <v>3055</v>
      </c>
      <c r="BT17">
        <v>696</v>
      </c>
      <c r="BU17">
        <v>94.771849427199996</v>
      </c>
      <c r="BV17">
        <v>5583</v>
      </c>
      <c r="BW17">
        <v>789</v>
      </c>
      <c r="BX17">
        <v>130.0666308436</v>
      </c>
      <c r="BY17">
        <v>142.10773130539999</v>
      </c>
      <c r="CA17" t="s">
        <v>395</v>
      </c>
      <c r="CB17" t="s">
        <v>808</v>
      </c>
      <c r="CC17" t="s">
        <v>1003</v>
      </c>
      <c r="CD17">
        <v>6231</v>
      </c>
      <c r="CE17">
        <v>1813</v>
      </c>
      <c r="CF17">
        <v>103.2864708714</v>
      </c>
      <c r="CG17">
        <v>10893</v>
      </c>
      <c r="CH17">
        <v>1902</v>
      </c>
      <c r="CI17">
        <v>145.31203525199999</v>
      </c>
      <c r="CJ17">
        <v>137.26077812829999</v>
      </c>
      <c r="CL17" t="s">
        <v>395</v>
      </c>
      <c r="CM17" t="s">
        <v>783</v>
      </c>
      <c r="CN17" t="s">
        <v>782</v>
      </c>
      <c r="CO17">
        <v>616</v>
      </c>
      <c r="CP17">
        <v>119</v>
      </c>
      <c r="CQ17">
        <v>76.788961039</v>
      </c>
      <c r="CR17">
        <v>2249</v>
      </c>
      <c r="CS17">
        <v>359</v>
      </c>
      <c r="CT17">
        <v>73.9457536683</v>
      </c>
      <c r="CU17">
        <v>83.158774373300005</v>
      </c>
      <c r="CW17" t="s">
        <v>395</v>
      </c>
      <c r="CX17" t="s">
        <v>796</v>
      </c>
      <c r="CY17" t="s">
        <v>795</v>
      </c>
      <c r="CZ17">
        <v>208</v>
      </c>
      <c r="DA17">
        <v>53</v>
      </c>
      <c r="DB17">
        <v>91.331730769200007</v>
      </c>
      <c r="DC17">
        <v>253</v>
      </c>
      <c r="DD17">
        <v>65</v>
      </c>
      <c r="DE17">
        <v>150.24505928849999</v>
      </c>
      <c r="DF17">
        <v>143.44615384619999</v>
      </c>
      <c r="DH17" t="s">
        <v>395</v>
      </c>
      <c r="DI17" t="s">
        <v>770</v>
      </c>
      <c r="DJ17" t="s">
        <v>769</v>
      </c>
      <c r="DK17">
        <v>150</v>
      </c>
      <c r="DL17">
        <v>31</v>
      </c>
      <c r="DM17">
        <v>90.72</v>
      </c>
      <c r="DN17">
        <v>255</v>
      </c>
      <c r="DO17">
        <v>55</v>
      </c>
      <c r="DP17">
        <v>132</v>
      </c>
      <c r="DQ17">
        <v>133.5818181818</v>
      </c>
    </row>
    <row r="18" spans="2:121" x14ac:dyDescent="0.2">
      <c r="B18" t="s">
        <v>119</v>
      </c>
      <c r="C18">
        <v>70</v>
      </c>
      <c r="D18">
        <v>52</v>
      </c>
      <c r="F18" t="s">
        <v>70</v>
      </c>
      <c r="G18">
        <v>4592</v>
      </c>
      <c r="H18">
        <v>262.7774390244</v>
      </c>
      <c r="I18">
        <v>2256</v>
      </c>
      <c r="J18">
        <v>634</v>
      </c>
      <c r="K18">
        <v>9351</v>
      </c>
      <c r="L18">
        <v>6309</v>
      </c>
      <c r="M18">
        <v>1014</v>
      </c>
      <c r="N18">
        <v>612</v>
      </c>
      <c r="O18">
        <v>251</v>
      </c>
      <c r="P18">
        <v>124</v>
      </c>
      <c r="Q18">
        <v>0</v>
      </c>
      <c r="R18">
        <v>1</v>
      </c>
      <c r="T18" t="s">
        <v>381</v>
      </c>
      <c r="U18">
        <v>60071</v>
      </c>
      <c r="V18">
        <v>351.53556624660001</v>
      </c>
      <c r="W18">
        <v>65321</v>
      </c>
      <c r="X18">
        <v>17488</v>
      </c>
      <c r="Y18">
        <v>82419</v>
      </c>
      <c r="Z18">
        <v>56666</v>
      </c>
      <c r="AA18">
        <v>26331</v>
      </c>
      <c r="AB18">
        <v>22368</v>
      </c>
      <c r="AC18">
        <v>30106</v>
      </c>
      <c r="AD18">
        <v>22045</v>
      </c>
      <c r="AE18">
        <v>156</v>
      </c>
      <c r="AF18">
        <v>1259</v>
      </c>
      <c r="AH18" t="s">
        <v>400</v>
      </c>
      <c r="AI18">
        <v>1071</v>
      </c>
      <c r="AJ18">
        <v>187.02521008400001</v>
      </c>
      <c r="AK18">
        <v>2725</v>
      </c>
      <c r="AL18">
        <v>447</v>
      </c>
      <c r="AM18">
        <v>1544</v>
      </c>
      <c r="AN18">
        <v>634</v>
      </c>
      <c r="AO18">
        <v>406</v>
      </c>
      <c r="AP18">
        <v>288</v>
      </c>
      <c r="AQ18">
        <v>500</v>
      </c>
      <c r="AR18">
        <v>297</v>
      </c>
      <c r="AS18">
        <v>2</v>
      </c>
      <c r="AT18">
        <v>6</v>
      </c>
      <c r="AV18" t="s">
        <v>429</v>
      </c>
      <c r="AW18">
        <v>22</v>
      </c>
      <c r="AX18">
        <v>61.909090909100001</v>
      </c>
      <c r="AY18">
        <v>25</v>
      </c>
      <c r="AZ18">
        <v>3</v>
      </c>
      <c r="BA18">
        <v>30</v>
      </c>
      <c r="BB18">
        <v>3</v>
      </c>
      <c r="BC18">
        <v>1</v>
      </c>
      <c r="BD18">
        <v>1</v>
      </c>
      <c r="BE18">
        <v>4</v>
      </c>
      <c r="BG18">
        <v>64</v>
      </c>
      <c r="BH18">
        <v>9</v>
      </c>
      <c r="BJ18" t="s">
        <v>570</v>
      </c>
      <c r="BK18" t="s">
        <v>391</v>
      </c>
      <c r="BL18">
        <v>7298</v>
      </c>
      <c r="BM18">
        <v>1867</v>
      </c>
      <c r="BN18">
        <v>96.919155933100001</v>
      </c>
      <c r="BO18">
        <v>10746</v>
      </c>
      <c r="BP18">
        <v>1642</v>
      </c>
      <c r="BQ18">
        <v>141.83807928530001</v>
      </c>
      <c r="BR18">
        <v>127.1784409257</v>
      </c>
      <c r="BS18">
        <v>2795</v>
      </c>
      <c r="BT18">
        <v>772</v>
      </c>
      <c r="BU18">
        <v>98.369230769200001</v>
      </c>
      <c r="BV18">
        <v>10833</v>
      </c>
      <c r="BW18">
        <v>1790</v>
      </c>
      <c r="BX18">
        <v>138.8869195975</v>
      </c>
      <c r="BY18">
        <v>123.3441340782</v>
      </c>
      <c r="CA18" t="s">
        <v>393</v>
      </c>
      <c r="CB18" t="s">
        <v>808</v>
      </c>
      <c r="CC18" t="s">
        <v>1004</v>
      </c>
      <c r="CD18">
        <v>4626</v>
      </c>
      <c r="CE18">
        <v>1038</v>
      </c>
      <c r="CF18">
        <v>88.333333333300004</v>
      </c>
      <c r="CG18">
        <v>8601</v>
      </c>
      <c r="CH18">
        <v>1543</v>
      </c>
      <c r="CI18">
        <v>122.3039181491</v>
      </c>
      <c r="CJ18">
        <v>110.00064808809999</v>
      </c>
      <c r="CL18" t="s">
        <v>393</v>
      </c>
      <c r="CM18" t="s">
        <v>783</v>
      </c>
      <c r="CN18" t="s">
        <v>784</v>
      </c>
      <c r="CO18">
        <v>394</v>
      </c>
      <c r="CP18">
        <v>49</v>
      </c>
      <c r="CQ18">
        <v>71.324873096399998</v>
      </c>
      <c r="CR18">
        <v>1343</v>
      </c>
      <c r="CS18">
        <v>185</v>
      </c>
      <c r="CT18">
        <v>73.355919583000002</v>
      </c>
      <c r="CU18">
        <v>72.686486486500002</v>
      </c>
      <c r="CW18" t="s">
        <v>393</v>
      </c>
      <c r="CX18" t="s">
        <v>796</v>
      </c>
      <c r="CY18" t="s">
        <v>797</v>
      </c>
      <c r="CZ18">
        <v>97</v>
      </c>
      <c r="DA18">
        <v>27</v>
      </c>
      <c r="DB18">
        <v>100.3917525773</v>
      </c>
      <c r="DC18">
        <v>122</v>
      </c>
      <c r="DD18">
        <v>24</v>
      </c>
      <c r="DE18">
        <v>144.72950819670001</v>
      </c>
      <c r="DF18">
        <v>142.0833333333</v>
      </c>
      <c r="DH18" t="s">
        <v>393</v>
      </c>
      <c r="DI18" t="s">
        <v>770</v>
      </c>
      <c r="DJ18" t="s">
        <v>771</v>
      </c>
      <c r="DK18">
        <v>70</v>
      </c>
      <c r="DL18">
        <v>28</v>
      </c>
      <c r="DM18">
        <v>104.9857142857</v>
      </c>
      <c r="DN18">
        <v>119</v>
      </c>
      <c r="DO18">
        <v>22</v>
      </c>
      <c r="DP18">
        <v>140.63865546220001</v>
      </c>
      <c r="DQ18">
        <v>143.54545454550001</v>
      </c>
    </row>
    <row r="19" spans="2:121" x14ac:dyDescent="0.2">
      <c r="B19" t="s">
        <v>123</v>
      </c>
      <c r="C19">
        <v>41</v>
      </c>
      <c r="D19">
        <v>31</v>
      </c>
      <c r="F19" t="s">
        <v>74</v>
      </c>
      <c r="G19">
        <v>212</v>
      </c>
      <c r="H19">
        <v>127.641509434</v>
      </c>
      <c r="I19">
        <v>919</v>
      </c>
      <c r="J19">
        <v>198</v>
      </c>
      <c r="K19">
        <v>410</v>
      </c>
      <c r="L19">
        <v>100</v>
      </c>
      <c r="M19">
        <v>318</v>
      </c>
      <c r="N19">
        <v>125</v>
      </c>
      <c r="O19">
        <v>36</v>
      </c>
      <c r="P19">
        <v>16</v>
      </c>
      <c r="Q19">
        <v>0</v>
      </c>
      <c r="R19">
        <v>0</v>
      </c>
      <c r="T19" t="s">
        <v>462</v>
      </c>
      <c r="U19">
        <v>281405</v>
      </c>
      <c r="V19">
        <v>389.13245322580002</v>
      </c>
      <c r="W19">
        <v>315431</v>
      </c>
      <c r="X19">
        <v>77961</v>
      </c>
      <c r="Y19">
        <v>410646</v>
      </c>
      <c r="Z19">
        <v>278789</v>
      </c>
      <c r="AA19">
        <v>123472</v>
      </c>
      <c r="AB19">
        <v>99457</v>
      </c>
      <c r="AC19">
        <v>163726</v>
      </c>
      <c r="AD19">
        <v>108109</v>
      </c>
      <c r="AE19">
        <v>20661</v>
      </c>
      <c r="AF19">
        <v>4210</v>
      </c>
      <c r="AH19" t="s">
        <v>423</v>
      </c>
      <c r="AI19">
        <v>1812</v>
      </c>
      <c r="AJ19">
        <v>228.4006622517</v>
      </c>
      <c r="AK19">
        <v>2273</v>
      </c>
      <c r="AL19">
        <v>432</v>
      </c>
      <c r="AM19">
        <v>2732</v>
      </c>
      <c r="AN19">
        <v>1468</v>
      </c>
      <c r="AO19">
        <v>1031</v>
      </c>
      <c r="AP19">
        <v>576</v>
      </c>
      <c r="AQ19">
        <v>688</v>
      </c>
      <c r="AR19">
        <v>422</v>
      </c>
      <c r="AS19">
        <v>10</v>
      </c>
      <c r="AT19">
        <v>13</v>
      </c>
      <c r="AV19" t="s">
        <v>383</v>
      </c>
      <c r="AW19">
        <v>1711</v>
      </c>
      <c r="AX19">
        <v>85.921098772600004</v>
      </c>
      <c r="AY19">
        <v>1630</v>
      </c>
      <c r="AZ19">
        <v>384</v>
      </c>
      <c r="BA19">
        <v>2115</v>
      </c>
      <c r="BB19">
        <v>534</v>
      </c>
      <c r="BC19">
        <v>34</v>
      </c>
      <c r="BD19">
        <v>31</v>
      </c>
      <c r="BE19">
        <v>127</v>
      </c>
      <c r="BF19">
        <v>45</v>
      </c>
      <c r="BG19">
        <v>223</v>
      </c>
      <c r="BH19">
        <v>455</v>
      </c>
      <c r="BJ19" t="s">
        <v>634</v>
      </c>
      <c r="BK19" t="s">
        <v>391</v>
      </c>
      <c r="BL19">
        <v>875</v>
      </c>
      <c r="BM19">
        <v>143</v>
      </c>
      <c r="BN19">
        <v>77.097142857099996</v>
      </c>
      <c r="BO19">
        <v>1673</v>
      </c>
      <c r="BP19">
        <v>296</v>
      </c>
      <c r="BQ19">
        <v>101.55050806929999</v>
      </c>
      <c r="BR19">
        <v>100.2263513514</v>
      </c>
      <c r="BS19">
        <v>1048</v>
      </c>
      <c r="BT19">
        <v>278</v>
      </c>
      <c r="BU19">
        <v>96.173664122100007</v>
      </c>
      <c r="BV19">
        <v>2308</v>
      </c>
      <c r="BW19">
        <v>371</v>
      </c>
      <c r="BX19">
        <v>132.58535528600001</v>
      </c>
      <c r="BY19">
        <v>122.6576819407</v>
      </c>
      <c r="CA19" t="s">
        <v>400</v>
      </c>
      <c r="CB19" t="s">
        <v>808</v>
      </c>
      <c r="CC19" t="s">
        <v>1005</v>
      </c>
      <c r="CD19">
        <v>2667</v>
      </c>
      <c r="CE19">
        <v>423</v>
      </c>
      <c r="CF19">
        <v>78.406824146999995</v>
      </c>
      <c r="CG19">
        <v>4133</v>
      </c>
      <c r="CH19">
        <v>583</v>
      </c>
      <c r="CI19">
        <v>112.30316961050001</v>
      </c>
      <c r="CJ19">
        <v>130.2041166381</v>
      </c>
      <c r="CL19" t="s">
        <v>400</v>
      </c>
      <c r="CM19" t="s">
        <v>783</v>
      </c>
      <c r="CN19" t="s">
        <v>785</v>
      </c>
      <c r="CO19">
        <v>235</v>
      </c>
      <c r="CP19">
        <v>13</v>
      </c>
      <c r="CQ19">
        <v>52.080851063799997</v>
      </c>
      <c r="CR19">
        <v>825</v>
      </c>
      <c r="CS19">
        <v>117</v>
      </c>
      <c r="CT19">
        <v>65.923636363599996</v>
      </c>
      <c r="CU19">
        <v>58.957264957299998</v>
      </c>
      <c r="CW19" t="s">
        <v>400</v>
      </c>
      <c r="CX19" t="s">
        <v>796</v>
      </c>
      <c r="CY19" t="s">
        <v>798</v>
      </c>
      <c r="CZ19">
        <v>40</v>
      </c>
      <c r="DA19">
        <v>10</v>
      </c>
      <c r="DB19">
        <v>91.45</v>
      </c>
      <c r="DC19">
        <v>67</v>
      </c>
      <c r="DD19">
        <v>14</v>
      </c>
      <c r="DE19">
        <v>142.5970149254</v>
      </c>
      <c r="DF19">
        <v>140.92857142860001</v>
      </c>
      <c r="DH19" t="s">
        <v>400</v>
      </c>
      <c r="DI19" t="s">
        <v>770</v>
      </c>
      <c r="DJ19" t="s">
        <v>772</v>
      </c>
      <c r="DK19">
        <v>18</v>
      </c>
      <c r="DL19">
        <v>6</v>
      </c>
      <c r="DM19">
        <v>109.1666666667</v>
      </c>
      <c r="DN19">
        <v>57</v>
      </c>
      <c r="DO19">
        <v>6</v>
      </c>
      <c r="DP19">
        <v>130.31578947369999</v>
      </c>
      <c r="DQ19">
        <v>170</v>
      </c>
    </row>
    <row r="20" spans="2:121" x14ac:dyDescent="0.2">
      <c r="B20" t="s">
        <v>116</v>
      </c>
      <c r="C20">
        <v>18034</v>
      </c>
      <c r="D20">
        <v>2858</v>
      </c>
      <c r="F20" t="s">
        <v>68</v>
      </c>
      <c r="G20">
        <v>2943</v>
      </c>
      <c r="H20">
        <v>410.34148827730002</v>
      </c>
      <c r="I20">
        <v>3524</v>
      </c>
      <c r="J20">
        <v>878</v>
      </c>
      <c r="K20">
        <v>3591</v>
      </c>
      <c r="L20">
        <v>2487</v>
      </c>
      <c r="M20">
        <v>612</v>
      </c>
      <c r="N20">
        <v>487</v>
      </c>
      <c r="O20">
        <v>1199</v>
      </c>
      <c r="P20">
        <v>897</v>
      </c>
      <c r="Q20">
        <v>0</v>
      </c>
      <c r="R20">
        <v>120</v>
      </c>
      <c r="AH20" t="s">
        <v>394</v>
      </c>
      <c r="AI20">
        <v>6257</v>
      </c>
      <c r="AJ20">
        <v>551.1957807256</v>
      </c>
      <c r="AK20">
        <v>3107</v>
      </c>
      <c r="AL20">
        <v>678</v>
      </c>
      <c r="AM20">
        <v>8806</v>
      </c>
      <c r="AN20">
        <v>6531</v>
      </c>
      <c r="AO20">
        <v>2477</v>
      </c>
      <c r="AP20">
        <v>2124</v>
      </c>
      <c r="AQ20">
        <v>2086</v>
      </c>
      <c r="AR20">
        <v>1079</v>
      </c>
      <c r="AS20">
        <v>559</v>
      </c>
      <c r="AT20">
        <v>149</v>
      </c>
      <c r="AV20" t="s">
        <v>8</v>
      </c>
      <c r="AW20">
        <v>213</v>
      </c>
      <c r="AX20">
        <v>72.727699530500004</v>
      </c>
      <c r="AY20">
        <v>228</v>
      </c>
      <c r="AZ20">
        <v>101</v>
      </c>
      <c r="BA20">
        <v>404</v>
      </c>
      <c r="BB20">
        <v>161</v>
      </c>
      <c r="BC20">
        <v>10</v>
      </c>
      <c r="BD20">
        <v>9</v>
      </c>
      <c r="BE20">
        <v>10</v>
      </c>
      <c r="BF20">
        <v>2</v>
      </c>
      <c r="BG20">
        <v>36</v>
      </c>
      <c r="BH20">
        <v>29</v>
      </c>
      <c r="BJ20" t="s">
        <v>562</v>
      </c>
      <c r="BK20" t="s">
        <v>391</v>
      </c>
      <c r="BL20">
        <v>4519</v>
      </c>
      <c r="BM20">
        <v>1015</v>
      </c>
      <c r="BN20">
        <v>88.893339234300001</v>
      </c>
      <c r="BO20">
        <v>8208</v>
      </c>
      <c r="BP20">
        <v>1473</v>
      </c>
      <c r="BQ20">
        <v>125.26230506820001</v>
      </c>
      <c r="BR20">
        <v>111.7678207739</v>
      </c>
      <c r="BS20">
        <v>1597</v>
      </c>
      <c r="BT20">
        <v>484</v>
      </c>
      <c r="BU20">
        <v>104.0482154039</v>
      </c>
      <c r="BV20">
        <v>8894</v>
      </c>
      <c r="BW20">
        <v>1553</v>
      </c>
      <c r="BX20">
        <v>128.87036204180001</v>
      </c>
      <c r="BY20">
        <v>113.45846748229999</v>
      </c>
      <c r="CA20" t="s">
        <v>423</v>
      </c>
      <c r="CB20" t="s">
        <v>808</v>
      </c>
      <c r="CC20" t="s">
        <v>1006</v>
      </c>
      <c r="CD20">
        <v>2080</v>
      </c>
      <c r="CE20">
        <v>367</v>
      </c>
      <c r="CF20">
        <v>76.059615384599994</v>
      </c>
      <c r="CG20">
        <v>4933</v>
      </c>
      <c r="CH20">
        <v>764</v>
      </c>
      <c r="CI20">
        <v>121.71781877150001</v>
      </c>
      <c r="CJ20">
        <v>106.9358638743</v>
      </c>
      <c r="CL20" t="s">
        <v>423</v>
      </c>
      <c r="CM20" t="s">
        <v>783</v>
      </c>
      <c r="CN20" t="s">
        <v>786</v>
      </c>
      <c r="CO20">
        <v>213</v>
      </c>
      <c r="CP20">
        <v>23</v>
      </c>
      <c r="CQ20">
        <v>66.802816901400007</v>
      </c>
      <c r="CR20">
        <v>704</v>
      </c>
      <c r="CS20">
        <v>92</v>
      </c>
      <c r="CT20">
        <v>67.220170454500007</v>
      </c>
      <c r="CU20">
        <v>64.195652173900001</v>
      </c>
      <c r="CW20" t="s">
        <v>423</v>
      </c>
      <c r="CX20" t="s">
        <v>796</v>
      </c>
      <c r="CY20" t="s">
        <v>799</v>
      </c>
      <c r="CZ20">
        <v>93</v>
      </c>
      <c r="DA20">
        <v>19</v>
      </c>
      <c r="DB20">
        <v>88.903225806500004</v>
      </c>
      <c r="DC20">
        <v>92</v>
      </c>
      <c r="DD20">
        <v>28</v>
      </c>
      <c r="DE20">
        <v>119.0869565217</v>
      </c>
      <c r="DF20">
        <v>117.92857142859999</v>
      </c>
      <c r="DH20" t="s">
        <v>423</v>
      </c>
      <c r="DI20" t="s">
        <v>770</v>
      </c>
      <c r="DJ20" t="s">
        <v>773</v>
      </c>
      <c r="DK20">
        <v>122</v>
      </c>
      <c r="DL20">
        <v>25</v>
      </c>
      <c r="DM20">
        <v>77.688524590200004</v>
      </c>
      <c r="DN20">
        <v>202</v>
      </c>
      <c r="DO20">
        <v>46</v>
      </c>
      <c r="DP20">
        <v>124.22277227719999</v>
      </c>
      <c r="DQ20">
        <v>120.6086956522</v>
      </c>
    </row>
    <row r="21" spans="2:121" x14ac:dyDescent="0.2">
      <c r="B21" t="s">
        <v>315</v>
      </c>
      <c r="C21">
        <v>2</v>
      </c>
      <c r="D21">
        <v>1</v>
      </c>
      <c r="F21" t="s">
        <v>8</v>
      </c>
      <c r="G21">
        <v>172</v>
      </c>
      <c r="H21">
        <v>580.94767441859995</v>
      </c>
      <c r="I21">
        <v>383</v>
      </c>
      <c r="J21">
        <v>5</v>
      </c>
      <c r="K21">
        <v>209</v>
      </c>
      <c r="L21">
        <v>166</v>
      </c>
      <c r="M21">
        <v>33</v>
      </c>
      <c r="N21">
        <v>18</v>
      </c>
      <c r="O21">
        <v>55328</v>
      </c>
      <c r="P21">
        <v>32921</v>
      </c>
      <c r="Q21">
        <v>0</v>
      </c>
      <c r="R21">
        <v>1</v>
      </c>
      <c r="AH21" t="s">
        <v>388</v>
      </c>
      <c r="AI21">
        <v>4655</v>
      </c>
      <c r="AJ21">
        <v>435.41374865739999</v>
      </c>
      <c r="AK21">
        <v>5683</v>
      </c>
      <c r="AL21">
        <v>1539</v>
      </c>
      <c r="AM21">
        <v>7160</v>
      </c>
      <c r="AN21">
        <v>4775</v>
      </c>
      <c r="AO21">
        <v>1650</v>
      </c>
      <c r="AP21">
        <v>1271</v>
      </c>
      <c r="AQ21">
        <v>2405</v>
      </c>
      <c r="AR21">
        <v>1605</v>
      </c>
      <c r="AS21">
        <v>259</v>
      </c>
      <c r="AT21">
        <v>260</v>
      </c>
      <c r="AV21" t="s">
        <v>377</v>
      </c>
      <c r="AW21">
        <v>365</v>
      </c>
      <c r="AX21">
        <v>96.5095890411</v>
      </c>
      <c r="AY21">
        <v>606</v>
      </c>
      <c r="AZ21">
        <v>151</v>
      </c>
      <c r="BA21">
        <v>515</v>
      </c>
      <c r="BB21">
        <v>171</v>
      </c>
      <c r="BC21">
        <v>11</v>
      </c>
      <c r="BD21">
        <v>11</v>
      </c>
      <c r="BE21">
        <v>45</v>
      </c>
      <c r="BF21">
        <v>16</v>
      </c>
      <c r="BG21">
        <v>52</v>
      </c>
      <c r="BH21">
        <v>167</v>
      </c>
      <c r="BJ21" t="s">
        <v>579</v>
      </c>
      <c r="BK21" t="s">
        <v>391</v>
      </c>
      <c r="BL21">
        <v>2310</v>
      </c>
      <c r="BM21">
        <v>288</v>
      </c>
      <c r="BN21">
        <v>75.119480519500001</v>
      </c>
      <c r="BO21">
        <v>3052</v>
      </c>
      <c r="BP21">
        <v>470</v>
      </c>
      <c r="BQ21">
        <v>125.31170108160001</v>
      </c>
      <c r="BR21">
        <v>153.9425531915</v>
      </c>
      <c r="BS21">
        <v>5458</v>
      </c>
      <c r="BT21">
        <v>1388</v>
      </c>
      <c r="BU21">
        <v>107.3548919018</v>
      </c>
      <c r="BV21">
        <v>8896</v>
      </c>
      <c r="BW21">
        <v>1386</v>
      </c>
      <c r="BX21">
        <v>150.91870924220001</v>
      </c>
      <c r="BY21">
        <v>170.70923520919999</v>
      </c>
      <c r="CA21" t="s">
        <v>396</v>
      </c>
      <c r="CB21" t="s">
        <v>808</v>
      </c>
      <c r="CC21" t="s">
        <v>1007</v>
      </c>
      <c r="CD21">
        <v>7377</v>
      </c>
      <c r="CE21">
        <v>1871</v>
      </c>
      <c r="CF21">
        <v>96.328453300800007</v>
      </c>
      <c r="CG21">
        <v>11133</v>
      </c>
      <c r="CH21">
        <v>1690</v>
      </c>
      <c r="CI21">
        <v>139.84505524119999</v>
      </c>
      <c r="CJ21">
        <v>124.06094674560001</v>
      </c>
      <c r="CL21" t="s">
        <v>396</v>
      </c>
      <c r="CM21" t="s">
        <v>783</v>
      </c>
      <c r="CN21" t="s">
        <v>787</v>
      </c>
      <c r="CO21">
        <v>748</v>
      </c>
      <c r="CP21">
        <v>118</v>
      </c>
      <c r="CQ21">
        <v>74.028074866300003</v>
      </c>
      <c r="CR21">
        <v>2499</v>
      </c>
      <c r="CS21">
        <v>381</v>
      </c>
      <c r="CT21">
        <v>72.086034413799993</v>
      </c>
      <c r="CU21">
        <v>71.440944881899995</v>
      </c>
      <c r="CW21" t="s">
        <v>396</v>
      </c>
      <c r="CX21" t="s">
        <v>796</v>
      </c>
      <c r="CY21" t="s">
        <v>800</v>
      </c>
      <c r="CZ21">
        <v>162</v>
      </c>
      <c r="DA21">
        <v>42</v>
      </c>
      <c r="DB21">
        <v>92.413580246899997</v>
      </c>
      <c r="DC21">
        <v>189</v>
      </c>
      <c r="DD21">
        <v>37</v>
      </c>
      <c r="DE21">
        <v>149.37566137569999</v>
      </c>
      <c r="DF21">
        <v>151.81081081080001</v>
      </c>
      <c r="DH21" t="s">
        <v>396</v>
      </c>
      <c r="DI21" t="s">
        <v>770</v>
      </c>
      <c r="DJ21" t="s">
        <v>774</v>
      </c>
      <c r="DK21">
        <v>99</v>
      </c>
      <c r="DL21">
        <v>23</v>
      </c>
      <c r="DM21">
        <v>84.797979798</v>
      </c>
      <c r="DN21">
        <v>173</v>
      </c>
      <c r="DO21">
        <v>31</v>
      </c>
      <c r="DP21">
        <v>130.6878612717</v>
      </c>
      <c r="DQ21">
        <v>139.6451612903</v>
      </c>
    </row>
    <row r="22" spans="2:121" x14ac:dyDescent="0.2">
      <c r="B22" t="s">
        <v>109</v>
      </c>
      <c r="C22">
        <v>19650</v>
      </c>
      <c r="D22">
        <v>11989</v>
      </c>
      <c r="F22" t="s">
        <v>44</v>
      </c>
      <c r="G22">
        <v>955</v>
      </c>
      <c r="H22">
        <v>301.59476439790001</v>
      </c>
      <c r="I22">
        <v>1763</v>
      </c>
      <c r="J22">
        <v>458</v>
      </c>
      <c r="K22">
        <v>2531</v>
      </c>
      <c r="L22">
        <v>1725</v>
      </c>
      <c r="M22">
        <v>408</v>
      </c>
      <c r="N22">
        <v>288</v>
      </c>
      <c r="O22">
        <v>853</v>
      </c>
      <c r="P22">
        <v>624</v>
      </c>
      <c r="Q22">
        <v>0</v>
      </c>
      <c r="R22">
        <v>5</v>
      </c>
      <c r="AH22" t="s">
        <v>417</v>
      </c>
      <c r="AI22">
        <v>1133</v>
      </c>
      <c r="AJ22">
        <v>311.09708737860001</v>
      </c>
      <c r="AK22">
        <v>1432</v>
      </c>
      <c r="AL22">
        <v>215</v>
      </c>
      <c r="AM22">
        <v>1911</v>
      </c>
      <c r="AN22">
        <v>958</v>
      </c>
      <c r="AO22">
        <v>982</v>
      </c>
      <c r="AP22">
        <v>767</v>
      </c>
      <c r="AQ22">
        <v>400</v>
      </c>
      <c r="AR22">
        <v>250</v>
      </c>
      <c r="AS22">
        <v>360</v>
      </c>
      <c r="AT22">
        <v>2</v>
      </c>
      <c r="AV22" t="s">
        <v>423</v>
      </c>
      <c r="AW22">
        <v>149</v>
      </c>
      <c r="AX22">
        <v>55.167785234900002</v>
      </c>
      <c r="AY22">
        <v>194</v>
      </c>
      <c r="AZ22">
        <v>10</v>
      </c>
      <c r="BA22">
        <v>205</v>
      </c>
      <c r="BB22">
        <v>5</v>
      </c>
      <c r="BC22">
        <v>0</v>
      </c>
      <c r="BE22">
        <v>9</v>
      </c>
      <c r="BG22">
        <v>168</v>
      </c>
      <c r="BH22">
        <v>32</v>
      </c>
      <c r="BJ22" t="s">
        <v>391</v>
      </c>
      <c r="BK22" t="s">
        <v>391</v>
      </c>
      <c r="BL22">
        <v>50053</v>
      </c>
      <c r="BM22">
        <v>10996</v>
      </c>
      <c r="BN22">
        <v>89.1330389787</v>
      </c>
      <c r="BO22">
        <v>87888</v>
      </c>
      <c r="BP22">
        <v>14430</v>
      </c>
      <c r="BQ22">
        <v>128.26433943590001</v>
      </c>
      <c r="BR22">
        <v>124.0076230076</v>
      </c>
      <c r="BS22">
        <v>40632</v>
      </c>
      <c r="BT22">
        <v>9649</v>
      </c>
      <c r="BU22">
        <v>94.563521362499998</v>
      </c>
      <c r="BV22">
        <v>98732</v>
      </c>
      <c r="BW22">
        <v>15845</v>
      </c>
      <c r="BX22">
        <v>135.64268206220001</v>
      </c>
      <c r="BY22">
        <v>128.05339223729999</v>
      </c>
      <c r="CA22" t="s">
        <v>402</v>
      </c>
      <c r="CB22" t="s">
        <v>808</v>
      </c>
      <c r="CC22" t="s">
        <v>1008</v>
      </c>
      <c r="CD22">
        <v>4363</v>
      </c>
      <c r="CE22">
        <v>767</v>
      </c>
      <c r="CF22">
        <v>77.726793490700004</v>
      </c>
      <c r="CG22">
        <v>10174</v>
      </c>
      <c r="CH22">
        <v>1569</v>
      </c>
      <c r="CI22">
        <v>108.643503047</v>
      </c>
      <c r="CJ22">
        <v>94.586360739300005</v>
      </c>
      <c r="CL22" t="s">
        <v>402</v>
      </c>
      <c r="CM22" t="s">
        <v>783</v>
      </c>
      <c r="CN22" t="s">
        <v>788</v>
      </c>
      <c r="CO22">
        <v>258</v>
      </c>
      <c r="CP22">
        <v>16</v>
      </c>
      <c r="CQ22">
        <v>59.480620154999997</v>
      </c>
      <c r="CR22">
        <v>984</v>
      </c>
      <c r="CS22">
        <v>138</v>
      </c>
      <c r="CT22">
        <v>65.435975609799996</v>
      </c>
      <c r="CU22">
        <v>68</v>
      </c>
      <c r="CW22" t="s">
        <v>402</v>
      </c>
      <c r="CX22" t="s">
        <v>796</v>
      </c>
      <c r="CY22" t="s">
        <v>801</v>
      </c>
      <c r="CZ22">
        <v>49</v>
      </c>
      <c r="DA22">
        <v>11</v>
      </c>
      <c r="DB22">
        <v>81.040816326500007</v>
      </c>
      <c r="DC22">
        <v>103</v>
      </c>
      <c r="DD22">
        <v>25</v>
      </c>
      <c r="DE22">
        <v>131.06796116500001</v>
      </c>
      <c r="DF22">
        <v>123.28</v>
      </c>
      <c r="DH22" t="s">
        <v>402</v>
      </c>
      <c r="DI22" t="s">
        <v>770</v>
      </c>
      <c r="DJ22" t="s">
        <v>775</v>
      </c>
      <c r="DK22">
        <v>26</v>
      </c>
      <c r="DL22">
        <v>9</v>
      </c>
      <c r="DM22">
        <v>93.423076923099998</v>
      </c>
      <c r="DN22">
        <v>59</v>
      </c>
      <c r="DO22">
        <v>18</v>
      </c>
      <c r="DP22">
        <v>126.0338983051</v>
      </c>
      <c r="DQ22">
        <v>114.44444444440001</v>
      </c>
    </row>
    <row r="23" spans="2:121" x14ac:dyDescent="0.2">
      <c r="B23" t="s">
        <v>110</v>
      </c>
      <c r="C23">
        <v>1057</v>
      </c>
      <c r="D23">
        <v>297</v>
      </c>
      <c r="F23" t="s">
        <v>43</v>
      </c>
      <c r="G23">
        <v>88</v>
      </c>
      <c r="H23">
        <v>84.784090909100001</v>
      </c>
      <c r="I23">
        <v>839</v>
      </c>
      <c r="J23">
        <v>145</v>
      </c>
      <c r="K23">
        <v>200</v>
      </c>
      <c r="L23">
        <v>15</v>
      </c>
      <c r="M23">
        <v>104</v>
      </c>
      <c r="N23">
        <v>40</v>
      </c>
      <c r="O23">
        <v>79</v>
      </c>
      <c r="P23">
        <v>40</v>
      </c>
      <c r="Q23">
        <v>0</v>
      </c>
      <c r="R23">
        <v>1</v>
      </c>
      <c r="AH23" t="s">
        <v>377</v>
      </c>
      <c r="AI23">
        <v>8444</v>
      </c>
      <c r="AJ23">
        <v>692.51054002839999</v>
      </c>
      <c r="AK23">
        <v>5160</v>
      </c>
      <c r="AL23">
        <v>1455</v>
      </c>
      <c r="AM23">
        <v>11447</v>
      </c>
      <c r="AN23">
        <v>8847</v>
      </c>
      <c r="AO23">
        <v>3775</v>
      </c>
      <c r="AP23">
        <v>3309</v>
      </c>
      <c r="AQ23">
        <v>2973</v>
      </c>
      <c r="AR23">
        <v>2038</v>
      </c>
      <c r="AS23">
        <v>392</v>
      </c>
      <c r="AT23">
        <v>6</v>
      </c>
      <c r="AV23" t="s">
        <v>408</v>
      </c>
      <c r="AW23">
        <v>1141</v>
      </c>
      <c r="AX23">
        <v>53.483786152500002</v>
      </c>
      <c r="AY23">
        <v>1588</v>
      </c>
      <c r="AZ23">
        <v>73</v>
      </c>
      <c r="BA23">
        <v>1505</v>
      </c>
      <c r="BB23">
        <v>62</v>
      </c>
      <c r="BC23">
        <v>13</v>
      </c>
      <c r="BD23">
        <v>6</v>
      </c>
      <c r="BE23">
        <v>85</v>
      </c>
      <c r="BF23">
        <v>33</v>
      </c>
      <c r="BG23">
        <v>1289</v>
      </c>
      <c r="BH23">
        <v>307</v>
      </c>
      <c r="BJ23" t="s">
        <v>572</v>
      </c>
      <c r="BK23" t="s">
        <v>391</v>
      </c>
      <c r="BL23">
        <v>4102</v>
      </c>
      <c r="BM23">
        <v>686</v>
      </c>
      <c r="BN23">
        <v>77.547050219400006</v>
      </c>
      <c r="BO23">
        <v>6940</v>
      </c>
      <c r="BP23">
        <v>1277</v>
      </c>
      <c r="BQ23">
        <v>121.7701729107</v>
      </c>
      <c r="BR23">
        <v>117.1574001566</v>
      </c>
      <c r="BS23">
        <v>4144</v>
      </c>
      <c r="BT23">
        <v>772</v>
      </c>
      <c r="BU23">
        <v>82.900579150599995</v>
      </c>
      <c r="BV23">
        <v>8064</v>
      </c>
      <c r="BW23">
        <v>1357</v>
      </c>
      <c r="BX23">
        <v>140.42993551590001</v>
      </c>
      <c r="BY23">
        <v>128.38540899040001</v>
      </c>
      <c r="CA23" t="s">
        <v>398</v>
      </c>
      <c r="CB23" t="s">
        <v>808</v>
      </c>
      <c r="CC23" t="s">
        <v>1009</v>
      </c>
      <c r="CD23">
        <v>5525</v>
      </c>
      <c r="CE23">
        <v>1317</v>
      </c>
      <c r="CF23">
        <v>88.124886877799995</v>
      </c>
      <c r="CG23">
        <v>10158</v>
      </c>
      <c r="CH23">
        <v>1690</v>
      </c>
      <c r="CI23">
        <v>118.1748375665</v>
      </c>
      <c r="CJ23">
        <v>120.9437869822</v>
      </c>
      <c r="CL23" t="s">
        <v>398</v>
      </c>
      <c r="CM23" t="s">
        <v>783</v>
      </c>
      <c r="CN23" t="s">
        <v>789</v>
      </c>
      <c r="CO23">
        <v>489</v>
      </c>
      <c r="CP23">
        <v>80</v>
      </c>
      <c r="CQ23">
        <v>74.145194274000005</v>
      </c>
      <c r="CR23">
        <v>1734</v>
      </c>
      <c r="CS23">
        <v>263</v>
      </c>
      <c r="CT23">
        <v>70.617070357599999</v>
      </c>
      <c r="CU23">
        <v>70.182509505699997</v>
      </c>
      <c r="CW23" t="s">
        <v>398</v>
      </c>
      <c r="CX23" t="s">
        <v>796</v>
      </c>
      <c r="CY23" t="s">
        <v>802</v>
      </c>
      <c r="CZ23">
        <v>161</v>
      </c>
      <c r="DA23">
        <v>33</v>
      </c>
      <c r="DB23">
        <v>78.857142857100001</v>
      </c>
      <c r="DC23">
        <v>226</v>
      </c>
      <c r="DD23">
        <v>42</v>
      </c>
      <c r="DE23">
        <v>134.59734513270001</v>
      </c>
      <c r="DF23">
        <v>127.2142857143</v>
      </c>
      <c r="DH23" t="s">
        <v>398</v>
      </c>
      <c r="DI23" t="s">
        <v>770</v>
      </c>
      <c r="DJ23" t="s">
        <v>776</v>
      </c>
      <c r="DK23">
        <v>139</v>
      </c>
      <c r="DL23">
        <v>27</v>
      </c>
      <c r="DM23">
        <v>78.223021582699999</v>
      </c>
      <c r="DN23">
        <v>210</v>
      </c>
      <c r="DO23">
        <v>44</v>
      </c>
      <c r="DP23">
        <v>134.69523809520001</v>
      </c>
      <c r="DQ23">
        <v>125.04545454549999</v>
      </c>
    </row>
    <row r="24" spans="2:121" x14ac:dyDescent="0.2">
      <c r="B24" t="s">
        <v>1059</v>
      </c>
      <c r="C24">
        <v>1386</v>
      </c>
      <c r="D24">
        <v>663</v>
      </c>
      <c r="F24" t="s">
        <v>39</v>
      </c>
      <c r="G24">
        <v>8396</v>
      </c>
      <c r="H24">
        <v>297.04680800379998</v>
      </c>
      <c r="I24">
        <v>8442</v>
      </c>
      <c r="J24">
        <v>2389</v>
      </c>
      <c r="K24">
        <v>13527</v>
      </c>
      <c r="L24">
        <v>9355</v>
      </c>
      <c r="M24">
        <v>2830</v>
      </c>
      <c r="N24">
        <v>2343</v>
      </c>
      <c r="O24">
        <v>1460</v>
      </c>
      <c r="P24">
        <v>625</v>
      </c>
      <c r="Q24">
        <v>1</v>
      </c>
      <c r="R24">
        <v>54</v>
      </c>
      <c r="T24" t="s">
        <v>648</v>
      </c>
      <c r="U24" t="s">
        <v>306</v>
      </c>
      <c r="V24" t="s">
        <v>133</v>
      </c>
      <c r="W24" t="s">
        <v>214</v>
      </c>
      <c r="X24" t="s">
        <v>215</v>
      </c>
      <c r="Y24" t="s">
        <v>216</v>
      </c>
      <c r="Z24" t="s">
        <v>217</v>
      </c>
      <c r="AA24" t="s">
        <v>218</v>
      </c>
      <c r="AB24" t="s">
        <v>219</v>
      </c>
      <c r="AC24" t="s">
        <v>220</v>
      </c>
      <c r="AD24" t="s">
        <v>221</v>
      </c>
      <c r="AE24" t="s">
        <v>222</v>
      </c>
      <c r="AF24" t="s">
        <v>223</v>
      </c>
      <c r="AH24" t="s">
        <v>372</v>
      </c>
      <c r="AI24">
        <v>4193</v>
      </c>
      <c r="AJ24">
        <v>590.22012878609996</v>
      </c>
      <c r="AK24">
        <v>4521</v>
      </c>
      <c r="AL24">
        <v>1069</v>
      </c>
      <c r="AM24">
        <v>6167</v>
      </c>
      <c r="AN24">
        <v>4686</v>
      </c>
      <c r="AO24">
        <v>2853</v>
      </c>
      <c r="AP24">
        <v>2354</v>
      </c>
      <c r="AQ24">
        <v>1345</v>
      </c>
      <c r="AR24">
        <v>987</v>
      </c>
      <c r="AS24">
        <v>765</v>
      </c>
      <c r="AT24">
        <v>12</v>
      </c>
      <c r="AV24" t="s">
        <v>80</v>
      </c>
      <c r="AW24">
        <v>247</v>
      </c>
      <c r="AX24">
        <v>49.105263157899998</v>
      </c>
      <c r="AY24">
        <v>362</v>
      </c>
      <c r="AZ24">
        <v>30</v>
      </c>
      <c r="BA24">
        <v>354</v>
      </c>
      <c r="BB24">
        <v>30</v>
      </c>
      <c r="BC24">
        <v>2</v>
      </c>
      <c r="BD24">
        <v>1</v>
      </c>
      <c r="BE24">
        <v>29</v>
      </c>
      <c r="BF24">
        <v>12</v>
      </c>
      <c r="BG24">
        <v>428</v>
      </c>
      <c r="BH24">
        <v>73</v>
      </c>
      <c r="BJ24" t="s">
        <v>636</v>
      </c>
      <c r="BK24" t="s">
        <v>391</v>
      </c>
      <c r="BL24">
        <v>979</v>
      </c>
      <c r="BM24">
        <v>197</v>
      </c>
      <c r="BN24">
        <v>80.634320735399996</v>
      </c>
      <c r="BO24">
        <v>1472</v>
      </c>
      <c r="BP24">
        <v>185</v>
      </c>
      <c r="BQ24">
        <v>105.96331521739999</v>
      </c>
      <c r="BR24">
        <v>105.1351351351</v>
      </c>
      <c r="BS24">
        <v>1430</v>
      </c>
      <c r="BT24">
        <v>506</v>
      </c>
      <c r="BU24">
        <v>111.8664335664</v>
      </c>
      <c r="BV24">
        <v>2686</v>
      </c>
      <c r="BW24">
        <v>377</v>
      </c>
      <c r="BX24">
        <v>139.51377513029999</v>
      </c>
      <c r="BY24">
        <v>129.06366047750001</v>
      </c>
      <c r="CA24" t="s">
        <v>401</v>
      </c>
      <c r="CB24" t="s">
        <v>808</v>
      </c>
      <c r="CC24" t="s">
        <v>1010</v>
      </c>
      <c r="CD24">
        <v>2259</v>
      </c>
      <c r="CE24">
        <v>278</v>
      </c>
      <c r="CF24">
        <v>74.588313412999995</v>
      </c>
      <c r="CG24">
        <v>3175</v>
      </c>
      <c r="CH24">
        <v>474</v>
      </c>
      <c r="CI24">
        <v>122.13074984249999</v>
      </c>
      <c r="CJ24">
        <v>150.0189873418</v>
      </c>
      <c r="CL24" t="s">
        <v>401</v>
      </c>
      <c r="CM24" t="s">
        <v>783</v>
      </c>
      <c r="CN24" t="s">
        <v>790</v>
      </c>
      <c r="CO24">
        <v>87</v>
      </c>
      <c r="CP24">
        <v>8</v>
      </c>
      <c r="CQ24">
        <v>67.770114942500001</v>
      </c>
      <c r="CR24">
        <v>309</v>
      </c>
      <c r="CS24">
        <v>53</v>
      </c>
      <c r="CT24">
        <v>73.666666666699996</v>
      </c>
      <c r="CU24">
        <v>107.45283018870001</v>
      </c>
      <c r="CW24" t="s">
        <v>401</v>
      </c>
      <c r="CX24" t="s">
        <v>796</v>
      </c>
      <c r="CY24" t="s">
        <v>803</v>
      </c>
      <c r="CZ24">
        <v>45</v>
      </c>
      <c r="DA24">
        <v>12</v>
      </c>
      <c r="DB24">
        <v>95.577777777799994</v>
      </c>
      <c r="DC24">
        <v>52</v>
      </c>
      <c r="DD24">
        <v>12</v>
      </c>
      <c r="DE24">
        <v>129.25</v>
      </c>
      <c r="DF24">
        <v>148.25</v>
      </c>
      <c r="DH24" t="s">
        <v>401</v>
      </c>
      <c r="DI24" t="s">
        <v>770</v>
      </c>
      <c r="DJ24" t="s">
        <v>777</v>
      </c>
      <c r="DK24">
        <v>64</v>
      </c>
      <c r="DL24">
        <v>12</v>
      </c>
      <c r="DM24">
        <v>85.953125</v>
      </c>
      <c r="DN24">
        <v>106</v>
      </c>
      <c r="DO24">
        <v>30</v>
      </c>
      <c r="DP24">
        <v>122.7830188679</v>
      </c>
      <c r="DQ24">
        <v>140.53333333329999</v>
      </c>
    </row>
    <row r="25" spans="2:121" x14ac:dyDescent="0.2">
      <c r="B25" t="s">
        <v>104</v>
      </c>
      <c r="C25">
        <v>36616</v>
      </c>
      <c r="D25">
        <v>26163</v>
      </c>
      <c r="F25" t="s">
        <v>79</v>
      </c>
      <c r="G25">
        <v>11039</v>
      </c>
      <c r="H25">
        <v>344.37911042669998</v>
      </c>
      <c r="I25">
        <v>16832</v>
      </c>
      <c r="J25">
        <v>3513</v>
      </c>
      <c r="K25">
        <v>13327</v>
      </c>
      <c r="L25">
        <v>8607</v>
      </c>
      <c r="M25">
        <v>3389</v>
      </c>
      <c r="N25">
        <v>2148</v>
      </c>
      <c r="O25">
        <v>5342</v>
      </c>
      <c r="P25">
        <v>2043</v>
      </c>
      <c r="Q25">
        <v>3</v>
      </c>
      <c r="R25">
        <v>205</v>
      </c>
      <c r="T25" t="s">
        <v>386</v>
      </c>
      <c r="U25">
        <v>51670</v>
      </c>
      <c r="V25">
        <v>372.91737952390002</v>
      </c>
      <c r="W25">
        <v>64860</v>
      </c>
      <c r="X25">
        <v>15522</v>
      </c>
      <c r="Y25">
        <v>73491</v>
      </c>
      <c r="Z25">
        <v>48913</v>
      </c>
      <c r="AA25">
        <v>18563</v>
      </c>
      <c r="AB25">
        <v>13904</v>
      </c>
      <c r="AC25">
        <v>27876</v>
      </c>
      <c r="AD25">
        <v>16704</v>
      </c>
      <c r="AE25">
        <v>1003</v>
      </c>
      <c r="AF25">
        <v>1088</v>
      </c>
      <c r="AH25" t="s">
        <v>396</v>
      </c>
      <c r="AI25">
        <v>3512</v>
      </c>
      <c r="AJ25">
        <v>314.8146355353</v>
      </c>
      <c r="AK25">
        <v>7625</v>
      </c>
      <c r="AL25">
        <v>1978</v>
      </c>
      <c r="AM25">
        <v>6488</v>
      </c>
      <c r="AN25">
        <v>4189</v>
      </c>
      <c r="AO25">
        <v>1310</v>
      </c>
      <c r="AP25">
        <v>1025</v>
      </c>
      <c r="AQ25">
        <v>2301</v>
      </c>
      <c r="AR25">
        <v>1279</v>
      </c>
      <c r="AS25">
        <v>886</v>
      </c>
      <c r="AT25">
        <v>202</v>
      </c>
      <c r="AV25" t="s">
        <v>404</v>
      </c>
      <c r="AW25">
        <v>196</v>
      </c>
      <c r="AX25">
        <v>48.647959183700003</v>
      </c>
      <c r="AY25">
        <v>239</v>
      </c>
      <c r="AZ25">
        <v>8</v>
      </c>
      <c r="BA25">
        <v>251</v>
      </c>
      <c r="BB25">
        <v>6</v>
      </c>
      <c r="BC25">
        <v>5</v>
      </c>
      <c r="BD25">
        <v>1</v>
      </c>
      <c r="BE25">
        <v>20</v>
      </c>
      <c r="BF25">
        <v>8</v>
      </c>
      <c r="BG25">
        <v>333</v>
      </c>
      <c r="BH25">
        <v>48</v>
      </c>
      <c r="BJ25" t="s">
        <v>575</v>
      </c>
      <c r="BK25" t="s">
        <v>391</v>
      </c>
      <c r="BL25">
        <v>5469</v>
      </c>
      <c r="BM25">
        <v>1321</v>
      </c>
      <c r="BN25">
        <v>87.714938745699996</v>
      </c>
      <c r="BO25">
        <v>9475</v>
      </c>
      <c r="BP25">
        <v>1617</v>
      </c>
      <c r="BQ25">
        <v>120.46870712400001</v>
      </c>
      <c r="BR25">
        <v>124.88126159550001</v>
      </c>
      <c r="BS25">
        <v>5502</v>
      </c>
      <c r="BT25">
        <v>1365</v>
      </c>
      <c r="BU25">
        <v>89.547982551800004</v>
      </c>
      <c r="BV25">
        <v>10731</v>
      </c>
      <c r="BW25">
        <v>1677</v>
      </c>
      <c r="BX25">
        <v>125.728916224</v>
      </c>
      <c r="BY25">
        <v>129.37745974960001</v>
      </c>
      <c r="CA25" t="s">
        <v>420</v>
      </c>
      <c r="CB25" t="s">
        <v>808</v>
      </c>
      <c r="CC25" t="s">
        <v>1011</v>
      </c>
      <c r="CD25">
        <v>626</v>
      </c>
      <c r="CE25">
        <v>103</v>
      </c>
      <c r="CF25">
        <v>77.504792332299999</v>
      </c>
      <c r="CG25">
        <v>1251</v>
      </c>
      <c r="CH25">
        <v>213</v>
      </c>
      <c r="CI25">
        <v>100.4636290967</v>
      </c>
      <c r="CJ25">
        <v>106.338028169</v>
      </c>
      <c r="CL25" t="s">
        <v>420</v>
      </c>
      <c r="CM25" t="s">
        <v>783</v>
      </c>
      <c r="CN25" t="s">
        <v>791</v>
      </c>
      <c r="CO25">
        <v>34</v>
      </c>
      <c r="CP25">
        <v>4</v>
      </c>
      <c r="CQ25">
        <v>69.205882352900005</v>
      </c>
      <c r="CR25">
        <v>124</v>
      </c>
      <c r="CS25">
        <v>14</v>
      </c>
      <c r="CT25">
        <v>59.604838709699997</v>
      </c>
      <c r="CU25">
        <v>70.285714285699996</v>
      </c>
      <c r="CW25" t="s">
        <v>420</v>
      </c>
      <c r="CX25" t="s">
        <v>796</v>
      </c>
      <c r="CY25" t="s">
        <v>804</v>
      </c>
      <c r="CZ25">
        <v>13</v>
      </c>
      <c r="DA25">
        <v>3</v>
      </c>
      <c r="DB25">
        <v>84.461538461499998</v>
      </c>
      <c r="DC25">
        <v>23</v>
      </c>
      <c r="DD25">
        <v>4</v>
      </c>
      <c r="DE25">
        <v>115.2608695652</v>
      </c>
      <c r="DF25">
        <v>174.25</v>
      </c>
      <c r="DH25" t="s">
        <v>420</v>
      </c>
      <c r="DI25" t="s">
        <v>770</v>
      </c>
      <c r="DJ25" t="s">
        <v>778</v>
      </c>
      <c r="DK25">
        <v>3</v>
      </c>
      <c r="DL25">
        <v>0</v>
      </c>
      <c r="DM25">
        <v>53.333333333299997</v>
      </c>
      <c r="DN25">
        <v>7</v>
      </c>
      <c r="DO25">
        <v>1</v>
      </c>
      <c r="DP25">
        <v>121.7142857143</v>
      </c>
      <c r="DQ25">
        <v>192</v>
      </c>
    </row>
    <row r="26" spans="2:121" x14ac:dyDescent="0.2">
      <c r="B26" t="s">
        <v>103</v>
      </c>
      <c r="C26">
        <v>39</v>
      </c>
      <c r="D26">
        <v>37</v>
      </c>
      <c r="F26" t="s">
        <v>35</v>
      </c>
      <c r="G26">
        <v>4111</v>
      </c>
      <c r="H26">
        <v>633.41206519100001</v>
      </c>
      <c r="I26">
        <v>3525</v>
      </c>
      <c r="J26">
        <v>833</v>
      </c>
      <c r="K26">
        <v>5593</v>
      </c>
      <c r="L26">
        <v>4347</v>
      </c>
      <c r="M26">
        <v>2661</v>
      </c>
      <c r="N26">
        <v>2145</v>
      </c>
      <c r="O26">
        <v>664</v>
      </c>
      <c r="P26">
        <v>569</v>
      </c>
      <c r="Q26">
        <v>0</v>
      </c>
      <c r="R26">
        <v>2</v>
      </c>
      <c r="T26" t="s">
        <v>391</v>
      </c>
      <c r="U26">
        <v>35406</v>
      </c>
      <c r="V26">
        <v>384.78026323220001</v>
      </c>
      <c r="W26">
        <v>49536</v>
      </c>
      <c r="X26">
        <v>11206</v>
      </c>
      <c r="Y26">
        <v>56449</v>
      </c>
      <c r="Z26">
        <v>34892</v>
      </c>
      <c r="AA26">
        <v>13825</v>
      </c>
      <c r="AB26">
        <v>10787</v>
      </c>
      <c r="AC26">
        <v>23107</v>
      </c>
      <c r="AD26">
        <v>15156</v>
      </c>
      <c r="AE26">
        <v>4503</v>
      </c>
      <c r="AF26">
        <v>1057</v>
      </c>
      <c r="AH26" t="s">
        <v>402</v>
      </c>
      <c r="AI26">
        <v>1525</v>
      </c>
      <c r="AJ26">
        <v>186.56327868849999</v>
      </c>
      <c r="AK26">
        <v>4342</v>
      </c>
      <c r="AL26">
        <v>790</v>
      </c>
      <c r="AM26">
        <v>2669</v>
      </c>
      <c r="AN26">
        <v>1094</v>
      </c>
      <c r="AO26">
        <v>737</v>
      </c>
      <c r="AP26">
        <v>317</v>
      </c>
      <c r="AQ26">
        <v>1151</v>
      </c>
      <c r="AR26">
        <v>706</v>
      </c>
      <c r="AS26">
        <v>5</v>
      </c>
      <c r="AT26">
        <v>4</v>
      </c>
      <c r="AV26" t="s">
        <v>375</v>
      </c>
      <c r="AW26">
        <v>457</v>
      </c>
      <c r="AX26">
        <v>98.527352297600004</v>
      </c>
      <c r="AY26">
        <v>776</v>
      </c>
      <c r="AZ26">
        <v>215</v>
      </c>
      <c r="BA26">
        <v>582</v>
      </c>
      <c r="BB26">
        <v>185</v>
      </c>
      <c r="BC26">
        <v>5</v>
      </c>
      <c r="BD26">
        <v>4</v>
      </c>
      <c r="BE26">
        <v>41</v>
      </c>
      <c r="BF26">
        <v>10</v>
      </c>
      <c r="BG26">
        <v>64</v>
      </c>
      <c r="BH26">
        <v>200</v>
      </c>
      <c r="BJ26" t="s">
        <v>581</v>
      </c>
      <c r="BK26" t="s">
        <v>391</v>
      </c>
      <c r="BL26">
        <v>6493</v>
      </c>
      <c r="BM26">
        <v>1205</v>
      </c>
      <c r="BN26">
        <v>81.600492838400001</v>
      </c>
      <c r="BO26">
        <v>12872</v>
      </c>
      <c r="BP26">
        <v>1895</v>
      </c>
      <c r="BQ26">
        <v>116.1668738347</v>
      </c>
      <c r="BR26">
        <v>103.5889182058</v>
      </c>
      <c r="BS26">
        <v>2351</v>
      </c>
      <c r="BT26">
        <v>633</v>
      </c>
      <c r="BU26">
        <v>101.6699276903</v>
      </c>
      <c r="BV26">
        <v>15229</v>
      </c>
      <c r="BW26">
        <v>2324</v>
      </c>
      <c r="BX26">
        <v>128.93899796439999</v>
      </c>
      <c r="BY26">
        <v>108.53356282270001</v>
      </c>
      <c r="CA26" t="s">
        <v>392</v>
      </c>
      <c r="CB26" t="s">
        <v>808</v>
      </c>
      <c r="CC26" t="s">
        <v>1012</v>
      </c>
      <c r="CD26">
        <v>7463</v>
      </c>
      <c r="CE26">
        <v>1769</v>
      </c>
      <c r="CF26">
        <v>98.032828621199997</v>
      </c>
      <c r="CG26">
        <v>15117</v>
      </c>
      <c r="CH26">
        <v>2633</v>
      </c>
      <c r="CI26">
        <v>130.6124230998</v>
      </c>
      <c r="CJ26">
        <v>131.66236232430001</v>
      </c>
      <c r="CL26" t="s">
        <v>392</v>
      </c>
      <c r="CM26" t="s">
        <v>783</v>
      </c>
      <c r="CN26" t="s">
        <v>792</v>
      </c>
      <c r="CO26">
        <v>753</v>
      </c>
      <c r="CP26">
        <v>126</v>
      </c>
      <c r="CQ26">
        <v>78.783532536500005</v>
      </c>
      <c r="CR26">
        <v>2839</v>
      </c>
      <c r="CS26">
        <v>421</v>
      </c>
      <c r="CT26">
        <v>71.431489961300002</v>
      </c>
      <c r="CU26">
        <v>69.8004750594</v>
      </c>
      <c r="CW26" t="s">
        <v>392</v>
      </c>
      <c r="CX26" t="s">
        <v>796</v>
      </c>
      <c r="CY26" t="s">
        <v>805</v>
      </c>
      <c r="CZ26">
        <v>214</v>
      </c>
      <c r="DA26">
        <v>52</v>
      </c>
      <c r="DB26">
        <v>90.929906542099999</v>
      </c>
      <c r="DC26">
        <v>285</v>
      </c>
      <c r="DD26">
        <v>62</v>
      </c>
      <c r="DE26">
        <v>147.9087719298</v>
      </c>
      <c r="DF26">
        <v>148.79032258059999</v>
      </c>
      <c r="DH26" t="s">
        <v>392</v>
      </c>
      <c r="DI26" t="s">
        <v>770</v>
      </c>
      <c r="DJ26" t="s">
        <v>779</v>
      </c>
      <c r="DK26">
        <v>138</v>
      </c>
      <c r="DL26">
        <v>30</v>
      </c>
      <c r="DM26">
        <v>86.065217391299996</v>
      </c>
      <c r="DN26">
        <v>207</v>
      </c>
      <c r="DO26">
        <v>30</v>
      </c>
      <c r="DP26">
        <v>140.9468599034</v>
      </c>
      <c r="DQ26">
        <v>149.6666666667</v>
      </c>
    </row>
    <row r="27" spans="2:121" x14ac:dyDescent="0.2">
      <c r="B27" t="s">
        <v>106</v>
      </c>
      <c r="C27">
        <v>65376</v>
      </c>
      <c r="D27">
        <v>37667</v>
      </c>
      <c r="F27" t="s">
        <v>55</v>
      </c>
      <c r="G27">
        <v>749</v>
      </c>
      <c r="H27">
        <v>186.90253671560001</v>
      </c>
      <c r="I27">
        <v>875</v>
      </c>
      <c r="J27">
        <v>228</v>
      </c>
      <c r="K27">
        <v>875</v>
      </c>
      <c r="L27">
        <v>477</v>
      </c>
      <c r="M27">
        <v>260</v>
      </c>
      <c r="N27">
        <v>234</v>
      </c>
      <c r="O27">
        <v>708</v>
      </c>
      <c r="P27">
        <v>397</v>
      </c>
      <c r="Q27">
        <v>418</v>
      </c>
      <c r="R27">
        <v>162</v>
      </c>
      <c r="T27" t="s">
        <v>370</v>
      </c>
      <c r="U27">
        <v>66587</v>
      </c>
      <c r="V27">
        <v>423.87794914919999</v>
      </c>
      <c r="W27">
        <v>69671</v>
      </c>
      <c r="X27">
        <v>17546</v>
      </c>
      <c r="Y27">
        <v>95857</v>
      </c>
      <c r="Z27">
        <v>66087</v>
      </c>
      <c r="AA27">
        <v>36366</v>
      </c>
      <c r="AB27">
        <v>30192</v>
      </c>
      <c r="AC27">
        <v>36439</v>
      </c>
      <c r="AD27">
        <v>24265</v>
      </c>
      <c r="AE27">
        <v>8757</v>
      </c>
      <c r="AF27">
        <v>137</v>
      </c>
      <c r="AH27" t="s">
        <v>390</v>
      </c>
      <c r="AI27">
        <v>4154</v>
      </c>
      <c r="AJ27">
        <v>404.9660568127</v>
      </c>
      <c r="AK27">
        <v>4533</v>
      </c>
      <c r="AL27">
        <v>1504</v>
      </c>
      <c r="AM27">
        <v>6247</v>
      </c>
      <c r="AN27">
        <v>4762</v>
      </c>
      <c r="AO27">
        <v>1449</v>
      </c>
      <c r="AP27">
        <v>1176</v>
      </c>
      <c r="AQ27">
        <v>2688</v>
      </c>
      <c r="AR27">
        <v>2035</v>
      </c>
      <c r="AS27">
        <v>357</v>
      </c>
      <c r="AT27">
        <v>178</v>
      </c>
      <c r="AV27" t="s">
        <v>398</v>
      </c>
      <c r="AW27">
        <v>679</v>
      </c>
      <c r="AX27">
        <v>54.829160530199999</v>
      </c>
      <c r="AY27">
        <v>609</v>
      </c>
      <c r="AZ27">
        <v>79</v>
      </c>
      <c r="BA27">
        <v>844</v>
      </c>
      <c r="BB27">
        <v>45</v>
      </c>
      <c r="BC27">
        <v>3</v>
      </c>
      <c r="BD27">
        <v>1</v>
      </c>
      <c r="BE27">
        <v>30</v>
      </c>
      <c r="BF27">
        <v>8</v>
      </c>
      <c r="BG27">
        <v>103</v>
      </c>
      <c r="BH27">
        <v>58</v>
      </c>
      <c r="BJ27" t="s">
        <v>640</v>
      </c>
      <c r="BK27" t="s">
        <v>391</v>
      </c>
      <c r="BL27">
        <v>2139</v>
      </c>
      <c r="BM27">
        <v>379</v>
      </c>
      <c r="BN27">
        <v>77.650303880300001</v>
      </c>
      <c r="BO27">
        <v>4627</v>
      </c>
      <c r="BP27">
        <v>709</v>
      </c>
      <c r="BQ27">
        <v>130.55024854120001</v>
      </c>
      <c r="BR27">
        <v>112.96050775739999</v>
      </c>
      <c r="BS27">
        <v>1872</v>
      </c>
      <c r="BT27">
        <v>215</v>
      </c>
      <c r="BU27">
        <v>66.755341880299994</v>
      </c>
      <c r="BV27">
        <v>3463</v>
      </c>
      <c r="BW27">
        <v>595</v>
      </c>
      <c r="BX27">
        <v>135.70719029739999</v>
      </c>
      <c r="BY27">
        <v>101.54117647060001</v>
      </c>
      <c r="CA27" t="s">
        <v>421</v>
      </c>
      <c r="CB27" t="s">
        <v>808</v>
      </c>
      <c r="CC27" t="s">
        <v>1013</v>
      </c>
      <c r="CD27">
        <v>1015</v>
      </c>
      <c r="CE27">
        <v>196</v>
      </c>
      <c r="CF27">
        <v>79.839408867000003</v>
      </c>
      <c r="CG27">
        <v>1585</v>
      </c>
      <c r="CH27">
        <v>198</v>
      </c>
      <c r="CI27">
        <v>107.9880126183</v>
      </c>
      <c r="CJ27">
        <v>103.8737373737</v>
      </c>
      <c r="CL27" t="s">
        <v>421</v>
      </c>
      <c r="CM27" t="s">
        <v>783</v>
      </c>
      <c r="CN27" t="s">
        <v>793</v>
      </c>
      <c r="CO27">
        <v>50</v>
      </c>
      <c r="CP27">
        <v>1</v>
      </c>
      <c r="CQ27">
        <v>40.28</v>
      </c>
      <c r="CR27">
        <v>209</v>
      </c>
      <c r="CS27">
        <v>31</v>
      </c>
      <c r="CT27">
        <v>65.7846889952</v>
      </c>
      <c r="CU27">
        <v>72.290322580600005</v>
      </c>
      <c r="CW27" t="s">
        <v>421</v>
      </c>
      <c r="CX27" t="s">
        <v>796</v>
      </c>
      <c r="CY27" t="s">
        <v>806</v>
      </c>
      <c r="CZ27">
        <v>10</v>
      </c>
      <c r="DA27">
        <v>3</v>
      </c>
      <c r="DB27">
        <v>105.6</v>
      </c>
      <c r="DC27">
        <v>19</v>
      </c>
      <c r="DD27">
        <v>5</v>
      </c>
      <c r="DE27">
        <v>145.42105263159999</v>
      </c>
      <c r="DF27">
        <v>117.4</v>
      </c>
      <c r="DH27" t="s">
        <v>421</v>
      </c>
      <c r="DI27" t="s">
        <v>770</v>
      </c>
      <c r="DJ27" t="s">
        <v>780</v>
      </c>
      <c r="DK27">
        <v>7</v>
      </c>
      <c r="DL27">
        <v>0</v>
      </c>
      <c r="DM27">
        <v>70.857142857100001</v>
      </c>
      <c r="DN27">
        <v>18</v>
      </c>
      <c r="DO27">
        <v>3</v>
      </c>
      <c r="DP27">
        <v>154.7222222222</v>
      </c>
      <c r="DQ27">
        <v>135</v>
      </c>
    </row>
    <row r="28" spans="2:121" x14ac:dyDescent="0.2">
      <c r="B28" t="s">
        <v>96</v>
      </c>
      <c r="C28">
        <v>114812</v>
      </c>
      <c r="D28">
        <v>69367</v>
      </c>
      <c r="F28" t="s">
        <v>69</v>
      </c>
      <c r="G28">
        <v>16604</v>
      </c>
      <c r="H28">
        <v>412.62725849190002</v>
      </c>
      <c r="I28">
        <v>10982</v>
      </c>
      <c r="J28">
        <v>2735</v>
      </c>
      <c r="K28">
        <v>19200</v>
      </c>
      <c r="L28">
        <v>13334</v>
      </c>
      <c r="M28">
        <v>8960</v>
      </c>
      <c r="N28">
        <v>8218</v>
      </c>
      <c r="O28">
        <v>4496</v>
      </c>
      <c r="P28">
        <v>3884</v>
      </c>
      <c r="Q28">
        <v>5</v>
      </c>
      <c r="R28">
        <v>6</v>
      </c>
      <c r="T28" t="s">
        <v>8</v>
      </c>
      <c r="U28">
        <v>3766</v>
      </c>
      <c r="V28">
        <v>370.5430164631</v>
      </c>
      <c r="W28">
        <v>4365</v>
      </c>
      <c r="X28">
        <v>1942</v>
      </c>
      <c r="Y28">
        <v>5120</v>
      </c>
      <c r="Z28">
        <v>3591</v>
      </c>
      <c r="AA28">
        <v>1446</v>
      </c>
      <c r="AB28">
        <v>992</v>
      </c>
      <c r="AC28">
        <v>1599</v>
      </c>
      <c r="AD28">
        <v>985</v>
      </c>
      <c r="AE28">
        <v>456</v>
      </c>
      <c r="AF28">
        <v>157</v>
      </c>
      <c r="AH28" t="s">
        <v>398</v>
      </c>
      <c r="AI28">
        <v>4375</v>
      </c>
      <c r="AJ28">
        <v>250.57257142860001</v>
      </c>
      <c r="AK28">
        <v>5872</v>
      </c>
      <c r="AL28">
        <v>1377</v>
      </c>
      <c r="AM28">
        <v>6577</v>
      </c>
      <c r="AN28">
        <v>3697</v>
      </c>
      <c r="AO28">
        <v>2227</v>
      </c>
      <c r="AP28">
        <v>1885</v>
      </c>
      <c r="AQ28">
        <v>6582</v>
      </c>
      <c r="AR28">
        <v>4895</v>
      </c>
      <c r="AS28">
        <v>778</v>
      </c>
      <c r="AT28">
        <v>54</v>
      </c>
      <c r="AV28" t="s">
        <v>382</v>
      </c>
      <c r="AW28">
        <v>1369</v>
      </c>
      <c r="AX28">
        <v>98.849525200900004</v>
      </c>
      <c r="AY28">
        <v>1772</v>
      </c>
      <c r="AZ28">
        <v>431</v>
      </c>
      <c r="BA28">
        <v>1710</v>
      </c>
      <c r="BB28">
        <v>521</v>
      </c>
      <c r="BC28">
        <v>10</v>
      </c>
      <c r="BD28">
        <v>9</v>
      </c>
      <c r="BE28">
        <v>121</v>
      </c>
      <c r="BF28">
        <v>27</v>
      </c>
      <c r="BG28">
        <v>178</v>
      </c>
      <c r="BH28">
        <v>488</v>
      </c>
      <c r="BJ28" t="s">
        <v>534</v>
      </c>
      <c r="BK28" t="s">
        <v>370</v>
      </c>
      <c r="BL28">
        <v>4380</v>
      </c>
      <c r="BM28">
        <v>1237</v>
      </c>
      <c r="BN28">
        <v>106.849543379</v>
      </c>
      <c r="BO28">
        <v>7099</v>
      </c>
      <c r="BP28">
        <v>1106</v>
      </c>
      <c r="BQ28">
        <v>146.3183995492</v>
      </c>
      <c r="BR28">
        <v>150.19891500899999</v>
      </c>
      <c r="BS28">
        <v>960</v>
      </c>
      <c r="BT28">
        <v>386</v>
      </c>
      <c r="BU28">
        <v>128.16979166670001</v>
      </c>
      <c r="BV28">
        <v>4438</v>
      </c>
      <c r="BW28">
        <v>628</v>
      </c>
      <c r="BX28">
        <v>135.8954248366</v>
      </c>
      <c r="BY28">
        <v>146.63853503179999</v>
      </c>
      <c r="CA28" t="s">
        <v>397</v>
      </c>
      <c r="CB28" t="s">
        <v>808</v>
      </c>
      <c r="CC28" t="s">
        <v>1014</v>
      </c>
      <c r="CD28">
        <v>3711</v>
      </c>
      <c r="CE28">
        <v>652</v>
      </c>
      <c r="CF28">
        <v>79.6755591485</v>
      </c>
      <c r="CG28">
        <v>6686</v>
      </c>
      <c r="CH28">
        <v>1187</v>
      </c>
      <c r="CI28">
        <v>118.34968591090001</v>
      </c>
      <c r="CJ28">
        <v>117.0303285594</v>
      </c>
      <c r="CL28" t="s">
        <v>397</v>
      </c>
      <c r="CM28" t="s">
        <v>783</v>
      </c>
      <c r="CN28" t="s">
        <v>794</v>
      </c>
      <c r="CO28">
        <v>274</v>
      </c>
      <c r="CP28">
        <v>32</v>
      </c>
      <c r="CQ28">
        <v>68.255474452599998</v>
      </c>
      <c r="CR28">
        <v>1055</v>
      </c>
      <c r="CS28">
        <v>149</v>
      </c>
      <c r="CT28">
        <v>58.8995260664</v>
      </c>
      <c r="CU28">
        <v>59.583892617399997</v>
      </c>
      <c r="CW28" t="s">
        <v>397</v>
      </c>
      <c r="CX28" t="s">
        <v>796</v>
      </c>
      <c r="CY28" t="s">
        <v>807</v>
      </c>
      <c r="CZ28">
        <v>84</v>
      </c>
      <c r="DA28">
        <v>15</v>
      </c>
      <c r="DB28">
        <v>76.309523809500007</v>
      </c>
      <c r="DC28">
        <v>112</v>
      </c>
      <c r="DD28">
        <v>20</v>
      </c>
      <c r="DE28">
        <v>140.34821428570001</v>
      </c>
      <c r="DF28">
        <v>136.75</v>
      </c>
      <c r="DH28" t="s">
        <v>397</v>
      </c>
      <c r="DI28" t="s">
        <v>770</v>
      </c>
      <c r="DJ28" t="s">
        <v>781</v>
      </c>
      <c r="DK28">
        <v>49</v>
      </c>
      <c r="DL28">
        <v>9</v>
      </c>
      <c r="DM28">
        <v>77.938775510200003</v>
      </c>
      <c r="DN28">
        <v>82</v>
      </c>
      <c r="DO28">
        <v>12</v>
      </c>
      <c r="DP28">
        <v>128.67073170730001</v>
      </c>
      <c r="DQ28">
        <v>129.6666666667</v>
      </c>
    </row>
    <row r="29" spans="2:121" x14ac:dyDescent="0.2">
      <c r="B29" t="s">
        <v>88</v>
      </c>
      <c r="C29">
        <v>75252</v>
      </c>
      <c r="D29">
        <v>20670</v>
      </c>
      <c r="F29" t="s">
        <v>41</v>
      </c>
      <c r="G29">
        <v>811</v>
      </c>
      <c r="H29">
        <v>116.65351418</v>
      </c>
      <c r="I29">
        <v>2561</v>
      </c>
      <c r="J29">
        <v>397</v>
      </c>
      <c r="K29">
        <v>1174</v>
      </c>
      <c r="L29">
        <v>345</v>
      </c>
      <c r="M29">
        <v>329</v>
      </c>
      <c r="N29">
        <v>243</v>
      </c>
      <c r="O29">
        <v>206</v>
      </c>
      <c r="P29">
        <v>101</v>
      </c>
      <c r="Q29">
        <v>0</v>
      </c>
      <c r="R29">
        <v>4</v>
      </c>
      <c r="T29" t="s">
        <v>405</v>
      </c>
      <c r="U29">
        <v>57190</v>
      </c>
      <c r="V29">
        <v>393.82378038119998</v>
      </c>
      <c r="W29">
        <v>56906</v>
      </c>
      <c r="X29">
        <v>13528</v>
      </c>
      <c r="Y29">
        <v>82983</v>
      </c>
      <c r="Z29">
        <v>59287</v>
      </c>
      <c r="AA29">
        <v>23505</v>
      </c>
      <c r="AB29">
        <v>18796</v>
      </c>
      <c r="AC29">
        <v>31082</v>
      </c>
      <c r="AD29">
        <v>20491</v>
      </c>
      <c r="AE29">
        <v>97</v>
      </c>
      <c r="AF29">
        <v>599</v>
      </c>
      <c r="AH29" t="s">
        <v>419</v>
      </c>
      <c r="AI29">
        <v>610</v>
      </c>
      <c r="AJ29">
        <v>265.01475409839998</v>
      </c>
      <c r="AK29">
        <v>744</v>
      </c>
      <c r="AL29">
        <v>67</v>
      </c>
      <c r="AM29">
        <v>996</v>
      </c>
      <c r="AN29">
        <v>551</v>
      </c>
      <c r="AO29">
        <v>452</v>
      </c>
      <c r="AP29">
        <v>273</v>
      </c>
      <c r="AQ29">
        <v>375</v>
      </c>
      <c r="AR29">
        <v>195</v>
      </c>
      <c r="AS29">
        <v>1</v>
      </c>
      <c r="AT29">
        <v>7</v>
      </c>
      <c r="AV29" t="s">
        <v>419</v>
      </c>
      <c r="AW29">
        <v>45</v>
      </c>
      <c r="AX29">
        <v>45.0222222222</v>
      </c>
      <c r="AY29">
        <v>85</v>
      </c>
      <c r="AZ29">
        <v>5</v>
      </c>
      <c r="BA29">
        <v>60</v>
      </c>
      <c r="BB29">
        <v>1</v>
      </c>
      <c r="BC29">
        <v>0</v>
      </c>
      <c r="BE29">
        <v>1</v>
      </c>
      <c r="BG29">
        <v>128</v>
      </c>
      <c r="BH29">
        <v>9</v>
      </c>
      <c r="BJ29" t="s">
        <v>513</v>
      </c>
      <c r="BK29" t="s">
        <v>370</v>
      </c>
      <c r="BL29">
        <v>3691</v>
      </c>
      <c r="BM29">
        <v>835</v>
      </c>
      <c r="BN29">
        <v>90.739907884000004</v>
      </c>
      <c r="BO29">
        <v>5215</v>
      </c>
      <c r="BP29">
        <v>835</v>
      </c>
      <c r="BQ29">
        <v>136.40441035469999</v>
      </c>
      <c r="BR29">
        <v>144.1317365269</v>
      </c>
      <c r="BS29">
        <v>3330</v>
      </c>
      <c r="BT29">
        <v>755</v>
      </c>
      <c r="BU29">
        <v>87.172672672700003</v>
      </c>
      <c r="BV29">
        <v>4858</v>
      </c>
      <c r="BW29">
        <v>786</v>
      </c>
      <c r="BX29">
        <v>128.11609715930001</v>
      </c>
      <c r="BY29">
        <v>140.36132315520001</v>
      </c>
      <c r="CA29" t="s">
        <v>391</v>
      </c>
      <c r="CB29" t="s">
        <v>808</v>
      </c>
      <c r="CD29">
        <v>47943</v>
      </c>
      <c r="CE29">
        <v>10594</v>
      </c>
      <c r="CF29">
        <v>89.303860834700004</v>
      </c>
      <c r="CG29">
        <v>87839</v>
      </c>
      <c r="CH29">
        <v>14446</v>
      </c>
      <c r="CI29">
        <v>125.3705116237</v>
      </c>
      <c r="CJ29">
        <v>121.1948636301</v>
      </c>
      <c r="CL29" t="s">
        <v>391</v>
      </c>
      <c r="CM29" t="s">
        <v>783</v>
      </c>
      <c r="CO29">
        <v>4151</v>
      </c>
      <c r="CP29">
        <v>589</v>
      </c>
      <c r="CQ29">
        <v>71.582028426899996</v>
      </c>
      <c r="CR29">
        <v>14874</v>
      </c>
      <c r="CS29">
        <v>2203</v>
      </c>
      <c r="CT29">
        <v>70.078593518900007</v>
      </c>
      <c r="CU29">
        <v>71.879255560600001</v>
      </c>
      <c r="CW29" t="s">
        <v>391</v>
      </c>
      <c r="CX29" t="s">
        <v>796</v>
      </c>
      <c r="CZ29">
        <v>1176</v>
      </c>
      <c r="DA29">
        <v>280</v>
      </c>
      <c r="DB29">
        <v>88.965136054400006</v>
      </c>
      <c r="DC29">
        <v>1543</v>
      </c>
      <c r="DD29">
        <v>338</v>
      </c>
      <c r="DE29">
        <v>141.50226830849999</v>
      </c>
      <c r="DF29">
        <v>139.27218934909999</v>
      </c>
      <c r="DH29" t="s">
        <v>391</v>
      </c>
      <c r="DI29" t="s">
        <v>770</v>
      </c>
      <c r="DK29">
        <v>885</v>
      </c>
      <c r="DL29">
        <v>200</v>
      </c>
      <c r="DM29">
        <v>85.819209039499995</v>
      </c>
      <c r="DN29">
        <v>1495</v>
      </c>
      <c r="DO29">
        <v>298</v>
      </c>
      <c r="DP29">
        <v>132.19197324410001</v>
      </c>
      <c r="DQ29">
        <v>133.63422818789999</v>
      </c>
    </row>
    <row r="30" spans="2:121" x14ac:dyDescent="0.2">
      <c r="B30" t="s">
        <v>20</v>
      </c>
      <c r="C30">
        <v>278</v>
      </c>
      <c r="D30">
        <v>155</v>
      </c>
      <c r="F30" t="s">
        <v>45</v>
      </c>
      <c r="G30">
        <v>1527</v>
      </c>
      <c r="H30">
        <v>256.67779960709998</v>
      </c>
      <c r="I30">
        <v>1930</v>
      </c>
      <c r="J30">
        <v>357</v>
      </c>
      <c r="K30">
        <v>1904</v>
      </c>
      <c r="L30">
        <v>1209</v>
      </c>
      <c r="M30">
        <v>1029</v>
      </c>
      <c r="N30">
        <v>632</v>
      </c>
      <c r="O30">
        <v>303</v>
      </c>
      <c r="P30">
        <v>112</v>
      </c>
      <c r="Q30">
        <v>0</v>
      </c>
      <c r="R30">
        <v>1</v>
      </c>
      <c r="T30" t="s">
        <v>381</v>
      </c>
      <c r="U30">
        <v>66786</v>
      </c>
      <c r="V30">
        <v>366.37377594110001</v>
      </c>
      <c r="W30">
        <v>70093</v>
      </c>
      <c r="X30">
        <v>18217</v>
      </c>
      <c r="Y30">
        <v>96746</v>
      </c>
      <c r="Z30">
        <v>66019</v>
      </c>
      <c r="AA30">
        <v>29767</v>
      </c>
      <c r="AB30">
        <v>24786</v>
      </c>
      <c r="AC30">
        <v>43623</v>
      </c>
      <c r="AD30">
        <v>30508</v>
      </c>
      <c r="AE30">
        <v>5845</v>
      </c>
      <c r="AF30">
        <v>1172</v>
      </c>
      <c r="AH30" t="s">
        <v>401</v>
      </c>
      <c r="AI30">
        <v>1091</v>
      </c>
      <c r="AJ30">
        <v>221.65444546289999</v>
      </c>
      <c r="AK30">
        <v>2256</v>
      </c>
      <c r="AL30">
        <v>309</v>
      </c>
      <c r="AM30">
        <v>1901</v>
      </c>
      <c r="AN30">
        <v>969</v>
      </c>
      <c r="AO30">
        <v>792</v>
      </c>
      <c r="AP30">
        <v>585</v>
      </c>
      <c r="AQ30">
        <v>599</v>
      </c>
      <c r="AR30">
        <v>339</v>
      </c>
      <c r="AS30">
        <v>2</v>
      </c>
      <c r="AT30">
        <v>13</v>
      </c>
      <c r="AV30" t="s">
        <v>385</v>
      </c>
      <c r="AW30">
        <v>698</v>
      </c>
      <c r="AX30">
        <v>59.124641833799998</v>
      </c>
      <c r="AY30">
        <v>654</v>
      </c>
      <c r="AZ30">
        <v>73</v>
      </c>
      <c r="BA30">
        <v>832</v>
      </c>
      <c r="BB30">
        <v>58</v>
      </c>
      <c r="BC30">
        <v>1</v>
      </c>
      <c r="BD30">
        <v>1</v>
      </c>
      <c r="BE30">
        <v>77</v>
      </c>
      <c r="BF30">
        <v>10</v>
      </c>
      <c r="BG30">
        <v>126</v>
      </c>
      <c r="BH30">
        <v>69</v>
      </c>
      <c r="BJ30" t="s">
        <v>521</v>
      </c>
      <c r="BK30" t="s">
        <v>370</v>
      </c>
      <c r="BL30">
        <v>3810</v>
      </c>
      <c r="BM30">
        <v>684</v>
      </c>
      <c r="BN30">
        <v>84.838845144399997</v>
      </c>
      <c r="BO30">
        <v>6157</v>
      </c>
      <c r="BP30">
        <v>975</v>
      </c>
      <c r="BQ30">
        <v>143.43251583559999</v>
      </c>
      <c r="BR30">
        <v>133.06358974360001</v>
      </c>
      <c r="BS30">
        <v>3521</v>
      </c>
      <c r="BT30">
        <v>457</v>
      </c>
      <c r="BU30">
        <v>76.678216415799994</v>
      </c>
      <c r="BV30">
        <v>4844</v>
      </c>
      <c r="BW30">
        <v>827</v>
      </c>
      <c r="BX30">
        <v>138.151940545</v>
      </c>
      <c r="BY30">
        <v>124.7980652963</v>
      </c>
      <c r="CA30" t="s">
        <v>374</v>
      </c>
      <c r="CB30" t="s">
        <v>857</v>
      </c>
      <c r="CC30" t="s">
        <v>980</v>
      </c>
      <c r="CD30">
        <v>1704</v>
      </c>
      <c r="CE30">
        <v>438</v>
      </c>
      <c r="CF30">
        <v>93.272300469499996</v>
      </c>
      <c r="CG30">
        <v>3210</v>
      </c>
      <c r="CH30">
        <v>632</v>
      </c>
      <c r="CI30">
        <v>115.0249221184</v>
      </c>
      <c r="CJ30">
        <v>106.7610759494</v>
      </c>
      <c r="CL30" t="s">
        <v>374</v>
      </c>
      <c r="CM30" t="s">
        <v>826</v>
      </c>
      <c r="CN30" t="s">
        <v>825</v>
      </c>
      <c r="CO30">
        <v>200</v>
      </c>
      <c r="CP30">
        <v>29</v>
      </c>
      <c r="CQ30">
        <v>71.344999999999999</v>
      </c>
      <c r="CR30">
        <v>426</v>
      </c>
      <c r="CS30">
        <v>70</v>
      </c>
      <c r="CT30">
        <v>91.453051643199998</v>
      </c>
      <c r="CU30">
        <v>98.657142857099998</v>
      </c>
      <c r="CW30" t="s">
        <v>374</v>
      </c>
      <c r="CX30" t="s">
        <v>842</v>
      </c>
      <c r="CY30" t="s">
        <v>841</v>
      </c>
      <c r="CZ30">
        <v>48</v>
      </c>
      <c r="DA30">
        <v>12</v>
      </c>
      <c r="DB30">
        <v>76.416666666699996</v>
      </c>
      <c r="DC30">
        <v>66</v>
      </c>
      <c r="DD30">
        <v>13</v>
      </c>
      <c r="DE30">
        <v>142.43939393939999</v>
      </c>
      <c r="DF30">
        <v>158.76923076919999</v>
      </c>
      <c r="DH30" t="s">
        <v>374</v>
      </c>
      <c r="DI30" t="s">
        <v>810</v>
      </c>
      <c r="DJ30" t="s">
        <v>809</v>
      </c>
      <c r="DK30">
        <v>40</v>
      </c>
      <c r="DL30">
        <v>9</v>
      </c>
      <c r="DM30">
        <v>88.275000000000006</v>
      </c>
      <c r="DN30">
        <v>80</v>
      </c>
      <c r="DO30">
        <v>16</v>
      </c>
      <c r="DP30">
        <v>147.22499999999999</v>
      </c>
      <c r="DQ30">
        <v>153.25</v>
      </c>
    </row>
    <row r="31" spans="2:121" x14ac:dyDescent="0.2">
      <c r="B31" t="s">
        <v>22</v>
      </c>
      <c r="C31">
        <v>192436</v>
      </c>
      <c r="D31">
        <v>41798</v>
      </c>
      <c r="F31" t="s">
        <v>73</v>
      </c>
      <c r="G31">
        <v>10655</v>
      </c>
      <c r="H31">
        <v>392.59568277800003</v>
      </c>
      <c r="I31">
        <v>7095</v>
      </c>
      <c r="J31">
        <v>1227</v>
      </c>
      <c r="K31">
        <v>15623</v>
      </c>
      <c r="L31">
        <v>11284</v>
      </c>
      <c r="M31">
        <v>4676</v>
      </c>
      <c r="N31">
        <v>3619</v>
      </c>
      <c r="O31">
        <v>4352</v>
      </c>
      <c r="P31">
        <v>3574</v>
      </c>
      <c r="Q31">
        <v>2</v>
      </c>
      <c r="R31">
        <v>152</v>
      </c>
      <c r="T31" t="s">
        <v>462</v>
      </c>
      <c r="U31">
        <v>281405</v>
      </c>
      <c r="V31">
        <v>389.13245322580002</v>
      </c>
      <c r="W31">
        <v>315431</v>
      </c>
      <c r="X31">
        <v>77961</v>
      </c>
      <c r="Y31">
        <v>410646</v>
      </c>
      <c r="Z31">
        <v>278789</v>
      </c>
      <c r="AA31">
        <v>123472</v>
      </c>
      <c r="AB31">
        <v>99457</v>
      </c>
      <c r="AC31">
        <v>163726</v>
      </c>
      <c r="AD31">
        <v>108109</v>
      </c>
      <c r="AE31">
        <v>20661</v>
      </c>
      <c r="AF31">
        <v>4210</v>
      </c>
      <c r="AH31" t="s">
        <v>414</v>
      </c>
      <c r="AI31">
        <v>3446</v>
      </c>
      <c r="AJ31">
        <v>406.93731863030001</v>
      </c>
      <c r="AK31">
        <v>3738</v>
      </c>
      <c r="AL31">
        <v>945</v>
      </c>
      <c r="AM31">
        <v>4692</v>
      </c>
      <c r="AN31">
        <v>3318</v>
      </c>
      <c r="AO31">
        <v>1026</v>
      </c>
      <c r="AP31">
        <v>835</v>
      </c>
      <c r="AQ31">
        <v>1966</v>
      </c>
      <c r="AR31">
        <v>1390</v>
      </c>
      <c r="AS31">
        <v>5</v>
      </c>
      <c r="AT31">
        <v>122</v>
      </c>
      <c r="AV31" t="s">
        <v>406</v>
      </c>
      <c r="AW31">
        <v>82</v>
      </c>
      <c r="AX31">
        <v>61.121951219499998</v>
      </c>
      <c r="AY31">
        <v>140</v>
      </c>
      <c r="AZ31">
        <v>2</v>
      </c>
      <c r="BA31">
        <v>112</v>
      </c>
      <c r="BB31">
        <v>3</v>
      </c>
      <c r="BC31">
        <v>0</v>
      </c>
      <c r="BE31">
        <v>5</v>
      </c>
      <c r="BF31">
        <v>3</v>
      </c>
      <c r="BG31">
        <v>249</v>
      </c>
      <c r="BH31">
        <v>25</v>
      </c>
      <c r="BJ31" t="s">
        <v>523</v>
      </c>
      <c r="BK31" t="s">
        <v>370</v>
      </c>
      <c r="BL31">
        <v>1773</v>
      </c>
      <c r="BM31">
        <v>434</v>
      </c>
      <c r="BN31">
        <v>90.012972363200006</v>
      </c>
      <c r="BO31">
        <v>3107</v>
      </c>
      <c r="BP31">
        <v>627</v>
      </c>
      <c r="BQ31">
        <v>116.2455745092</v>
      </c>
      <c r="BR31">
        <v>107.9681020734</v>
      </c>
      <c r="BS31">
        <v>2188</v>
      </c>
      <c r="BT31">
        <v>668</v>
      </c>
      <c r="BU31">
        <v>100.4300731261</v>
      </c>
      <c r="BV31">
        <v>4532</v>
      </c>
      <c r="BW31">
        <v>770</v>
      </c>
      <c r="BX31">
        <v>134.7802294793</v>
      </c>
      <c r="BY31">
        <v>119.0883116883</v>
      </c>
      <c r="CA31" t="s">
        <v>424</v>
      </c>
      <c r="CB31" t="s">
        <v>857</v>
      </c>
      <c r="CC31" t="s">
        <v>981</v>
      </c>
      <c r="CD31">
        <v>792</v>
      </c>
      <c r="CE31">
        <v>196</v>
      </c>
      <c r="CF31">
        <v>97.853535353500007</v>
      </c>
      <c r="CG31">
        <v>1480</v>
      </c>
      <c r="CH31">
        <v>260</v>
      </c>
      <c r="CI31">
        <v>141.49662162160001</v>
      </c>
      <c r="CJ31">
        <v>128.3307692308</v>
      </c>
      <c r="CL31" t="s">
        <v>424</v>
      </c>
      <c r="CM31" t="s">
        <v>826</v>
      </c>
      <c r="CN31" t="s">
        <v>827</v>
      </c>
      <c r="CO31">
        <v>90</v>
      </c>
      <c r="CP31">
        <v>16</v>
      </c>
      <c r="CQ31">
        <v>73.677777777800003</v>
      </c>
      <c r="CR31">
        <v>129</v>
      </c>
      <c r="CS31">
        <v>13</v>
      </c>
      <c r="CT31">
        <v>93.984496124000003</v>
      </c>
      <c r="CU31">
        <v>108.0769230769</v>
      </c>
      <c r="CW31" t="s">
        <v>424</v>
      </c>
      <c r="CX31" t="s">
        <v>842</v>
      </c>
      <c r="CY31" t="s">
        <v>843</v>
      </c>
      <c r="CZ31">
        <v>18</v>
      </c>
      <c r="DA31">
        <v>6</v>
      </c>
      <c r="DB31">
        <v>109.2222222222</v>
      </c>
      <c r="DC31">
        <v>20</v>
      </c>
      <c r="DD31">
        <v>2</v>
      </c>
      <c r="DE31">
        <v>142.4</v>
      </c>
      <c r="DF31">
        <v>155</v>
      </c>
      <c r="DH31" t="s">
        <v>424</v>
      </c>
      <c r="DI31" t="s">
        <v>810</v>
      </c>
      <c r="DJ31" t="s">
        <v>811</v>
      </c>
      <c r="DK31">
        <v>16</v>
      </c>
      <c r="DL31">
        <v>4</v>
      </c>
      <c r="DM31">
        <v>85</v>
      </c>
      <c r="DN31">
        <v>30</v>
      </c>
      <c r="DO31">
        <v>11</v>
      </c>
      <c r="DP31">
        <v>157.80000000000001</v>
      </c>
      <c r="DQ31">
        <v>153.8181818182</v>
      </c>
    </row>
    <row r="32" spans="2:121" x14ac:dyDescent="0.2">
      <c r="B32" t="s">
        <v>114</v>
      </c>
      <c r="C32">
        <v>5312</v>
      </c>
      <c r="D32">
        <v>1374</v>
      </c>
      <c r="F32" t="s">
        <v>65</v>
      </c>
      <c r="G32">
        <v>3977</v>
      </c>
      <c r="H32">
        <v>460.3085240131</v>
      </c>
      <c r="I32">
        <v>4917</v>
      </c>
      <c r="J32">
        <v>1626</v>
      </c>
      <c r="K32">
        <v>5450</v>
      </c>
      <c r="L32">
        <v>4028</v>
      </c>
      <c r="M32">
        <v>724</v>
      </c>
      <c r="N32">
        <v>614</v>
      </c>
      <c r="O32">
        <v>836</v>
      </c>
      <c r="P32">
        <v>545</v>
      </c>
      <c r="Q32">
        <v>0</v>
      </c>
      <c r="R32">
        <v>2</v>
      </c>
      <c r="AH32" t="s">
        <v>416</v>
      </c>
      <c r="AI32">
        <v>1276</v>
      </c>
      <c r="AJ32">
        <v>342.2829153605</v>
      </c>
      <c r="AK32">
        <v>1095</v>
      </c>
      <c r="AL32">
        <v>233</v>
      </c>
      <c r="AM32">
        <v>1944</v>
      </c>
      <c r="AN32">
        <v>1225</v>
      </c>
      <c r="AO32">
        <v>444</v>
      </c>
      <c r="AP32">
        <v>377</v>
      </c>
      <c r="AQ32">
        <v>248</v>
      </c>
      <c r="AR32">
        <v>150</v>
      </c>
      <c r="AS32">
        <v>157</v>
      </c>
      <c r="AT32">
        <v>5</v>
      </c>
      <c r="AV32" t="s">
        <v>416</v>
      </c>
      <c r="AW32">
        <v>107</v>
      </c>
      <c r="AX32">
        <v>98.495327102800005</v>
      </c>
      <c r="AY32">
        <v>165</v>
      </c>
      <c r="AZ32">
        <v>36</v>
      </c>
      <c r="BA32">
        <v>146</v>
      </c>
      <c r="BB32">
        <v>50</v>
      </c>
      <c r="BC32">
        <v>1</v>
      </c>
      <c r="BE32">
        <v>17</v>
      </c>
      <c r="BF32">
        <v>2</v>
      </c>
      <c r="BG32">
        <v>9</v>
      </c>
      <c r="BH32">
        <v>36</v>
      </c>
      <c r="BJ32" t="s">
        <v>538</v>
      </c>
      <c r="BK32" t="s">
        <v>370</v>
      </c>
      <c r="BL32">
        <v>2521</v>
      </c>
      <c r="BM32">
        <v>516</v>
      </c>
      <c r="BN32">
        <v>84.188020626699995</v>
      </c>
      <c r="BO32">
        <v>4124</v>
      </c>
      <c r="BP32">
        <v>813</v>
      </c>
      <c r="BQ32">
        <v>120.66173617850001</v>
      </c>
      <c r="BR32">
        <v>120.1094710947</v>
      </c>
      <c r="BS32">
        <v>2248</v>
      </c>
      <c r="BT32">
        <v>444</v>
      </c>
      <c r="BU32">
        <v>91.154359430599996</v>
      </c>
      <c r="BV32">
        <v>8594</v>
      </c>
      <c r="BW32">
        <v>1312</v>
      </c>
      <c r="BX32">
        <v>137.08354666049999</v>
      </c>
      <c r="BY32">
        <v>131.06173780489999</v>
      </c>
      <c r="CA32" t="s">
        <v>415</v>
      </c>
      <c r="CB32" t="s">
        <v>857</v>
      </c>
      <c r="CC32" t="s">
        <v>982</v>
      </c>
      <c r="CD32">
        <v>371</v>
      </c>
      <c r="CE32">
        <v>82</v>
      </c>
      <c r="CF32">
        <v>93.525606468999996</v>
      </c>
      <c r="CG32">
        <v>658</v>
      </c>
      <c r="CH32">
        <v>103</v>
      </c>
      <c r="CI32">
        <v>147.35258358659999</v>
      </c>
      <c r="CJ32">
        <v>152.74757281550001</v>
      </c>
      <c r="CL32" t="s">
        <v>415</v>
      </c>
      <c r="CM32" t="s">
        <v>826</v>
      </c>
      <c r="CN32" t="s">
        <v>828</v>
      </c>
      <c r="CO32">
        <v>61</v>
      </c>
      <c r="CP32">
        <v>12</v>
      </c>
      <c r="CQ32">
        <v>79.6393442623</v>
      </c>
      <c r="CR32">
        <v>136</v>
      </c>
      <c r="CS32">
        <v>18</v>
      </c>
      <c r="CT32">
        <v>99.286764705899998</v>
      </c>
      <c r="CU32">
        <v>127.8333333333</v>
      </c>
      <c r="CW32" t="s">
        <v>415</v>
      </c>
      <c r="CX32" t="s">
        <v>842</v>
      </c>
      <c r="CY32" t="s">
        <v>844</v>
      </c>
      <c r="CZ32">
        <v>15</v>
      </c>
      <c r="DA32">
        <v>4</v>
      </c>
      <c r="DB32">
        <v>104.46666666669999</v>
      </c>
      <c r="DC32">
        <v>21</v>
      </c>
      <c r="DD32">
        <v>6</v>
      </c>
      <c r="DE32">
        <v>163.19047619049999</v>
      </c>
      <c r="DF32">
        <v>171.1666666667</v>
      </c>
      <c r="DH32" t="s">
        <v>415</v>
      </c>
      <c r="DI32" t="s">
        <v>810</v>
      </c>
      <c r="DJ32" t="s">
        <v>812</v>
      </c>
      <c r="DK32">
        <v>20</v>
      </c>
      <c r="DL32">
        <v>2</v>
      </c>
      <c r="DM32">
        <v>77.650000000000006</v>
      </c>
      <c r="DN32">
        <v>30</v>
      </c>
      <c r="DO32">
        <v>4</v>
      </c>
      <c r="DP32">
        <v>141.3333333333</v>
      </c>
      <c r="DQ32">
        <v>108.5</v>
      </c>
    </row>
    <row r="33" spans="2:121" x14ac:dyDescent="0.2">
      <c r="B33" t="s">
        <v>157</v>
      </c>
      <c r="C33">
        <v>3910</v>
      </c>
      <c r="D33">
        <v>3712</v>
      </c>
      <c r="F33" t="s">
        <v>67</v>
      </c>
      <c r="G33">
        <v>759</v>
      </c>
      <c r="H33">
        <v>200.17918313569999</v>
      </c>
      <c r="I33">
        <v>1833</v>
      </c>
      <c r="J33">
        <v>417</v>
      </c>
      <c r="K33">
        <v>3298</v>
      </c>
      <c r="L33">
        <v>1442</v>
      </c>
      <c r="M33">
        <v>2555</v>
      </c>
      <c r="N33">
        <v>2485</v>
      </c>
      <c r="O33">
        <v>410</v>
      </c>
      <c r="P33">
        <v>230</v>
      </c>
      <c r="Q33">
        <v>0</v>
      </c>
      <c r="R33">
        <v>1</v>
      </c>
      <c r="AH33" t="s">
        <v>375</v>
      </c>
      <c r="AI33">
        <v>2078</v>
      </c>
      <c r="AJ33">
        <v>334.67179980750001</v>
      </c>
      <c r="AK33">
        <v>4139</v>
      </c>
      <c r="AL33">
        <v>980</v>
      </c>
      <c r="AM33">
        <v>3562</v>
      </c>
      <c r="AN33">
        <v>2191</v>
      </c>
      <c r="AO33">
        <v>1351</v>
      </c>
      <c r="AP33">
        <v>1183</v>
      </c>
      <c r="AQ33">
        <v>2320</v>
      </c>
      <c r="AR33">
        <v>1630</v>
      </c>
      <c r="AS33">
        <v>729</v>
      </c>
      <c r="AT33">
        <v>3</v>
      </c>
      <c r="AV33" t="s">
        <v>427</v>
      </c>
      <c r="AW33">
        <v>258</v>
      </c>
      <c r="AX33">
        <v>56.341085271300003</v>
      </c>
      <c r="AY33">
        <v>424</v>
      </c>
      <c r="AZ33">
        <v>21</v>
      </c>
      <c r="BA33">
        <v>333</v>
      </c>
      <c r="BB33">
        <v>14</v>
      </c>
      <c r="BC33">
        <v>1</v>
      </c>
      <c r="BD33">
        <v>1</v>
      </c>
      <c r="BE33">
        <v>15</v>
      </c>
      <c r="BF33">
        <v>3</v>
      </c>
      <c r="BG33">
        <v>389</v>
      </c>
      <c r="BH33">
        <v>90</v>
      </c>
      <c r="BJ33" t="s">
        <v>623</v>
      </c>
      <c r="BK33" t="s">
        <v>370</v>
      </c>
      <c r="BL33">
        <v>1034</v>
      </c>
      <c r="BM33">
        <v>191</v>
      </c>
      <c r="BN33">
        <v>81.318181818200003</v>
      </c>
      <c r="BO33">
        <v>1935</v>
      </c>
      <c r="BP33">
        <v>329</v>
      </c>
      <c r="BQ33">
        <v>137.84651162789999</v>
      </c>
      <c r="BR33">
        <v>134.02127659569999</v>
      </c>
      <c r="BS33">
        <v>1120</v>
      </c>
      <c r="BT33">
        <v>191</v>
      </c>
      <c r="BU33">
        <v>80.561607142900002</v>
      </c>
      <c r="BV33">
        <v>1967</v>
      </c>
      <c r="BW33">
        <v>334</v>
      </c>
      <c r="BX33">
        <v>142.4219623793</v>
      </c>
      <c r="BY33">
        <v>136.62275449099999</v>
      </c>
      <c r="CA33" t="s">
        <v>417</v>
      </c>
      <c r="CB33" t="s">
        <v>857</v>
      </c>
      <c r="CC33" t="s">
        <v>983</v>
      </c>
      <c r="CD33">
        <v>1475</v>
      </c>
      <c r="CE33">
        <v>197</v>
      </c>
      <c r="CF33">
        <v>74.610169491500002</v>
      </c>
      <c r="CG33">
        <v>2213</v>
      </c>
      <c r="CH33">
        <v>345</v>
      </c>
      <c r="CI33">
        <v>112.72332730559999</v>
      </c>
      <c r="CJ33">
        <v>124.3565217391</v>
      </c>
      <c r="CL33" t="s">
        <v>417</v>
      </c>
      <c r="CM33" t="s">
        <v>826</v>
      </c>
      <c r="CN33" t="s">
        <v>829</v>
      </c>
      <c r="CO33">
        <v>124</v>
      </c>
      <c r="CP33">
        <v>20</v>
      </c>
      <c r="CQ33">
        <v>67.685483871000002</v>
      </c>
      <c r="CR33">
        <v>268</v>
      </c>
      <c r="CS33">
        <v>36</v>
      </c>
      <c r="CT33">
        <v>80.824626865699997</v>
      </c>
      <c r="CU33">
        <v>80.861111111100001</v>
      </c>
      <c r="CW33" t="s">
        <v>417</v>
      </c>
      <c r="CX33" t="s">
        <v>842</v>
      </c>
      <c r="CY33" t="s">
        <v>845</v>
      </c>
      <c r="CZ33">
        <v>23</v>
      </c>
      <c r="DA33">
        <v>9</v>
      </c>
      <c r="DB33">
        <v>96.913043478299997</v>
      </c>
      <c r="DC33">
        <v>27</v>
      </c>
      <c r="DD33">
        <v>8</v>
      </c>
      <c r="DE33">
        <v>151.1851851852</v>
      </c>
      <c r="DF33">
        <v>140.5</v>
      </c>
      <c r="DH33" t="s">
        <v>417</v>
      </c>
      <c r="DI33" t="s">
        <v>810</v>
      </c>
      <c r="DJ33" t="s">
        <v>813</v>
      </c>
      <c r="DK33">
        <v>13</v>
      </c>
      <c r="DL33">
        <v>4</v>
      </c>
      <c r="DM33">
        <v>80.076923076900002</v>
      </c>
      <c r="DN33">
        <v>28</v>
      </c>
      <c r="DO33">
        <v>5</v>
      </c>
      <c r="DP33">
        <v>158.6071428571</v>
      </c>
      <c r="DQ33">
        <v>131.19999999999999</v>
      </c>
    </row>
    <row r="34" spans="2:121" x14ac:dyDescent="0.2">
      <c r="B34" t="s">
        <v>93</v>
      </c>
      <c r="C34">
        <v>231</v>
      </c>
      <c r="D34">
        <v>175</v>
      </c>
      <c r="F34" t="s">
        <v>37</v>
      </c>
      <c r="G34">
        <v>5264</v>
      </c>
      <c r="H34">
        <v>503.21523556229999</v>
      </c>
      <c r="I34">
        <v>5765</v>
      </c>
      <c r="J34">
        <v>1686</v>
      </c>
      <c r="K34">
        <v>6897</v>
      </c>
      <c r="L34">
        <v>5047</v>
      </c>
      <c r="M34">
        <v>1807</v>
      </c>
      <c r="N34">
        <v>1677</v>
      </c>
      <c r="O34">
        <v>1462</v>
      </c>
      <c r="P34">
        <v>707</v>
      </c>
      <c r="Q34">
        <v>0</v>
      </c>
      <c r="R34">
        <v>217</v>
      </c>
      <c r="AH34" t="s">
        <v>406</v>
      </c>
      <c r="AI34">
        <v>1174</v>
      </c>
      <c r="AJ34">
        <v>234.39267461669999</v>
      </c>
      <c r="AK34">
        <v>2573</v>
      </c>
      <c r="AL34">
        <v>589</v>
      </c>
      <c r="AM34">
        <v>1933</v>
      </c>
      <c r="AN34">
        <v>902</v>
      </c>
      <c r="AO34">
        <v>557</v>
      </c>
      <c r="AP34">
        <v>367</v>
      </c>
      <c r="AQ34">
        <v>887</v>
      </c>
      <c r="AR34">
        <v>554</v>
      </c>
      <c r="AS34">
        <v>5</v>
      </c>
      <c r="AT34">
        <v>12</v>
      </c>
      <c r="AV34" t="s">
        <v>396</v>
      </c>
      <c r="AW34">
        <v>718</v>
      </c>
      <c r="AX34">
        <v>64.384401114200003</v>
      </c>
      <c r="AY34">
        <v>976</v>
      </c>
      <c r="AZ34">
        <v>130</v>
      </c>
      <c r="BA34">
        <v>905</v>
      </c>
      <c r="BB34">
        <v>77</v>
      </c>
      <c r="BC34">
        <v>1</v>
      </c>
      <c r="BD34">
        <v>1</v>
      </c>
      <c r="BE34">
        <v>68</v>
      </c>
      <c r="BF34">
        <v>12</v>
      </c>
      <c r="BG34">
        <v>115</v>
      </c>
      <c r="BH34">
        <v>92</v>
      </c>
      <c r="BJ34" t="s">
        <v>519</v>
      </c>
      <c r="BK34" t="s">
        <v>370</v>
      </c>
      <c r="BL34">
        <v>4603</v>
      </c>
      <c r="BM34">
        <v>1343</v>
      </c>
      <c r="BN34">
        <v>101.82859005</v>
      </c>
      <c r="BO34">
        <v>7026</v>
      </c>
      <c r="BP34">
        <v>1170</v>
      </c>
      <c r="BQ34">
        <v>136.48434386560001</v>
      </c>
      <c r="BR34">
        <v>129.5726495726</v>
      </c>
      <c r="BS34">
        <v>3989</v>
      </c>
      <c r="BT34">
        <v>1038</v>
      </c>
      <c r="BU34">
        <v>95.241664577600005</v>
      </c>
      <c r="BV34">
        <v>5702</v>
      </c>
      <c r="BW34">
        <v>992</v>
      </c>
      <c r="BX34">
        <v>130.38372500880001</v>
      </c>
      <c r="BY34">
        <v>124.46068548389999</v>
      </c>
      <c r="CA34" t="s">
        <v>377</v>
      </c>
      <c r="CB34" t="s">
        <v>857</v>
      </c>
      <c r="CC34" t="s">
        <v>984</v>
      </c>
      <c r="CD34">
        <v>4815</v>
      </c>
      <c r="CE34">
        <v>1375</v>
      </c>
      <c r="CF34">
        <v>107.0269989616</v>
      </c>
      <c r="CG34">
        <v>8396</v>
      </c>
      <c r="CH34">
        <v>1369</v>
      </c>
      <c r="CI34">
        <v>138.82572960100001</v>
      </c>
      <c r="CJ34">
        <v>142.51351351349999</v>
      </c>
      <c r="CL34" t="s">
        <v>377</v>
      </c>
      <c r="CM34" t="s">
        <v>826</v>
      </c>
      <c r="CN34" t="s">
        <v>830</v>
      </c>
      <c r="CO34">
        <v>460</v>
      </c>
      <c r="CP34">
        <v>74</v>
      </c>
      <c r="CQ34">
        <v>73.560869565199994</v>
      </c>
      <c r="CR34">
        <v>922</v>
      </c>
      <c r="CS34">
        <v>131</v>
      </c>
      <c r="CT34">
        <v>94.368763557500003</v>
      </c>
      <c r="CU34">
        <v>114.1603053435</v>
      </c>
      <c r="CW34" t="s">
        <v>377</v>
      </c>
      <c r="CX34" t="s">
        <v>842</v>
      </c>
      <c r="CY34" t="s">
        <v>846</v>
      </c>
      <c r="CZ34">
        <v>206</v>
      </c>
      <c r="DA34">
        <v>59</v>
      </c>
      <c r="DB34">
        <v>93.378640776699996</v>
      </c>
      <c r="DC34">
        <v>280</v>
      </c>
      <c r="DD34">
        <v>56</v>
      </c>
      <c r="DE34">
        <v>151.1214285714</v>
      </c>
      <c r="DF34">
        <v>144.78571428570001</v>
      </c>
      <c r="DH34" t="s">
        <v>377</v>
      </c>
      <c r="DI34" t="s">
        <v>810</v>
      </c>
      <c r="DJ34" t="s">
        <v>814</v>
      </c>
      <c r="DK34">
        <v>272</v>
      </c>
      <c r="DL34">
        <v>61</v>
      </c>
      <c r="DM34">
        <v>92.455882352900005</v>
      </c>
      <c r="DN34">
        <v>382</v>
      </c>
      <c r="DO34">
        <v>87</v>
      </c>
      <c r="DP34">
        <v>150.6230366492</v>
      </c>
      <c r="DQ34">
        <v>143.632183908</v>
      </c>
    </row>
    <row r="35" spans="2:121" x14ac:dyDescent="0.2">
      <c r="B35" t="s">
        <v>122</v>
      </c>
      <c r="C35">
        <v>675</v>
      </c>
      <c r="D35">
        <v>18</v>
      </c>
      <c r="F35" t="s">
        <v>71</v>
      </c>
      <c r="G35">
        <v>6295</v>
      </c>
      <c r="H35">
        <v>345.38014297059999</v>
      </c>
      <c r="I35">
        <v>10683</v>
      </c>
      <c r="J35">
        <v>2316</v>
      </c>
      <c r="K35">
        <v>16851</v>
      </c>
      <c r="L35">
        <v>10581</v>
      </c>
      <c r="M35">
        <v>5607</v>
      </c>
      <c r="N35">
        <v>3917</v>
      </c>
      <c r="O35">
        <v>2418</v>
      </c>
      <c r="P35">
        <v>1538</v>
      </c>
      <c r="Q35">
        <v>0</v>
      </c>
      <c r="R35">
        <v>60</v>
      </c>
      <c r="AH35" t="s">
        <v>60</v>
      </c>
      <c r="AI35">
        <v>4514</v>
      </c>
      <c r="AJ35">
        <v>299.42822330529998</v>
      </c>
      <c r="AK35">
        <v>8755</v>
      </c>
      <c r="AL35">
        <v>2081</v>
      </c>
      <c r="AM35">
        <v>8151</v>
      </c>
      <c r="AN35">
        <v>4512</v>
      </c>
      <c r="AO35">
        <v>3998</v>
      </c>
      <c r="AP35">
        <v>3189</v>
      </c>
      <c r="AQ35">
        <v>5091</v>
      </c>
      <c r="AR35">
        <v>1631</v>
      </c>
      <c r="AS35">
        <v>1609</v>
      </c>
      <c r="AT35">
        <v>11</v>
      </c>
      <c r="AV35" t="s">
        <v>373</v>
      </c>
      <c r="AW35">
        <v>104</v>
      </c>
      <c r="AX35">
        <v>81.769230769200007</v>
      </c>
      <c r="AY35">
        <v>176</v>
      </c>
      <c r="AZ35">
        <v>56</v>
      </c>
      <c r="BA35">
        <v>144</v>
      </c>
      <c r="BB35">
        <v>33</v>
      </c>
      <c r="BC35">
        <v>1</v>
      </c>
      <c r="BD35">
        <v>1</v>
      </c>
      <c r="BE35">
        <v>19</v>
      </c>
      <c r="BF35">
        <v>6</v>
      </c>
      <c r="BG35">
        <v>10</v>
      </c>
      <c r="BH35">
        <v>31</v>
      </c>
      <c r="BJ35" t="s">
        <v>525</v>
      </c>
      <c r="BK35" t="s">
        <v>370</v>
      </c>
      <c r="BL35">
        <v>2920</v>
      </c>
      <c r="BM35">
        <v>551</v>
      </c>
      <c r="BN35">
        <v>83.357876712299998</v>
      </c>
      <c r="BO35">
        <v>3735</v>
      </c>
      <c r="BP35">
        <v>428</v>
      </c>
      <c r="BQ35">
        <v>143.0998661312</v>
      </c>
      <c r="BR35">
        <v>155.39252336449999</v>
      </c>
      <c r="BS35">
        <v>2624</v>
      </c>
      <c r="BT35">
        <v>361</v>
      </c>
      <c r="BU35">
        <v>75.784298780499995</v>
      </c>
      <c r="BV35">
        <v>2886</v>
      </c>
      <c r="BW35">
        <v>339</v>
      </c>
      <c r="BX35">
        <v>138.20686070689999</v>
      </c>
      <c r="BY35">
        <v>146.4041297935</v>
      </c>
      <c r="CA35" t="s">
        <v>372</v>
      </c>
      <c r="CB35" t="s">
        <v>857</v>
      </c>
      <c r="CC35" t="s">
        <v>985</v>
      </c>
      <c r="CD35">
        <v>4453</v>
      </c>
      <c r="CE35">
        <v>1017</v>
      </c>
      <c r="CF35">
        <v>91.375028071000003</v>
      </c>
      <c r="CG35">
        <v>6453</v>
      </c>
      <c r="CH35">
        <v>1016</v>
      </c>
      <c r="CI35">
        <v>132.9485430874</v>
      </c>
      <c r="CJ35">
        <v>137.55905511809999</v>
      </c>
      <c r="CL35" t="s">
        <v>372</v>
      </c>
      <c r="CM35" t="s">
        <v>826</v>
      </c>
      <c r="CN35" t="s">
        <v>831</v>
      </c>
      <c r="CO35">
        <v>465</v>
      </c>
      <c r="CP35">
        <v>62</v>
      </c>
      <c r="CQ35">
        <v>69.967741935500001</v>
      </c>
      <c r="CR35">
        <v>888</v>
      </c>
      <c r="CS35">
        <v>135</v>
      </c>
      <c r="CT35">
        <v>87.488738738699993</v>
      </c>
      <c r="CU35">
        <v>109.8666666667</v>
      </c>
      <c r="CW35" t="s">
        <v>372</v>
      </c>
      <c r="CX35" t="s">
        <v>842</v>
      </c>
      <c r="CY35" t="s">
        <v>847</v>
      </c>
      <c r="CZ35">
        <v>68</v>
      </c>
      <c r="DA35">
        <v>18</v>
      </c>
      <c r="DB35">
        <v>88.573529411799996</v>
      </c>
      <c r="DC35">
        <v>113</v>
      </c>
      <c r="DD35">
        <v>19</v>
      </c>
      <c r="DE35">
        <v>146.4601769912</v>
      </c>
      <c r="DF35">
        <v>174.1052631579</v>
      </c>
      <c r="DH35" t="s">
        <v>372</v>
      </c>
      <c r="DI35" t="s">
        <v>810</v>
      </c>
      <c r="DJ35" t="s">
        <v>815</v>
      </c>
      <c r="DK35">
        <v>31</v>
      </c>
      <c r="DL35">
        <v>7</v>
      </c>
      <c r="DM35">
        <v>86</v>
      </c>
      <c r="DN35">
        <v>69</v>
      </c>
      <c r="DO35">
        <v>10</v>
      </c>
      <c r="DP35">
        <v>133.63768115939999</v>
      </c>
      <c r="DQ35">
        <v>140.30000000000001</v>
      </c>
    </row>
    <row r="36" spans="2:121" x14ac:dyDescent="0.2">
      <c r="B36" t="s">
        <v>89</v>
      </c>
      <c r="C36">
        <v>23</v>
      </c>
      <c r="F36" t="s">
        <v>82</v>
      </c>
      <c r="G36">
        <v>625</v>
      </c>
      <c r="H36">
        <v>400.97120000000001</v>
      </c>
      <c r="I36">
        <v>665</v>
      </c>
      <c r="J36">
        <v>163</v>
      </c>
      <c r="K36">
        <v>693</v>
      </c>
      <c r="L36">
        <v>530</v>
      </c>
      <c r="M36">
        <v>53</v>
      </c>
      <c r="N36">
        <v>50</v>
      </c>
      <c r="O36">
        <v>157</v>
      </c>
      <c r="P36">
        <v>78</v>
      </c>
      <c r="Q36">
        <v>0</v>
      </c>
      <c r="R36">
        <v>0</v>
      </c>
      <c r="T36" t="s">
        <v>647</v>
      </c>
      <c r="U36" t="s">
        <v>306</v>
      </c>
      <c r="V36" t="s">
        <v>133</v>
      </c>
      <c r="W36" t="s">
        <v>214</v>
      </c>
      <c r="X36" t="s">
        <v>460</v>
      </c>
      <c r="Y36" t="s">
        <v>216</v>
      </c>
      <c r="Z36" t="s">
        <v>217</v>
      </c>
      <c r="AA36" t="s">
        <v>218</v>
      </c>
      <c r="AB36" t="s">
        <v>461</v>
      </c>
      <c r="AC36" t="s">
        <v>220</v>
      </c>
      <c r="AD36" t="s">
        <v>221</v>
      </c>
      <c r="AE36" t="s">
        <v>222</v>
      </c>
      <c r="AF36" t="s">
        <v>223</v>
      </c>
      <c r="AH36" t="s">
        <v>383</v>
      </c>
      <c r="AI36">
        <v>15330</v>
      </c>
      <c r="AJ36">
        <v>314.6637964775</v>
      </c>
      <c r="AK36">
        <v>17336</v>
      </c>
      <c r="AL36">
        <v>4548</v>
      </c>
      <c r="AM36">
        <v>20588</v>
      </c>
      <c r="AN36">
        <v>13928</v>
      </c>
      <c r="AO36">
        <v>9468</v>
      </c>
      <c r="AP36">
        <v>7348</v>
      </c>
      <c r="AQ36">
        <v>6891</v>
      </c>
      <c r="AR36">
        <v>4516</v>
      </c>
      <c r="AS36">
        <v>1211</v>
      </c>
      <c r="AT36">
        <v>47</v>
      </c>
      <c r="AV36" t="s">
        <v>384</v>
      </c>
      <c r="AW36">
        <v>1023</v>
      </c>
      <c r="AX36">
        <v>93.373411534699997</v>
      </c>
      <c r="AY36">
        <v>1056</v>
      </c>
      <c r="AZ36">
        <v>237</v>
      </c>
      <c r="BA36">
        <v>1272</v>
      </c>
      <c r="BB36">
        <v>355</v>
      </c>
      <c r="BC36">
        <v>6</v>
      </c>
      <c r="BD36">
        <v>4</v>
      </c>
      <c r="BE36">
        <v>55</v>
      </c>
      <c r="BF36">
        <v>16</v>
      </c>
      <c r="BG36">
        <v>115</v>
      </c>
      <c r="BH36">
        <v>290</v>
      </c>
      <c r="BJ36" t="s">
        <v>370</v>
      </c>
      <c r="BK36" t="s">
        <v>370</v>
      </c>
      <c r="BL36">
        <v>67997</v>
      </c>
      <c r="BM36">
        <v>17271</v>
      </c>
      <c r="BN36">
        <v>95.441945968200002</v>
      </c>
      <c r="BO36">
        <v>111869</v>
      </c>
      <c r="BP36">
        <v>17602</v>
      </c>
      <c r="BQ36">
        <v>134.7302081098</v>
      </c>
      <c r="BR36">
        <v>131.3649017157</v>
      </c>
      <c r="BS36">
        <v>47343</v>
      </c>
      <c r="BT36">
        <v>12579</v>
      </c>
      <c r="BU36">
        <v>98.894345521000005</v>
      </c>
      <c r="BV36">
        <v>109871</v>
      </c>
      <c r="BW36">
        <v>17050</v>
      </c>
      <c r="BX36">
        <v>133.2795587352</v>
      </c>
      <c r="BY36">
        <v>130.1368914956</v>
      </c>
      <c r="CA36" t="s">
        <v>416</v>
      </c>
      <c r="CB36" t="s">
        <v>857</v>
      </c>
      <c r="CC36" t="s">
        <v>986</v>
      </c>
      <c r="CD36">
        <v>1118</v>
      </c>
      <c r="CE36">
        <v>217</v>
      </c>
      <c r="CF36">
        <v>83.487477638599998</v>
      </c>
      <c r="CG36">
        <v>2034</v>
      </c>
      <c r="CH36">
        <v>335</v>
      </c>
      <c r="CI36">
        <v>136.13569321529999</v>
      </c>
      <c r="CJ36">
        <v>135.8626865672</v>
      </c>
      <c r="CL36" t="s">
        <v>416</v>
      </c>
      <c r="CM36" t="s">
        <v>826</v>
      </c>
      <c r="CN36" t="s">
        <v>832</v>
      </c>
      <c r="CO36">
        <v>113</v>
      </c>
      <c r="CP36">
        <v>10</v>
      </c>
      <c r="CQ36">
        <v>61.823008849600001</v>
      </c>
      <c r="CR36">
        <v>211</v>
      </c>
      <c r="CS36">
        <v>31</v>
      </c>
      <c r="CT36">
        <v>95.298578199100007</v>
      </c>
      <c r="CU36">
        <v>106.8709677419</v>
      </c>
      <c r="CW36" t="s">
        <v>416</v>
      </c>
      <c r="CX36" t="s">
        <v>842</v>
      </c>
      <c r="CY36" t="s">
        <v>848</v>
      </c>
      <c r="CZ36">
        <v>19</v>
      </c>
      <c r="DA36">
        <v>5</v>
      </c>
      <c r="DB36">
        <v>95.368421052599999</v>
      </c>
      <c r="DC36">
        <v>28</v>
      </c>
      <c r="DD36">
        <v>10</v>
      </c>
      <c r="DE36">
        <v>153</v>
      </c>
      <c r="DF36">
        <v>157.4</v>
      </c>
      <c r="DH36" t="s">
        <v>416</v>
      </c>
      <c r="DI36" t="s">
        <v>810</v>
      </c>
      <c r="DJ36" t="s">
        <v>816</v>
      </c>
      <c r="DK36">
        <v>15</v>
      </c>
      <c r="DL36">
        <v>4</v>
      </c>
      <c r="DM36">
        <v>84.466666666699993</v>
      </c>
      <c r="DN36">
        <v>30</v>
      </c>
      <c r="DO36">
        <v>4</v>
      </c>
      <c r="DP36">
        <v>135.86666666670001</v>
      </c>
      <c r="DQ36">
        <v>169</v>
      </c>
    </row>
    <row r="37" spans="2:121" x14ac:dyDescent="0.2">
      <c r="B37" t="s">
        <v>95</v>
      </c>
      <c r="C37">
        <v>1240</v>
      </c>
      <c r="D37">
        <v>858</v>
      </c>
      <c r="F37" t="s">
        <v>47</v>
      </c>
      <c r="G37">
        <v>1915</v>
      </c>
      <c r="H37">
        <v>242.57493472580001</v>
      </c>
      <c r="I37">
        <v>2324</v>
      </c>
      <c r="J37">
        <v>511</v>
      </c>
      <c r="K37">
        <v>3098</v>
      </c>
      <c r="L37">
        <v>2108</v>
      </c>
      <c r="M37">
        <v>484</v>
      </c>
      <c r="N37">
        <v>433</v>
      </c>
      <c r="O37">
        <v>1241</v>
      </c>
      <c r="P37">
        <v>912</v>
      </c>
      <c r="Q37">
        <v>0</v>
      </c>
      <c r="R37">
        <v>9</v>
      </c>
      <c r="T37" t="s">
        <v>391</v>
      </c>
      <c r="U37">
        <v>4216</v>
      </c>
      <c r="V37">
        <v>59.133301707800001</v>
      </c>
      <c r="W37">
        <v>5147</v>
      </c>
      <c r="X37">
        <v>627</v>
      </c>
      <c r="Y37">
        <v>5434</v>
      </c>
      <c r="Z37">
        <v>341</v>
      </c>
      <c r="AA37">
        <v>17</v>
      </c>
      <c r="AB37">
        <v>13</v>
      </c>
      <c r="AC37">
        <v>306</v>
      </c>
      <c r="AD37">
        <v>68</v>
      </c>
      <c r="AE37">
        <v>1962</v>
      </c>
      <c r="AF37">
        <v>612</v>
      </c>
      <c r="AH37" t="s">
        <v>420</v>
      </c>
      <c r="AI37">
        <v>153</v>
      </c>
      <c r="AJ37">
        <v>234.6666666667</v>
      </c>
      <c r="AK37">
        <v>625</v>
      </c>
      <c r="AL37">
        <v>107</v>
      </c>
      <c r="AM37">
        <v>305</v>
      </c>
      <c r="AN37">
        <v>120</v>
      </c>
      <c r="AO37">
        <v>125</v>
      </c>
      <c r="AP37">
        <v>62</v>
      </c>
      <c r="AQ37">
        <v>154</v>
      </c>
      <c r="AR37">
        <v>91</v>
      </c>
      <c r="AS37">
        <v>3</v>
      </c>
      <c r="AT37">
        <v>1</v>
      </c>
      <c r="AV37" t="s">
        <v>392</v>
      </c>
      <c r="AW37">
        <v>727</v>
      </c>
      <c r="AX37">
        <v>59.844566712499997</v>
      </c>
      <c r="AY37">
        <v>1061</v>
      </c>
      <c r="AZ37">
        <v>148</v>
      </c>
      <c r="BA37">
        <v>1015</v>
      </c>
      <c r="BB37">
        <v>81</v>
      </c>
      <c r="BC37">
        <v>7</v>
      </c>
      <c r="BD37">
        <v>6</v>
      </c>
      <c r="BE37">
        <v>78</v>
      </c>
      <c r="BF37">
        <v>19</v>
      </c>
      <c r="BG37">
        <v>111</v>
      </c>
      <c r="BH37">
        <v>110</v>
      </c>
      <c r="BJ37" t="s">
        <v>527</v>
      </c>
      <c r="BK37" t="s">
        <v>370</v>
      </c>
      <c r="BL37">
        <v>7029</v>
      </c>
      <c r="BM37">
        <v>2172</v>
      </c>
      <c r="BN37">
        <v>109.21695831549999</v>
      </c>
      <c r="BO37">
        <v>12049</v>
      </c>
      <c r="BP37">
        <v>1783</v>
      </c>
      <c r="BQ37">
        <v>150.51116275210001</v>
      </c>
      <c r="BR37">
        <v>152.7044307347</v>
      </c>
      <c r="BS37">
        <v>6909</v>
      </c>
      <c r="BT37">
        <v>2146</v>
      </c>
      <c r="BU37">
        <v>108.8934722825</v>
      </c>
      <c r="BV37">
        <v>12473</v>
      </c>
      <c r="BW37">
        <v>1830</v>
      </c>
      <c r="BX37">
        <v>150.50958069430001</v>
      </c>
      <c r="BY37">
        <v>153.8918032787</v>
      </c>
      <c r="CA37" t="s">
        <v>375</v>
      </c>
      <c r="CB37" t="s">
        <v>857</v>
      </c>
      <c r="CC37" t="s">
        <v>987</v>
      </c>
      <c r="CD37">
        <v>4006</v>
      </c>
      <c r="CE37">
        <v>916</v>
      </c>
      <c r="CF37">
        <v>92.556415376900006</v>
      </c>
      <c r="CG37">
        <v>6109</v>
      </c>
      <c r="CH37">
        <v>786</v>
      </c>
      <c r="CI37">
        <v>140.92846619740001</v>
      </c>
      <c r="CJ37">
        <v>147.20865139950001</v>
      </c>
      <c r="CL37" t="s">
        <v>375</v>
      </c>
      <c r="CM37" t="s">
        <v>826</v>
      </c>
      <c r="CN37" t="s">
        <v>833</v>
      </c>
      <c r="CO37">
        <v>523</v>
      </c>
      <c r="CP37">
        <v>70</v>
      </c>
      <c r="CQ37">
        <v>69.860420650099996</v>
      </c>
      <c r="CR37">
        <v>959</v>
      </c>
      <c r="CS37">
        <v>144</v>
      </c>
      <c r="CT37">
        <v>92.002085505699995</v>
      </c>
      <c r="CU37">
        <v>101.7986111111</v>
      </c>
      <c r="CW37" t="s">
        <v>375</v>
      </c>
      <c r="CX37" t="s">
        <v>842</v>
      </c>
      <c r="CY37" t="s">
        <v>849</v>
      </c>
      <c r="CZ37">
        <v>110</v>
      </c>
      <c r="DA37">
        <v>30</v>
      </c>
      <c r="DB37">
        <v>91.818181818200003</v>
      </c>
      <c r="DC37">
        <v>109</v>
      </c>
      <c r="DD37">
        <v>32</v>
      </c>
      <c r="DE37">
        <v>149.30275229360001</v>
      </c>
      <c r="DF37">
        <v>151</v>
      </c>
      <c r="DH37" t="s">
        <v>375</v>
      </c>
      <c r="DI37" t="s">
        <v>810</v>
      </c>
      <c r="DJ37" t="s">
        <v>817</v>
      </c>
      <c r="DK37">
        <v>61</v>
      </c>
      <c r="DL37">
        <v>13</v>
      </c>
      <c r="DM37">
        <v>85.737704918000006</v>
      </c>
      <c r="DN37">
        <v>109</v>
      </c>
      <c r="DO37">
        <v>16</v>
      </c>
      <c r="DP37">
        <v>140.3302752294</v>
      </c>
      <c r="DQ37">
        <v>148.5625</v>
      </c>
    </row>
    <row r="38" spans="2:121" x14ac:dyDescent="0.2">
      <c r="B38" t="s">
        <v>1060</v>
      </c>
      <c r="C38">
        <v>115</v>
      </c>
      <c r="D38">
        <v>111</v>
      </c>
      <c r="F38" t="s">
        <v>52</v>
      </c>
      <c r="G38">
        <v>7531</v>
      </c>
      <c r="H38">
        <v>396.30088965610003</v>
      </c>
      <c r="I38">
        <v>9433</v>
      </c>
      <c r="J38">
        <v>2106</v>
      </c>
      <c r="K38">
        <v>9016</v>
      </c>
      <c r="L38">
        <v>6818</v>
      </c>
      <c r="M38">
        <v>1042</v>
      </c>
      <c r="N38">
        <v>896</v>
      </c>
      <c r="O38">
        <v>4048</v>
      </c>
      <c r="P38">
        <v>3329</v>
      </c>
      <c r="Q38">
        <v>4</v>
      </c>
      <c r="R38">
        <v>30</v>
      </c>
      <c r="T38" t="s">
        <v>381</v>
      </c>
      <c r="U38">
        <v>8997</v>
      </c>
      <c r="V38">
        <v>83.407024563700006</v>
      </c>
      <c r="W38">
        <v>8945</v>
      </c>
      <c r="X38">
        <v>1901</v>
      </c>
      <c r="Y38">
        <v>11025</v>
      </c>
      <c r="Z38">
        <v>2456</v>
      </c>
      <c r="AA38">
        <v>66</v>
      </c>
      <c r="AB38">
        <v>58</v>
      </c>
      <c r="AC38">
        <v>539</v>
      </c>
      <c r="AD38">
        <v>137</v>
      </c>
      <c r="AE38">
        <v>1063</v>
      </c>
      <c r="AF38">
        <v>1889</v>
      </c>
      <c r="AH38" t="s">
        <v>392</v>
      </c>
      <c r="AI38">
        <v>5621</v>
      </c>
      <c r="AJ38">
        <v>439.38658601669999</v>
      </c>
      <c r="AK38">
        <v>7788</v>
      </c>
      <c r="AL38">
        <v>1915</v>
      </c>
      <c r="AM38">
        <v>10071</v>
      </c>
      <c r="AN38">
        <v>6185</v>
      </c>
      <c r="AO38">
        <v>1906</v>
      </c>
      <c r="AP38">
        <v>1638</v>
      </c>
      <c r="AQ38">
        <v>3841</v>
      </c>
      <c r="AR38">
        <v>2729</v>
      </c>
      <c r="AS38">
        <v>924</v>
      </c>
      <c r="AT38">
        <v>329</v>
      </c>
      <c r="AV38" t="s">
        <v>415</v>
      </c>
      <c r="AW38">
        <v>33</v>
      </c>
      <c r="AX38">
        <v>107.63636363640001</v>
      </c>
      <c r="AY38">
        <v>55</v>
      </c>
      <c r="AZ38">
        <v>13</v>
      </c>
      <c r="BA38">
        <v>53</v>
      </c>
      <c r="BB38">
        <v>17</v>
      </c>
      <c r="BC38">
        <v>2</v>
      </c>
      <c r="BD38">
        <v>2</v>
      </c>
      <c r="BE38">
        <v>0</v>
      </c>
      <c r="BG38">
        <v>8</v>
      </c>
      <c r="BH38">
        <v>21</v>
      </c>
      <c r="BJ38" t="s">
        <v>530</v>
      </c>
      <c r="BK38" t="s">
        <v>370</v>
      </c>
      <c r="BL38">
        <v>4624</v>
      </c>
      <c r="BM38">
        <v>1553</v>
      </c>
      <c r="BN38">
        <v>113.125432526</v>
      </c>
      <c r="BO38">
        <v>6468</v>
      </c>
      <c r="BP38">
        <v>951</v>
      </c>
      <c r="BQ38">
        <v>159.30905998759999</v>
      </c>
      <c r="BR38">
        <v>150.9505783386</v>
      </c>
      <c r="BS38">
        <v>4353</v>
      </c>
      <c r="BT38">
        <v>1659</v>
      </c>
      <c r="BU38">
        <v>121.17482196189999</v>
      </c>
      <c r="BV38">
        <v>5125</v>
      </c>
      <c r="BW38">
        <v>727</v>
      </c>
      <c r="BX38">
        <v>174.30926829270001</v>
      </c>
      <c r="BY38">
        <v>165.0839064649</v>
      </c>
      <c r="CA38" t="s">
        <v>60</v>
      </c>
      <c r="CB38" t="s">
        <v>857</v>
      </c>
      <c r="CC38" t="s">
        <v>519</v>
      </c>
      <c r="CD38">
        <v>8282</v>
      </c>
      <c r="CE38">
        <v>1961</v>
      </c>
      <c r="CF38">
        <v>93.393141753199998</v>
      </c>
      <c r="CG38">
        <v>13762</v>
      </c>
      <c r="CH38">
        <v>2205</v>
      </c>
      <c r="CI38">
        <v>133.88795233249999</v>
      </c>
      <c r="CJ38">
        <v>126.0158730159</v>
      </c>
      <c r="CL38" t="s">
        <v>60</v>
      </c>
      <c r="CM38" t="s">
        <v>826</v>
      </c>
      <c r="CN38" t="s">
        <v>834</v>
      </c>
      <c r="CO38">
        <v>1326</v>
      </c>
      <c r="CP38">
        <v>176</v>
      </c>
      <c r="CQ38">
        <v>70.698340874799996</v>
      </c>
      <c r="CR38">
        <v>2427</v>
      </c>
      <c r="CS38">
        <v>373</v>
      </c>
      <c r="CT38">
        <v>94.678203543500004</v>
      </c>
      <c r="CU38">
        <v>109.1930294906</v>
      </c>
      <c r="CW38" t="s">
        <v>60</v>
      </c>
      <c r="CX38" t="s">
        <v>842</v>
      </c>
      <c r="CY38" t="s">
        <v>850</v>
      </c>
      <c r="CZ38">
        <v>217</v>
      </c>
      <c r="DA38">
        <v>53</v>
      </c>
      <c r="DB38">
        <v>87.580645161299998</v>
      </c>
      <c r="DC38">
        <v>273</v>
      </c>
      <c r="DD38">
        <v>78</v>
      </c>
      <c r="DE38">
        <v>140.64468864470001</v>
      </c>
      <c r="DF38">
        <v>149.9615384615</v>
      </c>
      <c r="DH38" t="s">
        <v>60</v>
      </c>
      <c r="DI38" t="s">
        <v>810</v>
      </c>
      <c r="DJ38" t="s">
        <v>818</v>
      </c>
      <c r="DK38">
        <v>140</v>
      </c>
      <c r="DL38">
        <v>28</v>
      </c>
      <c r="DM38">
        <v>91.057142857100004</v>
      </c>
      <c r="DN38">
        <v>204</v>
      </c>
      <c r="DO38">
        <v>35</v>
      </c>
      <c r="DP38">
        <v>137.82843137250001</v>
      </c>
      <c r="DQ38">
        <v>120.42857142859999</v>
      </c>
    </row>
    <row r="39" spans="2:121" x14ac:dyDescent="0.2">
      <c r="B39" t="s">
        <v>115</v>
      </c>
      <c r="C39">
        <v>3413</v>
      </c>
      <c r="D39">
        <v>808</v>
      </c>
      <c r="F39" t="s">
        <v>49</v>
      </c>
      <c r="G39">
        <v>3728</v>
      </c>
      <c r="H39">
        <v>414.39109442059998</v>
      </c>
      <c r="I39">
        <v>4323</v>
      </c>
      <c r="J39">
        <v>1502</v>
      </c>
      <c r="K39">
        <v>5833</v>
      </c>
      <c r="L39">
        <v>4573</v>
      </c>
      <c r="M39">
        <v>2178</v>
      </c>
      <c r="N39">
        <v>1871</v>
      </c>
      <c r="O39">
        <v>2072</v>
      </c>
      <c r="P39">
        <v>1726</v>
      </c>
      <c r="Q39">
        <v>41</v>
      </c>
      <c r="R39">
        <v>219</v>
      </c>
      <c r="T39" t="s">
        <v>370</v>
      </c>
      <c r="U39">
        <v>7533</v>
      </c>
      <c r="V39">
        <v>93.178016726400003</v>
      </c>
      <c r="W39">
        <v>10904</v>
      </c>
      <c r="X39">
        <v>2802</v>
      </c>
      <c r="Y39">
        <v>9966</v>
      </c>
      <c r="Z39">
        <v>2856</v>
      </c>
      <c r="AA39">
        <v>223</v>
      </c>
      <c r="AB39">
        <v>215</v>
      </c>
      <c r="AC39">
        <v>636</v>
      </c>
      <c r="AD39">
        <v>182</v>
      </c>
      <c r="AE39">
        <v>974</v>
      </c>
      <c r="AF39">
        <v>2469</v>
      </c>
      <c r="AH39" t="s">
        <v>413</v>
      </c>
      <c r="AI39">
        <v>2212</v>
      </c>
      <c r="AJ39">
        <v>286.62793851719999</v>
      </c>
      <c r="AK39">
        <v>5805</v>
      </c>
      <c r="AL39">
        <v>961</v>
      </c>
      <c r="AM39">
        <v>3409</v>
      </c>
      <c r="AN39">
        <v>1420</v>
      </c>
      <c r="AO39">
        <v>1139</v>
      </c>
      <c r="AP39">
        <v>531</v>
      </c>
      <c r="AQ39">
        <v>2699</v>
      </c>
      <c r="AR39">
        <v>1520</v>
      </c>
      <c r="AS39">
        <v>6</v>
      </c>
      <c r="AT39">
        <v>62</v>
      </c>
      <c r="AV39" t="s">
        <v>397</v>
      </c>
      <c r="AW39">
        <v>377</v>
      </c>
      <c r="AX39">
        <v>56.214854111400001</v>
      </c>
      <c r="AY39">
        <v>358</v>
      </c>
      <c r="AZ39">
        <v>38</v>
      </c>
      <c r="BA39">
        <v>481</v>
      </c>
      <c r="BB39">
        <v>19</v>
      </c>
      <c r="BC39">
        <v>1</v>
      </c>
      <c r="BD39">
        <v>1</v>
      </c>
      <c r="BE39">
        <v>28</v>
      </c>
      <c r="BF39">
        <v>6</v>
      </c>
      <c r="BG39">
        <v>59</v>
      </c>
      <c r="BH39">
        <v>43</v>
      </c>
      <c r="BJ39" t="s">
        <v>515</v>
      </c>
      <c r="BK39" t="s">
        <v>370</v>
      </c>
      <c r="BL39">
        <v>2127</v>
      </c>
      <c r="BM39">
        <v>424</v>
      </c>
      <c r="BN39">
        <v>81.194640338499994</v>
      </c>
      <c r="BO39">
        <v>10227</v>
      </c>
      <c r="BP39">
        <v>1783</v>
      </c>
      <c r="BQ39">
        <v>58.579992176799998</v>
      </c>
      <c r="BR39">
        <v>59.314077397600002</v>
      </c>
      <c r="BS39">
        <v>3408</v>
      </c>
      <c r="BT39">
        <v>899</v>
      </c>
      <c r="BU39">
        <v>96.760269953100007</v>
      </c>
      <c r="BV39">
        <v>12376</v>
      </c>
      <c r="BW39">
        <v>2048</v>
      </c>
      <c r="BX39">
        <v>80.2994747475</v>
      </c>
      <c r="BY39">
        <v>73.868652343799994</v>
      </c>
      <c r="CA39" t="s">
        <v>383</v>
      </c>
      <c r="CB39" t="s">
        <v>857</v>
      </c>
      <c r="CC39" t="s">
        <v>988</v>
      </c>
      <c r="CD39">
        <v>16109</v>
      </c>
      <c r="CE39">
        <v>4117</v>
      </c>
      <c r="CF39">
        <v>94.962505431699995</v>
      </c>
      <c r="CG39">
        <v>24493</v>
      </c>
      <c r="CH39">
        <v>3534</v>
      </c>
      <c r="CI39">
        <v>141.09178882040001</v>
      </c>
      <c r="CJ39">
        <v>132.49349179399999</v>
      </c>
      <c r="CL39" t="s">
        <v>383</v>
      </c>
      <c r="CM39" t="s">
        <v>826</v>
      </c>
      <c r="CN39" t="s">
        <v>835</v>
      </c>
      <c r="CO39">
        <v>1444</v>
      </c>
      <c r="CP39">
        <v>191</v>
      </c>
      <c r="CQ39">
        <v>70.272160664799998</v>
      </c>
      <c r="CR39">
        <v>2427</v>
      </c>
      <c r="CS39">
        <v>412</v>
      </c>
      <c r="CT39">
        <v>93.136794396400006</v>
      </c>
      <c r="CU39">
        <v>111.7766990291</v>
      </c>
      <c r="CW39" t="s">
        <v>383</v>
      </c>
      <c r="CX39" t="s">
        <v>842</v>
      </c>
      <c r="CY39" t="s">
        <v>851</v>
      </c>
      <c r="CZ39">
        <v>517</v>
      </c>
      <c r="DA39">
        <v>163</v>
      </c>
      <c r="DB39">
        <v>98.897485493199994</v>
      </c>
      <c r="DC39">
        <v>610</v>
      </c>
      <c r="DD39">
        <v>133</v>
      </c>
      <c r="DE39">
        <v>154.52786885250001</v>
      </c>
      <c r="DF39">
        <v>156.99248120300001</v>
      </c>
      <c r="DH39" t="s">
        <v>383</v>
      </c>
      <c r="DI39" t="s">
        <v>810</v>
      </c>
      <c r="DJ39" t="s">
        <v>819</v>
      </c>
      <c r="DK39">
        <v>950</v>
      </c>
      <c r="DL39">
        <v>203</v>
      </c>
      <c r="DM39">
        <v>88.321052631599997</v>
      </c>
      <c r="DN39">
        <v>1115</v>
      </c>
      <c r="DO39">
        <v>222</v>
      </c>
      <c r="DP39">
        <v>147.12556053809999</v>
      </c>
      <c r="DQ39">
        <v>145.90990990989999</v>
      </c>
    </row>
    <row r="40" spans="2:121" x14ac:dyDescent="0.2">
      <c r="B40" t="s">
        <v>99</v>
      </c>
      <c r="C40">
        <v>13961</v>
      </c>
      <c r="D40">
        <v>2567</v>
      </c>
      <c r="F40" t="s">
        <v>60</v>
      </c>
      <c r="G40">
        <v>3124</v>
      </c>
      <c r="H40">
        <v>308.85595390520001</v>
      </c>
      <c r="I40">
        <v>4523</v>
      </c>
      <c r="J40">
        <v>1312</v>
      </c>
      <c r="K40">
        <v>4477</v>
      </c>
      <c r="L40">
        <v>2953</v>
      </c>
      <c r="M40">
        <v>3015</v>
      </c>
      <c r="N40">
        <v>2583</v>
      </c>
      <c r="O40">
        <v>3267</v>
      </c>
      <c r="P40">
        <v>238</v>
      </c>
      <c r="Q40">
        <v>0</v>
      </c>
      <c r="R40">
        <v>3</v>
      </c>
      <c r="T40" t="s">
        <v>8</v>
      </c>
      <c r="U40">
        <v>213</v>
      </c>
      <c r="V40">
        <v>72.727699530500004</v>
      </c>
      <c r="W40">
        <v>228</v>
      </c>
      <c r="X40">
        <v>101</v>
      </c>
      <c r="Y40">
        <v>404</v>
      </c>
      <c r="Z40">
        <v>161</v>
      </c>
      <c r="AA40">
        <v>10</v>
      </c>
      <c r="AB40">
        <v>9</v>
      </c>
      <c r="AC40">
        <v>10</v>
      </c>
      <c r="AD40">
        <v>2</v>
      </c>
      <c r="AE40">
        <v>36</v>
      </c>
      <c r="AF40">
        <v>29</v>
      </c>
      <c r="AH40" t="s">
        <v>410</v>
      </c>
      <c r="AI40">
        <v>6542</v>
      </c>
      <c r="AJ40">
        <v>467.84698868850001</v>
      </c>
      <c r="AK40">
        <v>4652</v>
      </c>
      <c r="AL40">
        <v>1162</v>
      </c>
      <c r="AM40">
        <v>8911</v>
      </c>
      <c r="AN40">
        <v>6964</v>
      </c>
      <c r="AO40">
        <v>2997</v>
      </c>
      <c r="AP40">
        <v>2732</v>
      </c>
      <c r="AQ40">
        <v>3193</v>
      </c>
      <c r="AR40">
        <v>1861</v>
      </c>
      <c r="AS40">
        <v>8</v>
      </c>
      <c r="AT40">
        <v>85</v>
      </c>
      <c r="AV40" t="s">
        <v>411</v>
      </c>
      <c r="AW40">
        <v>1048</v>
      </c>
      <c r="AX40">
        <v>55.284351145000002</v>
      </c>
      <c r="AY40">
        <v>1345</v>
      </c>
      <c r="AZ40">
        <v>65</v>
      </c>
      <c r="BA40">
        <v>1420</v>
      </c>
      <c r="BB40">
        <v>68</v>
      </c>
      <c r="BC40">
        <v>8</v>
      </c>
      <c r="BD40">
        <v>8</v>
      </c>
      <c r="BE40">
        <v>83</v>
      </c>
      <c r="BF40">
        <v>28</v>
      </c>
      <c r="BG40">
        <v>1285</v>
      </c>
      <c r="BH40">
        <v>342</v>
      </c>
      <c r="BJ40" t="s">
        <v>536</v>
      </c>
      <c r="BK40" t="s">
        <v>370</v>
      </c>
      <c r="BL40">
        <v>10113</v>
      </c>
      <c r="BM40">
        <v>2573</v>
      </c>
      <c r="BN40">
        <v>90.576782359299997</v>
      </c>
      <c r="BO40">
        <v>16215</v>
      </c>
      <c r="BP40">
        <v>2740</v>
      </c>
      <c r="BQ40">
        <v>138.77563983970001</v>
      </c>
      <c r="BR40">
        <v>139.60912408760001</v>
      </c>
      <c r="BS40">
        <v>3560</v>
      </c>
      <c r="BT40">
        <v>1026</v>
      </c>
      <c r="BU40">
        <v>98.85</v>
      </c>
      <c r="BV40">
        <v>16043</v>
      </c>
      <c r="BW40">
        <v>2440</v>
      </c>
      <c r="BX40">
        <v>135.10683787319999</v>
      </c>
      <c r="BY40">
        <v>137.4569672131</v>
      </c>
      <c r="CA40" t="s">
        <v>376</v>
      </c>
      <c r="CB40" t="s">
        <v>857</v>
      </c>
      <c r="CC40" t="s">
        <v>989</v>
      </c>
      <c r="CD40">
        <v>8292</v>
      </c>
      <c r="CE40">
        <v>2368</v>
      </c>
      <c r="CF40">
        <v>103.1848769899</v>
      </c>
      <c r="CG40">
        <v>14651</v>
      </c>
      <c r="CH40">
        <v>2146</v>
      </c>
      <c r="CI40">
        <v>143.20053238689999</v>
      </c>
      <c r="CJ40">
        <v>139.3723205965</v>
      </c>
      <c r="CL40" t="s">
        <v>376</v>
      </c>
      <c r="CM40" t="s">
        <v>826</v>
      </c>
      <c r="CN40" t="s">
        <v>836</v>
      </c>
      <c r="CO40">
        <v>1562</v>
      </c>
      <c r="CP40">
        <v>219</v>
      </c>
      <c r="CQ40">
        <v>70.439180537799999</v>
      </c>
      <c r="CR40">
        <v>2885</v>
      </c>
      <c r="CS40">
        <v>463</v>
      </c>
      <c r="CT40">
        <v>91.129636048500004</v>
      </c>
      <c r="CU40">
        <v>101.6911447084</v>
      </c>
      <c r="CW40" t="s">
        <v>376</v>
      </c>
      <c r="CX40" t="s">
        <v>842</v>
      </c>
      <c r="CY40" t="s">
        <v>852</v>
      </c>
      <c r="CZ40">
        <v>170</v>
      </c>
      <c r="DA40">
        <v>47</v>
      </c>
      <c r="DB40">
        <v>94.147058823500004</v>
      </c>
      <c r="DC40">
        <v>225</v>
      </c>
      <c r="DD40">
        <v>54</v>
      </c>
      <c r="DE40">
        <v>143.65777777779999</v>
      </c>
      <c r="DF40">
        <v>141.4259259259</v>
      </c>
      <c r="DH40" t="s">
        <v>376</v>
      </c>
      <c r="DI40" t="s">
        <v>810</v>
      </c>
      <c r="DJ40" t="s">
        <v>820</v>
      </c>
      <c r="DK40">
        <v>109</v>
      </c>
      <c r="DL40">
        <v>19</v>
      </c>
      <c r="DM40">
        <v>84.009174311899997</v>
      </c>
      <c r="DN40">
        <v>207</v>
      </c>
      <c r="DO40">
        <v>32</v>
      </c>
      <c r="DP40">
        <v>134.97584541059999</v>
      </c>
      <c r="DQ40">
        <v>145.4375</v>
      </c>
    </row>
    <row r="41" spans="2:121" x14ac:dyDescent="0.2">
      <c r="B41" t="s">
        <v>124</v>
      </c>
      <c r="C41">
        <v>406</v>
      </c>
      <c r="D41">
        <v>110</v>
      </c>
      <c r="F41" t="s">
        <v>25</v>
      </c>
      <c r="G41">
        <v>12244</v>
      </c>
      <c r="H41">
        <v>354.15411630189999</v>
      </c>
      <c r="I41">
        <v>15869</v>
      </c>
      <c r="J41">
        <v>4666</v>
      </c>
      <c r="K41">
        <v>17853</v>
      </c>
      <c r="L41">
        <v>12843</v>
      </c>
      <c r="M41">
        <v>7447</v>
      </c>
      <c r="N41">
        <v>6073</v>
      </c>
      <c r="O41">
        <v>10050</v>
      </c>
      <c r="P41">
        <v>9159</v>
      </c>
      <c r="Q41">
        <v>68</v>
      </c>
      <c r="R41">
        <v>12</v>
      </c>
      <c r="T41" t="s">
        <v>386</v>
      </c>
      <c r="U41">
        <v>2915</v>
      </c>
      <c r="V41">
        <v>56.339965694699998</v>
      </c>
      <c r="W41">
        <v>3054</v>
      </c>
      <c r="X41">
        <v>212</v>
      </c>
      <c r="Y41">
        <v>3662</v>
      </c>
      <c r="Z41">
        <v>190</v>
      </c>
      <c r="AA41">
        <v>26</v>
      </c>
      <c r="AB41">
        <v>20</v>
      </c>
      <c r="AC41">
        <v>207</v>
      </c>
      <c r="AD41">
        <v>60</v>
      </c>
      <c r="AE41">
        <v>2752</v>
      </c>
      <c r="AF41">
        <v>588</v>
      </c>
      <c r="AH41" t="s">
        <v>8</v>
      </c>
      <c r="AI41">
        <v>3766</v>
      </c>
      <c r="AJ41">
        <v>370.5430164631</v>
      </c>
      <c r="AK41">
        <v>4365</v>
      </c>
      <c r="AL41">
        <v>1942</v>
      </c>
      <c r="AM41">
        <v>5120</v>
      </c>
      <c r="AN41">
        <v>3591</v>
      </c>
      <c r="AO41">
        <v>1446</v>
      </c>
      <c r="AP41">
        <v>992</v>
      </c>
      <c r="AQ41">
        <v>1599</v>
      </c>
      <c r="AR41">
        <v>985</v>
      </c>
      <c r="AS41">
        <v>456</v>
      </c>
      <c r="AT41">
        <v>157</v>
      </c>
      <c r="AV41" t="s">
        <v>417</v>
      </c>
      <c r="AW41">
        <v>139</v>
      </c>
      <c r="AX41">
        <v>97.345323741000001</v>
      </c>
      <c r="AY41">
        <v>140</v>
      </c>
      <c r="AZ41">
        <v>34</v>
      </c>
      <c r="BA41">
        <v>183</v>
      </c>
      <c r="BB41">
        <v>57</v>
      </c>
      <c r="BC41">
        <v>1</v>
      </c>
      <c r="BD41">
        <v>1</v>
      </c>
      <c r="BE41">
        <v>13</v>
      </c>
      <c r="BF41">
        <v>3</v>
      </c>
      <c r="BG41">
        <v>22</v>
      </c>
      <c r="BH41">
        <v>33</v>
      </c>
      <c r="BJ41" t="s">
        <v>628</v>
      </c>
      <c r="BK41" t="s">
        <v>370</v>
      </c>
      <c r="BL41">
        <v>1472</v>
      </c>
      <c r="BM41">
        <v>188</v>
      </c>
      <c r="BN41">
        <v>73.762228260900002</v>
      </c>
      <c r="BO41">
        <v>2129</v>
      </c>
      <c r="BP41">
        <v>342</v>
      </c>
      <c r="BQ41">
        <v>112.6668233083</v>
      </c>
      <c r="BR41">
        <v>122.26900584800001</v>
      </c>
      <c r="BS41">
        <v>3656</v>
      </c>
      <c r="BT41">
        <v>1231</v>
      </c>
      <c r="BU41">
        <v>112.261487965</v>
      </c>
      <c r="BV41">
        <v>8511</v>
      </c>
      <c r="BW41">
        <v>1368</v>
      </c>
      <c r="BX41">
        <v>139.71979313590001</v>
      </c>
      <c r="BY41">
        <v>152.4583333333</v>
      </c>
      <c r="CA41" t="s">
        <v>373</v>
      </c>
      <c r="CB41" t="s">
        <v>857</v>
      </c>
      <c r="CC41" t="s">
        <v>990</v>
      </c>
      <c r="CD41">
        <v>861</v>
      </c>
      <c r="CE41">
        <v>174</v>
      </c>
      <c r="CF41">
        <v>84.360046457600006</v>
      </c>
      <c r="CG41">
        <v>1536</v>
      </c>
      <c r="CH41">
        <v>223</v>
      </c>
      <c r="CI41">
        <v>116.1953125</v>
      </c>
      <c r="CJ41">
        <v>111.50672645740001</v>
      </c>
      <c r="CL41" t="s">
        <v>373</v>
      </c>
      <c r="CM41" t="s">
        <v>826</v>
      </c>
      <c r="CN41" t="s">
        <v>837</v>
      </c>
      <c r="CO41">
        <v>111</v>
      </c>
      <c r="CP41">
        <v>15</v>
      </c>
      <c r="CQ41">
        <v>68.621621621599999</v>
      </c>
      <c r="CR41">
        <v>233</v>
      </c>
      <c r="CS41">
        <v>31</v>
      </c>
      <c r="CT41">
        <v>93.201716738200005</v>
      </c>
      <c r="CU41">
        <v>88.161290322599996</v>
      </c>
      <c r="CW41" t="s">
        <v>373</v>
      </c>
      <c r="CX41" t="s">
        <v>842</v>
      </c>
      <c r="CY41" t="s">
        <v>853</v>
      </c>
      <c r="CZ41">
        <v>10</v>
      </c>
      <c r="DA41">
        <v>3</v>
      </c>
      <c r="DB41">
        <v>89.3</v>
      </c>
      <c r="DC41">
        <v>14</v>
      </c>
      <c r="DD41">
        <v>3</v>
      </c>
      <c r="DE41">
        <v>173.07142857139999</v>
      </c>
      <c r="DF41">
        <v>157.6666666667</v>
      </c>
      <c r="DH41" t="s">
        <v>373</v>
      </c>
      <c r="DI41" t="s">
        <v>810</v>
      </c>
      <c r="DJ41" t="s">
        <v>821</v>
      </c>
      <c r="DK41">
        <v>5</v>
      </c>
      <c r="DL41">
        <v>1</v>
      </c>
      <c r="DM41">
        <v>71.599999999999994</v>
      </c>
      <c r="DN41">
        <v>17</v>
      </c>
      <c r="DO41">
        <v>4</v>
      </c>
      <c r="DP41">
        <v>133.6470588235</v>
      </c>
      <c r="DQ41">
        <v>162.25</v>
      </c>
    </row>
    <row r="42" spans="2:121" x14ac:dyDescent="0.2">
      <c r="B42" t="s">
        <v>105</v>
      </c>
      <c r="C42">
        <v>7456</v>
      </c>
      <c r="D42">
        <v>5873</v>
      </c>
      <c r="F42" t="s">
        <v>32</v>
      </c>
      <c r="G42">
        <v>2060</v>
      </c>
      <c r="H42">
        <v>474.94466019420003</v>
      </c>
      <c r="I42">
        <v>1142</v>
      </c>
      <c r="J42">
        <v>359</v>
      </c>
      <c r="K42">
        <v>2762</v>
      </c>
      <c r="L42">
        <v>2179</v>
      </c>
      <c r="M42">
        <v>2111</v>
      </c>
      <c r="N42">
        <v>1807</v>
      </c>
      <c r="O42">
        <v>564</v>
      </c>
      <c r="P42">
        <v>292</v>
      </c>
      <c r="Q42">
        <v>0</v>
      </c>
      <c r="R42">
        <v>4</v>
      </c>
      <c r="T42" t="s">
        <v>405</v>
      </c>
      <c r="U42">
        <v>2153</v>
      </c>
      <c r="V42">
        <v>54.6823037622</v>
      </c>
      <c r="W42">
        <v>3046</v>
      </c>
      <c r="X42">
        <v>153</v>
      </c>
      <c r="Y42">
        <v>2884</v>
      </c>
      <c r="Z42">
        <v>138</v>
      </c>
      <c r="AA42">
        <v>19</v>
      </c>
      <c r="AB42">
        <v>11</v>
      </c>
      <c r="AC42">
        <v>163</v>
      </c>
      <c r="AD42">
        <v>62</v>
      </c>
      <c r="AE42">
        <v>3021</v>
      </c>
      <c r="AF42">
        <v>603</v>
      </c>
      <c r="AH42" t="s">
        <v>376</v>
      </c>
      <c r="AI42">
        <v>6807</v>
      </c>
      <c r="AJ42">
        <v>461.28837960919998</v>
      </c>
      <c r="AK42">
        <v>8799</v>
      </c>
      <c r="AL42">
        <v>2485</v>
      </c>
      <c r="AM42">
        <v>10581</v>
      </c>
      <c r="AN42">
        <v>7973</v>
      </c>
      <c r="AO42">
        <v>1981</v>
      </c>
      <c r="AP42">
        <v>1668</v>
      </c>
      <c r="AQ42">
        <v>6396</v>
      </c>
      <c r="AR42">
        <v>5107</v>
      </c>
      <c r="AS42">
        <v>1557</v>
      </c>
      <c r="AT42">
        <v>14</v>
      </c>
      <c r="AV42" t="s">
        <v>60</v>
      </c>
      <c r="AW42">
        <v>1167</v>
      </c>
      <c r="AX42">
        <v>97.915167095100003</v>
      </c>
      <c r="AY42">
        <v>2268</v>
      </c>
      <c r="AZ42">
        <v>601</v>
      </c>
      <c r="BA42">
        <v>1636</v>
      </c>
      <c r="BB42">
        <v>498</v>
      </c>
      <c r="BC42">
        <v>13</v>
      </c>
      <c r="BD42">
        <v>12</v>
      </c>
      <c r="BE42">
        <v>86</v>
      </c>
      <c r="BF42">
        <v>25</v>
      </c>
      <c r="BG42">
        <v>142</v>
      </c>
      <c r="BH42">
        <v>364</v>
      </c>
      <c r="BJ42" t="s">
        <v>630</v>
      </c>
      <c r="BK42" t="s">
        <v>370</v>
      </c>
      <c r="BL42">
        <v>519</v>
      </c>
      <c r="BM42">
        <v>155</v>
      </c>
      <c r="BN42">
        <v>94.497109826599996</v>
      </c>
      <c r="BO42">
        <v>710</v>
      </c>
      <c r="BP42">
        <v>122</v>
      </c>
      <c r="BQ42">
        <v>136.87887323940001</v>
      </c>
      <c r="BR42">
        <v>135.63114754099999</v>
      </c>
      <c r="BS42">
        <v>680</v>
      </c>
      <c r="BT42">
        <v>172</v>
      </c>
      <c r="BU42">
        <v>96.535294117600003</v>
      </c>
      <c r="BV42">
        <v>979</v>
      </c>
      <c r="BW42">
        <v>155</v>
      </c>
      <c r="BX42">
        <v>159.81511746679999</v>
      </c>
      <c r="BY42">
        <v>147.03870967739999</v>
      </c>
      <c r="CA42" t="s">
        <v>418</v>
      </c>
      <c r="CB42" t="s">
        <v>857</v>
      </c>
      <c r="CC42" t="s">
        <v>991</v>
      </c>
      <c r="CD42">
        <v>494</v>
      </c>
      <c r="CE42">
        <v>136</v>
      </c>
      <c r="CF42">
        <v>89.704453441300004</v>
      </c>
      <c r="CG42">
        <v>705</v>
      </c>
      <c r="CH42">
        <v>120</v>
      </c>
      <c r="CI42">
        <v>133.81276595739999</v>
      </c>
      <c r="CJ42">
        <v>125.59166666669999</v>
      </c>
      <c r="CL42" t="s">
        <v>418</v>
      </c>
      <c r="CM42" t="s">
        <v>826</v>
      </c>
      <c r="CN42" t="s">
        <v>838</v>
      </c>
      <c r="CO42">
        <v>60</v>
      </c>
      <c r="CP42">
        <v>6</v>
      </c>
      <c r="CQ42">
        <v>71.05</v>
      </c>
      <c r="CR42">
        <v>76</v>
      </c>
      <c r="CS42">
        <v>11</v>
      </c>
      <c r="CT42">
        <v>92.855263157899998</v>
      </c>
      <c r="CU42">
        <v>82.363636363599994</v>
      </c>
      <c r="CW42" t="s">
        <v>418</v>
      </c>
      <c r="CX42" t="s">
        <v>842</v>
      </c>
      <c r="CY42" t="s">
        <v>854</v>
      </c>
      <c r="CZ42">
        <v>3</v>
      </c>
      <c r="DA42">
        <v>0</v>
      </c>
      <c r="DB42">
        <v>53</v>
      </c>
      <c r="DC42">
        <v>6</v>
      </c>
      <c r="DD42">
        <v>1</v>
      </c>
      <c r="DE42">
        <v>135.1666666667</v>
      </c>
      <c r="DF42">
        <v>186</v>
      </c>
      <c r="DH42" t="s">
        <v>418</v>
      </c>
      <c r="DI42" t="s">
        <v>810</v>
      </c>
      <c r="DJ42" t="s">
        <v>822</v>
      </c>
      <c r="DK42">
        <v>4</v>
      </c>
      <c r="DL42">
        <v>0</v>
      </c>
      <c r="DM42">
        <v>80.75</v>
      </c>
      <c r="DN42">
        <v>10</v>
      </c>
      <c r="DO42">
        <v>1</v>
      </c>
      <c r="DP42">
        <v>112.9</v>
      </c>
      <c r="DQ42">
        <v>115</v>
      </c>
    </row>
    <row r="43" spans="2:121" x14ac:dyDescent="0.2">
      <c r="B43" t="s">
        <v>113</v>
      </c>
      <c r="C43">
        <v>16063</v>
      </c>
      <c r="D43">
        <v>4554</v>
      </c>
      <c r="F43" t="s">
        <v>66</v>
      </c>
      <c r="G43">
        <v>6196</v>
      </c>
      <c r="H43">
        <v>471.70158166559997</v>
      </c>
      <c r="I43">
        <v>4600</v>
      </c>
      <c r="J43">
        <v>1106</v>
      </c>
      <c r="K43">
        <v>7604</v>
      </c>
      <c r="L43">
        <v>5913</v>
      </c>
      <c r="M43">
        <v>2933</v>
      </c>
      <c r="N43">
        <v>2769</v>
      </c>
      <c r="O43">
        <v>2259</v>
      </c>
      <c r="P43">
        <v>1304</v>
      </c>
      <c r="Q43">
        <v>1</v>
      </c>
      <c r="R43">
        <v>85</v>
      </c>
      <c r="AH43" t="s">
        <v>428</v>
      </c>
      <c r="AI43">
        <v>1550</v>
      </c>
      <c r="AJ43">
        <v>305.18129032259998</v>
      </c>
      <c r="AK43">
        <v>2641</v>
      </c>
      <c r="AL43">
        <v>870</v>
      </c>
      <c r="AM43">
        <v>4057</v>
      </c>
      <c r="AN43">
        <v>2295</v>
      </c>
      <c r="AO43">
        <v>912</v>
      </c>
      <c r="AP43">
        <v>767</v>
      </c>
      <c r="AQ43">
        <v>1665</v>
      </c>
      <c r="AR43">
        <v>1237</v>
      </c>
      <c r="AS43">
        <v>385</v>
      </c>
      <c r="AT43">
        <v>3</v>
      </c>
      <c r="AV43" t="s">
        <v>412</v>
      </c>
      <c r="AW43">
        <v>315</v>
      </c>
      <c r="AX43">
        <v>61.6380952381</v>
      </c>
      <c r="AY43">
        <v>255</v>
      </c>
      <c r="AZ43">
        <v>29</v>
      </c>
      <c r="BA43">
        <v>379</v>
      </c>
      <c r="BB43">
        <v>24</v>
      </c>
      <c r="BC43">
        <v>5</v>
      </c>
      <c r="BD43">
        <v>4</v>
      </c>
      <c r="BE43">
        <v>27</v>
      </c>
      <c r="BF43">
        <v>4</v>
      </c>
      <c r="BG43">
        <v>70</v>
      </c>
      <c r="BH43">
        <v>26</v>
      </c>
      <c r="BJ43" t="s">
        <v>644</v>
      </c>
      <c r="BK43" t="s">
        <v>370</v>
      </c>
      <c r="BL43">
        <v>680</v>
      </c>
      <c r="BM43">
        <v>170</v>
      </c>
      <c r="BN43">
        <v>96.520588235299996</v>
      </c>
      <c r="BO43">
        <v>1243</v>
      </c>
      <c r="BP43">
        <v>216</v>
      </c>
      <c r="BQ43">
        <v>142.4794851167</v>
      </c>
      <c r="BR43">
        <v>134.7037037037</v>
      </c>
      <c r="BS43">
        <v>593</v>
      </c>
      <c r="BT43">
        <v>100</v>
      </c>
      <c r="BU43">
        <v>77.347386172</v>
      </c>
      <c r="BV43">
        <v>735</v>
      </c>
      <c r="BW43">
        <v>180</v>
      </c>
      <c r="BX43">
        <v>120.3510204082</v>
      </c>
      <c r="BY43">
        <v>114.1833333333</v>
      </c>
      <c r="CA43" t="s">
        <v>379</v>
      </c>
      <c r="CB43" t="s">
        <v>857</v>
      </c>
      <c r="CC43" t="s">
        <v>992</v>
      </c>
      <c r="CD43">
        <v>9906</v>
      </c>
      <c r="CE43">
        <v>2490</v>
      </c>
      <c r="CF43">
        <v>90.045427013899996</v>
      </c>
      <c r="CG43">
        <v>16936</v>
      </c>
      <c r="CH43">
        <v>2811</v>
      </c>
      <c r="CI43">
        <v>133.99994095420001</v>
      </c>
      <c r="CJ43">
        <v>132.8797580932</v>
      </c>
      <c r="CL43" t="s">
        <v>379</v>
      </c>
      <c r="CM43" t="s">
        <v>826</v>
      </c>
      <c r="CN43" t="s">
        <v>839</v>
      </c>
      <c r="CO43">
        <v>829</v>
      </c>
      <c r="CP43">
        <v>121</v>
      </c>
      <c r="CQ43">
        <v>68.516284680300004</v>
      </c>
      <c r="CR43">
        <v>1541</v>
      </c>
      <c r="CS43">
        <v>222</v>
      </c>
      <c r="CT43">
        <v>99.7255029202</v>
      </c>
      <c r="CU43">
        <v>116.1936936937</v>
      </c>
      <c r="CW43" t="s">
        <v>379</v>
      </c>
      <c r="CX43" t="s">
        <v>842</v>
      </c>
      <c r="CY43" t="s">
        <v>855</v>
      </c>
      <c r="CZ43">
        <v>559</v>
      </c>
      <c r="DA43">
        <v>152</v>
      </c>
      <c r="DB43">
        <v>94.456171735200002</v>
      </c>
      <c r="DC43">
        <v>717</v>
      </c>
      <c r="DD43">
        <v>170</v>
      </c>
      <c r="DE43">
        <v>162.97907949789999</v>
      </c>
      <c r="DF43">
        <v>153.34705882349999</v>
      </c>
      <c r="DH43" t="s">
        <v>379</v>
      </c>
      <c r="DI43" t="s">
        <v>810</v>
      </c>
      <c r="DJ43" t="s">
        <v>823</v>
      </c>
      <c r="DK43">
        <v>911</v>
      </c>
      <c r="DL43">
        <v>239</v>
      </c>
      <c r="DM43">
        <v>97.861690450099999</v>
      </c>
      <c r="DN43">
        <v>1169</v>
      </c>
      <c r="DO43">
        <v>247</v>
      </c>
      <c r="DP43">
        <v>157.3541488452</v>
      </c>
      <c r="DQ43">
        <v>162.14979757090001</v>
      </c>
    </row>
    <row r="44" spans="2:121" x14ac:dyDescent="0.2">
      <c r="B44" t="s">
        <v>112</v>
      </c>
      <c r="C44">
        <v>7507</v>
      </c>
      <c r="D44">
        <v>739</v>
      </c>
      <c r="F44" t="s">
        <v>75</v>
      </c>
      <c r="G44">
        <v>3793</v>
      </c>
      <c r="H44">
        <v>212.90403374639999</v>
      </c>
      <c r="I44">
        <v>5652</v>
      </c>
      <c r="J44">
        <v>1292</v>
      </c>
      <c r="K44">
        <v>5316</v>
      </c>
      <c r="L44">
        <v>2906</v>
      </c>
      <c r="M44">
        <v>2133</v>
      </c>
      <c r="N44">
        <v>1879</v>
      </c>
      <c r="O44">
        <v>3279</v>
      </c>
      <c r="P44">
        <v>2972</v>
      </c>
      <c r="Q44">
        <v>0</v>
      </c>
      <c r="R44">
        <v>40</v>
      </c>
      <c r="AH44" t="s">
        <v>373</v>
      </c>
      <c r="AI44">
        <v>260</v>
      </c>
      <c r="AJ44">
        <v>253.74230769229999</v>
      </c>
      <c r="AK44">
        <v>861</v>
      </c>
      <c r="AL44">
        <v>182</v>
      </c>
      <c r="AM44">
        <v>562</v>
      </c>
      <c r="AN44">
        <v>282</v>
      </c>
      <c r="AO44">
        <v>243</v>
      </c>
      <c r="AP44">
        <v>205</v>
      </c>
      <c r="AQ44">
        <v>201</v>
      </c>
      <c r="AR44">
        <v>115</v>
      </c>
      <c r="AS44">
        <v>203</v>
      </c>
      <c r="AT44">
        <v>2</v>
      </c>
      <c r="AV44" t="s">
        <v>395</v>
      </c>
      <c r="AW44">
        <v>537</v>
      </c>
      <c r="AX44">
        <v>62.689013035400002</v>
      </c>
      <c r="AY44">
        <v>746</v>
      </c>
      <c r="AZ44">
        <v>127</v>
      </c>
      <c r="BA44">
        <v>668</v>
      </c>
      <c r="BB44">
        <v>50</v>
      </c>
      <c r="BC44">
        <v>2</v>
      </c>
      <c r="BD44">
        <v>1</v>
      </c>
      <c r="BE44">
        <v>39</v>
      </c>
      <c r="BF44">
        <v>11</v>
      </c>
      <c r="BG44">
        <v>99</v>
      </c>
      <c r="BH44">
        <v>123</v>
      </c>
      <c r="BJ44" t="s">
        <v>544</v>
      </c>
      <c r="BK44" t="s">
        <v>370</v>
      </c>
      <c r="BL44">
        <v>16701</v>
      </c>
      <c r="BM44">
        <v>4245</v>
      </c>
      <c r="BN44">
        <v>95.373570444899997</v>
      </c>
      <c r="BO44">
        <v>24430</v>
      </c>
      <c r="BP44">
        <v>3382</v>
      </c>
      <c r="BQ44">
        <v>147.8732601932</v>
      </c>
      <c r="BR44">
        <v>141.0292726198</v>
      </c>
      <c r="BS44">
        <v>4204</v>
      </c>
      <c r="BT44">
        <v>1046</v>
      </c>
      <c r="BU44">
        <v>100.2754519505</v>
      </c>
      <c r="BV44">
        <v>15808</v>
      </c>
      <c r="BW44">
        <v>2314</v>
      </c>
      <c r="BX44">
        <v>137.36285425099999</v>
      </c>
      <c r="BY44">
        <v>125.58815903199999</v>
      </c>
      <c r="CA44" t="s">
        <v>380</v>
      </c>
      <c r="CB44" t="s">
        <v>857</v>
      </c>
      <c r="CC44" t="s">
        <v>993</v>
      </c>
      <c r="CD44">
        <v>2617</v>
      </c>
      <c r="CE44">
        <v>527</v>
      </c>
      <c r="CF44">
        <v>83.153228888000001</v>
      </c>
      <c r="CG44">
        <v>4191</v>
      </c>
      <c r="CH44">
        <v>812</v>
      </c>
      <c r="CI44">
        <v>122.9374850871</v>
      </c>
      <c r="CJ44">
        <v>121.3669950739</v>
      </c>
      <c r="CL44" t="s">
        <v>380</v>
      </c>
      <c r="CM44" t="s">
        <v>826</v>
      </c>
      <c r="CN44" t="s">
        <v>840</v>
      </c>
      <c r="CO44">
        <v>255</v>
      </c>
      <c r="CP44">
        <v>38</v>
      </c>
      <c r="CQ44">
        <v>72.627450980399999</v>
      </c>
      <c r="CR44">
        <v>520</v>
      </c>
      <c r="CS44">
        <v>78</v>
      </c>
      <c r="CT44">
        <v>94.986538461500004</v>
      </c>
      <c r="CU44">
        <v>111.69230769230001</v>
      </c>
      <c r="CW44" t="s">
        <v>380</v>
      </c>
      <c r="CX44" t="s">
        <v>842</v>
      </c>
      <c r="CY44" t="s">
        <v>856</v>
      </c>
      <c r="CZ44">
        <v>18</v>
      </c>
      <c r="DA44">
        <v>3</v>
      </c>
      <c r="DB44">
        <v>96.222222222200003</v>
      </c>
      <c r="DC44">
        <v>25</v>
      </c>
      <c r="DD44">
        <v>5</v>
      </c>
      <c r="DE44">
        <v>147.12</v>
      </c>
      <c r="DF44">
        <v>145.6</v>
      </c>
      <c r="DH44" t="s">
        <v>380</v>
      </c>
      <c r="DI44" t="s">
        <v>810</v>
      </c>
      <c r="DJ44" t="s">
        <v>824</v>
      </c>
      <c r="DK44">
        <v>18</v>
      </c>
      <c r="DL44">
        <v>4</v>
      </c>
      <c r="DM44">
        <v>89.722222222200003</v>
      </c>
      <c r="DN44">
        <v>43</v>
      </c>
      <c r="DO44">
        <v>12</v>
      </c>
      <c r="DP44">
        <v>149.83720930230001</v>
      </c>
      <c r="DQ44">
        <v>159.5</v>
      </c>
    </row>
    <row r="45" spans="2:121" x14ac:dyDescent="0.2">
      <c r="B45" t="s">
        <v>127</v>
      </c>
      <c r="C45">
        <v>62606</v>
      </c>
      <c r="D45">
        <v>54694</v>
      </c>
      <c r="F45" t="s">
        <v>63</v>
      </c>
      <c r="G45">
        <v>5267</v>
      </c>
      <c r="H45">
        <v>418.79988608320002</v>
      </c>
      <c r="I45">
        <v>12030</v>
      </c>
      <c r="J45">
        <v>3108</v>
      </c>
      <c r="K45">
        <v>8345</v>
      </c>
      <c r="L45">
        <v>6361</v>
      </c>
      <c r="M45">
        <v>2288</v>
      </c>
      <c r="N45">
        <v>1453</v>
      </c>
      <c r="O45">
        <v>7218</v>
      </c>
      <c r="P45">
        <v>6368</v>
      </c>
      <c r="Q45">
        <v>12937</v>
      </c>
      <c r="R45">
        <v>0</v>
      </c>
      <c r="AH45" t="s">
        <v>384</v>
      </c>
      <c r="AI45">
        <v>8634</v>
      </c>
      <c r="AJ45">
        <v>344.0762103312</v>
      </c>
      <c r="AK45">
        <v>8982</v>
      </c>
      <c r="AL45">
        <v>2572</v>
      </c>
      <c r="AM45">
        <v>11964</v>
      </c>
      <c r="AN45">
        <v>8597</v>
      </c>
      <c r="AO45">
        <v>2828</v>
      </c>
      <c r="AP45">
        <v>2266</v>
      </c>
      <c r="AQ45">
        <v>3446</v>
      </c>
      <c r="AR45">
        <v>2002</v>
      </c>
      <c r="AS45">
        <v>659</v>
      </c>
      <c r="AT45">
        <v>60</v>
      </c>
      <c r="AV45" t="s">
        <v>422</v>
      </c>
      <c r="AW45">
        <v>24</v>
      </c>
      <c r="AX45">
        <v>58.791666666700003</v>
      </c>
      <c r="AY45">
        <v>22</v>
      </c>
      <c r="AZ45">
        <v>1</v>
      </c>
      <c r="BA45">
        <v>36</v>
      </c>
      <c r="BB45">
        <v>5</v>
      </c>
      <c r="BC45">
        <v>0</v>
      </c>
      <c r="BE45">
        <v>1</v>
      </c>
      <c r="BG45">
        <v>59</v>
      </c>
      <c r="BH45">
        <v>2</v>
      </c>
      <c r="BJ45" t="s">
        <v>8</v>
      </c>
      <c r="BK45" t="s">
        <v>8</v>
      </c>
      <c r="BL45">
        <v>460</v>
      </c>
      <c r="BM45">
        <v>73</v>
      </c>
      <c r="BN45">
        <v>58.543478260900002</v>
      </c>
      <c r="BO45">
        <v>480</v>
      </c>
      <c r="BP45">
        <v>39</v>
      </c>
      <c r="BQ45">
        <v>218.84375</v>
      </c>
      <c r="BR45">
        <v>259.05128205130001</v>
      </c>
      <c r="BS45">
        <v>52182</v>
      </c>
      <c r="BT45">
        <v>12502</v>
      </c>
      <c r="BU45">
        <v>91.414970679500001</v>
      </c>
      <c r="BV45">
        <v>9</v>
      </c>
      <c r="BW45">
        <v>1</v>
      </c>
      <c r="BX45">
        <v>115</v>
      </c>
      <c r="BY45">
        <v>9</v>
      </c>
      <c r="CA45" t="s">
        <v>370</v>
      </c>
      <c r="CB45" t="s">
        <v>857</v>
      </c>
      <c r="CD45">
        <v>65295</v>
      </c>
      <c r="CE45">
        <v>16211</v>
      </c>
      <c r="CF45">
        <v>94.232697756299999</v>
      </c>
      <c r="CG45">
        <v>106827</v>
      </c>
      <c r="CH45">
        <v>16697</v>
      </c>
      <c r="CI45">
        <v>136.11006159780001</v>
      </c>
      <c r="CJ45">
        <v>132.5242857998</v>
      </c>
      <c r="CL45" t="s">
        <v>370</v>
      </c>
      <c r="CM45" t="s">
        <v>826</v>
      </c>
      <c r="CO45">
        <v>7623</v>
      </c>
      <c r="CP45">
        <v>1059</v>
      </c>
      <c r="CQ45">
        <v>70.378066378100002</v>
      </c>
      <c r="CR45">
        <v>14048</v>
      </c>
      <c r="CS45">
        <v>2168</v>
      </c>
      <c r="CT45">
        <v>93.241884965799997</v>
      </c>
      <c r="CU45">
        <v>107.6070110701</v>
      </c>
      <c r="CW45" t="s">
        <v>370</v>
      </c>
      <c r="CX45" t="s">
        <v>842</v>
      </c>
      <c r="CZ45">
        <v>2001</v>
      </c>
      <c r="DA45">
        <v>564</v>
      </c>
      <c r="DB45">
        <v>94.115942028999996</v>
      </c>
      <c r="DC45">
        <v>2534</v>
      </c>
      <c r="DD45">
        <v>590</v>
      </c>
      <c r="DE45">
        <v>153.089581689</v>
      </c>
      <c r="DF45">
        <v>152.57118644069999</v>
      </c>
      <c r="DH45" t="s">
        <v>370</v>
      </c>
      <c r="DI45" t="s">
        <v>810</v>
      </c>
      <c r="DK45">
        <v>2605</v>
      </c>
      <c r="DL45">
        <v>598</v>
      </c>
      <c r="DM45">
        <v>91.767370441500006</v>
      </c>
      <c r="DN45">
        <v>3523</v>
      </c>
      <c r="DO45">
        <v>706</v>
      </c>
      <c r="DP45">
        <v>149.08231620780001</v>
      </c>
      <c r="DQ45">
        <v>150.39093484419999</v>
      </c>
    </row>
    <row r="46" spans="2:121" x14ac:dyDescent="0.2">
      <c r="B46" t="s">
        <v>126</v>
      </c>
      <c r="C46">
        <v>10400</v>
      </c>
      <c r="D46">
        <v>7380</v>
      </c>
      <c r="F46" t="s">
        <v>81</v>
      </c>
      <c r="G46">
        <v>1594</v>
      </c>
      <c r="H46">
        <v>186.2227101631</v>
      </c>
      <c r="I46">
        <v>2301</v>
      </c>
      <c r="J46">
        <v>426</v>
      </c>
      <c r="K46">
        <v>2269</v>
      </c>
      <c r="L46">
        <v>1160</v>
      </c>
      <c r="M46">
        <v>1031</v>
      </c>
      <c r="N46">
        <v>534</v>
      </c>
      <c r="O46">
        <v>215</v>
      </c>
      <c r="P46">
        <v>95</v>
      </c>
      <c r="Q46">
        <v>0</v>
      </c>
      <c r="R46">
        <v>6</v>
      </c>
      <c r="AH46" t="s">
        <v>421</v>
      </c>
      <c r="AI46">
        <v>325</v>
      </c>
      <c r="AJ46">
        <v>265.8430769231</v>
      </c>
      <c r="AK46">
        <v>978</v>
      </c>
      <c r="AL46">
        <v>200</v>
      </c>
      <c r="AM46">
        <v>568</v>
      </c>
      <c r="AN46">
        <v>252</v>
      </c>
      <c r="AO46">
        <v>298</v>
      </c>
      <c r="AP46">
        <v>125</v>
      </c>
      <c r="AQ46">
        <v>125</v>
      </c>
      <c r="AR46">
        <v>80</v>
      </c>
      <c r="AS46">
        <v>1</v>
      </c>
      <c r="AT46">
        <v>2</v>
      </c>
      <c r="AV46" t="s">
        <v>390</v>
      </c>
      <c r="AW46">
        <v>342</v>
      </c>
      <c r="AX46">
        <v>55.921052631599999</v>
      </c>
      <c r="AY46">
        <v>273</v>
      </c>
      <c r="AZ46">
        <v>31</v>
      </c>
      <c r="BA46">
        <v>394</v>
      </c>
      <c r="BB46">
        <v>22</v>
      </c>
      <c r="BC46">
        <v>3</v>
      </c>
      <c r="BD46">
        <v>3</v>
      </c>
      <c r="BE46">
        <v>36</v>
      </c>
      <c r="BF46">
        <v>8</v>
      </c>
      <c r="BG46">
        <v>80</v>
      </c>
      <c r="BH46">
        <v>20</v>
      </c>
      <c r="BJ46" t="s">
        <v>687</v>
      </c>
      <c r="BK46" t="s">
        <v>8</v>
      </c>
      <c r="BL46">
        <v>460</v>
      </c>
      <c r="BM46">
        <v>73</v>
      </c>
      <c r="BN46">
        <v>58.543478260900002</v>
      </c>
      <c r="BO46">
        <v>480</v>
      </c>
      <c r="BP46">
        <v>39</v>
      </c>
      <c r="BQ46">
        <v>218.84375</v>
      </c>
      <c r="BR46">
        <v>259.05128205130001</v>
      </c>
      <c r="BS46">
        <v>52182</v>
      </c>
      <c r="BT46">
        <v>12502</v>
      </c>
      <c r="BU46">
        <v>91.414970679500001</v>
      </c>
      <c r="BV46">
        <v>9</v>
      </c>
      <c r="BW46">
        <v>1</v>
      </c>
      <c r="BX46">
        <v>115</v>
      </c>
      <c r="BY46">
        <v>9</v>
      </c>
      <c r="CA46" t="s">
        <v>8</v>
      </c>
      <c r="CB46" t="s">
        <v>687</v>
      </c>
      <c r="CC46" t="s">
        <v>687</v>
      </c>
      <c r="CD46">
        <v>3546</v>
      </c>
      <c r="CE46">
        <v>1400</v>
      </c>
      <c r="CF46">
        <v>125.83474337280001</v>
      </c>
      <c r="CG46">
        <v>4463</v>
      </c>
      <c r="CH46">
        <v>675</v>
      </c>
      <c r="CI46">
        <v>174.21330943309999</v>
      </c>
      <c r="CJ46">
        <v>156.74222222220001</v>
      </c>
      <c r="CL46" t="s">
        <v>8</v>
      </c>
      <c r="CM46" t="s">
        <v>859</v>
      </c>
      <c r="CN46" t="s">
        <v>859</v>
      </c>
      <c r="CO46">
        <v>210</v>
      </c>
      <c r="CP46">
        <v>32</v>
      </c>
      <c r="CQ46">
        <v>75.757142857100007</v>
      </c>
      <c r="CR46">
        <v>424</v>
      </c>
      <c r="CS46">
        <v>60</v>
      </c>
      <c r="CT46">
        <v>97.257075471700006</v>
      </c>
      <c r="CU46">
        <v>119.75</v>
      </c>
      <c r="CW46" t="s">
        <v>8</v>
      </c>
      <c r="CX46" t="s">
        <v>860</v>
      </c>
      <c r="CY46" t="s">
        <v>860</v>
      </c>
      <c r="CZ46">
        <v>21</v>
      </c>
      <c r="DA46">
        <v>7</v>
      </c>
      <c r="DB46">
        <v>105</v>
      </c>
      <c r="DC46">
        <v>28</v>
      </c>
      <c r="DD46">
        <v>3</v>
      </c>
      <c r="DE46">
        <v>141.5</v>
      </c>
      <c r="DF46">
        <v>110.6666666667</v>
      </c>
      <c r="DH46" t="s">
        <v>8</v>
      </c>
      <c r="DI46" t="s">
        <v>858</v>
      </c>
      <c r="DJ46" t="s">
        <v>858</v>
      </c>
      <c r="DK46">
        <v>66</v>
      </c>
      <c r="DL46">
        <v>13</v>
      </c>
      <c r="DM46">
        <v>84.136363636400006</v>
      </c>
      <c r="DN46">
        <v>83</v>
      </c>
      <c r="DO46">
        <v>21</v>
      </c>
      <c r="DP46">
        <v>122.4939759036</v>
      </c>
      <c r="DQ46">
        <v>126.80952380950001</v>
      </c>
    </row>
    <row r="47" spans="2:121" x14ac:dyDescent="0.2">
      <c r="B47" t="s">
        <v>108</v>
      </c>
      <c r="C47">
        <v>512</v>
      </c>
      <c r="D47">
        <v>432</v>
      </c>
      <c r="F47" t="s">
        <v>78</v>
      </c>
      <c r="G47">
        <v>1154</v>
      </c>
      <c r="H47">
        <v>268.92807625649999</v>
      </c>
      <c r="I47">
        <v>1337</v>
      </c>
      <c r="J47">
        <v>187</v>
      </c>
      <c r="K47">
        <v>1906</v>
      </c>
      <c r="L47">
        <v>1044</v>
      </c>
      <c r="M47">
        <v>996</v>
      </c>
      <c r="N47">
        <v>816</v>
      </c>
      <c r="O47">
        <v>340</v>
      </c>
      <c r="P47">
        <v>166</v>
      </c>
      <c r="Q47">
        <v>1</v>
      </c>
      <c r="R47">
        <v>0</v>
      </c>
      <c r="AH47" t="s">
        <v>385</v>
      </c>
      <c r="AI47">
        <v>4941</v>
      </c>
      <c r="AJ47">
        <v>273.6512851649</v>
      </c>
      <c r="AK47">
        <v>8709</v>
      </c>
      <c r="AL47">
        <v>1895</v>
      </c>
      <c r="AM47">
        <v>8423</v>
      </c>
      <c r="AN47">
        <v>4709</v>
      </c>
      <c r="AO47">
        <v>3227</v>
      </c>
      <c r="AP47">
        <v>2728</v>
      </c>
      <c r="AQ47">
        <v>2738</v>
      </c>
      <c r="AR47">
        <v>1741</v>
      </c>
      <c r="AS47">
        <v>626</v>
      </c>
      <c r="AT47">
        <v>269</v>
      </c>
      <c r="AV47" t="s">
        <v>424</v>
      </c>
      <c r="AW47">
        <v>59</v>
      </c>
      <c r="AX47">
        <v>108.3389830508</v>
      </c>
      <c r="AY47">
        <v>106</v>
      </c>
      <c r="AZ47">
        <v>32</v>
      </c>
      <c r="BA47">
        <v>78</v>
      </c>
      <c r="BB47">
        <v>30</v>
      </c>
      <c r="BC47">
        <v>2</v>
      </c>
      <c r="BD47">
        <v>2</v>
      </c>
      <c r="BE47">
        <v>8</v>
      </c>
      <c r="BF47">
        <v>1</v>
      </c>
      <c r="BG47">
        <v>13</v>
      </c>
      <c r="BH47">
        <v>24</v>
      </c>
      <c r="BJ47" t="s">
        <v>587</v>
      </c>
      <c r="BK47" t="s">
        <v>405</v>
      </c>
      <c r="BL47">
        <v>2726</v>
      </c>
      <c r="BM47">
        <v>672</v>
      </c>
      <c r="BN47">
        <v>88.756786500399997</v>
      </c>
      <c r="BO47">
        <v>4557</v>
      </c>
      <c r="BP47">
        <v>762</v>
      </c>
      <c r="BQ47">
        <v>140.8895476504</v>
      </c>
      <c r="BR47">
        <v>131.40813648290001</v>
      </c>
      <c r="BS47">
        <v>897</v>
      </c>
      <c r="BT47">
        <v>219</v>
      </c>
      <c r="BU47">
        <v>94.9654403567</v>
      </c>
      <c r="BV47">
        <v>3981</v>
      </c>
      <c r="BW47">
        <v>803</v>
      </c>
      <c r="BX47">
        <v>141.4042232278</v>
      </c>
      <c r="BY47">
        <v>124.7447073474</v>
      </c>
      <c r="CA47" t="s">
        <v>8</v>
      </c>
      <c r="CB47" t="s">
        <v>687</v>
      </c>
      <c r="CC47" t="s">
        <v>687</v>
      </c>
      <c r="CD47">
        <v>3546</v>
      </c>
      <c r="CE47">
        <v>1400</v>
      </c>
      <c r="CF47">
        <v>125.83474337280001</v>
      </c>
      <c r="CG47">
        <v>4463</v>
      </c>
      <c r="CH47">
        <v>675</v>
      </c>
      <c r="CI47">
        <v>174.21330943309999</v>
      </c>
      <c r="CJ47">
        <v>156.74222222220001</v>
      </c>
      <c r="CL47" t="s">
        <v>8</v>
      </c>
      <c r="CM47" t="s">
        <v>859</v>
      </c>
      <c r="CN47" t="s">
        <v>859</v>
      </c>
      <c r="CO47">
        <v>210</v>
      </c>
      <c r="CP47">
        <v>32</v>
      </c>
      <c r="CQ47">
        <v>75.757142857100007</v>
      </c>
      <c r="CR47">
        <v>424</v>
      </c>
      <c r="CS47">
        <v>60</v>
      </c>
      <c r="CT47">
        <v>97.257075471700006</v>
      </c>
      <c r="CU47">
        <v>119.75</v>
      </c>
      <c r="CW47" t="s">
        <v>8</v>
      </c>
      <c r="CX47" t="s">
        <v>860</v>
      </c>
      <c r="CY47" t="s">
        <v>860</v>
      </c>
      <c r="CZ47">
        <v>21</v>
      </c>
      <c r="DA47">
        <v>7</v>
      </c>
      <c r="DB47">
        <v>105</v>
      </c>
      <c r="DC47">
        <v>28</v>
      </c>
      <c r="DD47">
        <v>3</v>
      </c>
      <c r="DE47">
        <v>141.5</v>
      </c>
      <c r="DF47">
        <v>110.6666666667</v>
      </c>
      <c r="DH47" t="s">
        <v>8</v>
      </c>
      <c r="DI47" t="s">
        <v>858</v>
      </c>
      <c r="DJ47" t="s">
        <v>858</v>
      </c>
      <c r="DK47">
        <v>66</v>
      </c>
      <c r="DL47">
        <v>13</v>
      </c>
      <c r="DM47">
        <v>84.136363636400006</v>
      </c>
      <c r="DN47">
        <v>83</v>
      </c>
      <c r="DO47">
        <v>21</v>
      </c>
      <c r="DP47">
        <v>122.4939759036</v>
      </c>
      <c r="DQ47">
        <v>126.80952380950001</v>
      </c>
    </row>
    <row r="48" spans="2:121" x14ac:dyDescent="0.2">
      <c r="B48" t="s">
        <v>21</v>
      </c>
      <c r="C48">
        <v>36272</v>
      </c>
      <c r="D48">
        <v>12539</v>
      </c>
      <c r="F48" t="s">
        <v>42</v>
      </c>
      <c r="G48">
        <v>2876</v>
      </c>
      <c r="H48">
        <v>316.69680111269997</v>
      </c>
      <c r="I48">
        <v>7020</v>
      </c>
      <c r="J48">
        <v>1839</v>
      </c>
      <c r="K48">
        <v>8411</v>
      </c>
      <c r="L48">
        <v>3801</v>
      </c>
      <c r="M48">
        <v>1917</v>
      </c>
      <c r="N48">
        <v>1543</v>
      </c>
      <c r="O48">
        <v>1102</v>
      </c>
      <c r="P48">
        <v>497</v>
      </c>
      <c r="Q48">
        <v>2</v>
      </c>
      <c r="R48">
        <v>202</v>
      </c>
      <c r="AH48" t="s">
        <v>411</v>
      </c>
      <c r="AI48">
        <v>27495</v>
      </c>
      <c r="AJ48">
        <v>356.9286779414</v>
      </c>
      <c r="AK48">
        <v>35133</v>
      </c>
      <c r="AL48">
        <v>8188</v>
      </c>
      <c r="AM48">
        <v>37750</v>
      </c>
      <c r="AN48">
        <v>25233</v>
      </c>
      <c r="AO48">
        <v>8190</v>
      </c>
      <c r="AP48">
        <v>6104</v>
      </c>
      <c r="AQ48">
        <v>14825</v>
      </c>
      <c r="AR48">
        <v>8495</v>
      </c>
      <c r="AS48">
        <v>23</v>
      </c>
      <c r="AT48">
        <v>424</v>
      </c>
      <c r="AV48" t="s">
        <v>420</v>
      </c>
      <c r="AW48">
        <v>39</v>
      </c>
      <c r="AX48">
        <v>55.487179487200002</v>
      </c>
      <c r="AY48">
        <v>28</v>
      </c>
      <c r="AZ48">
        <v>3</v>
      </c>
      <c r="BA48">
        <v>48</v>
      </c>
      <c r="BB48">
        <v>1</v>
      </c>
      <c r="BC48">
        <v>0</v>
      </c>
      <c r="BE48">
        <v>1</v>
      </c>
      <c r="BG48">
        <v>51</v>
      </c>
      <c r="BH48">
        <v>5</v>
      </c>
      <c r="BJ48" t="s">
        <v>646</v>
      </c>
      <c r="BK48" t="s">
        <v>405</v>
      </c>
      <c r="BL48">
        <v>1245</v>
      </c>
      <c r="BM48">
        <v>368</v>
      </c>
      <c r="BN48">
        <v>98.641767068299998</v>
      </c>
      <c r="BO48">
        <v>1386</v>
      </c>
      <c r="BP48">
        <v>336</v>
      </c>
      <c r="BQ48">
        <v>144.98124098119999</v>
      </c>
      <c r="BR48">
        <v>128.84226190480001</v>
      </c>
      <c r="BS48">
        <v>964</v>
      </c>
      <c r="BT48">
        <v>351</v>
      </c>
      <c r="BU48">
        <v>99.961618257300003</v>
      </c>
      <c r="BV48">
        <v>1277</v>
      </c>
      <c r="BW48">
        <v>260</v>
      </c>
      <c r="BX48">
        <v>152.9992169146</v>
      </c>
      <c r="BY48">
        <v>142.88076923080001</v>
      </c>
      <c r="CA48" t="s">
        <v>8</v>
      </c>
      <c r="CB48" t="s">
        <v>687</v>
      </c>
      <c r="CC48" t="s">
        <v>687</v>
      </c>
      <c r="CD48">
        <v>3546</v>
      </c>
      <c r="CE48">
        <v>1400</v>
      </c>
      <c r="CF48">
        <v>125.83474337280001</v>
      </c>
      <c r="CG48">
        <v>4463</v>
      </c>
      <c r="CH48">
        <v>675</v>
      </c>
      <c r="CI48">
        <v>174.21330943309999</v>
      </c>
      <c r="CJ48">
        <v>156.74222222220001</v>
      </c>
      <c r="CL48" t="s">
        <v>8</v>
      </c>
      <c r="CM48" t="s">
        <v>859</v>
      </c>
      <c r="CN48" t="s">
        <v>859</v>
      </c>
      <c r="CO48">
        <v>210</v>
      </c>
      <c r="CP48">
        <v>32</v>
      </c>
      <c r="CQ48">
        <v>75.757142857100007</v>
      </c>
      <c r="CR48">
        <v>424</v>
      </c>
      <c r="CS48">
        <v>60</v>
      </c>
      <c r="CT48">
        <v>97.257075471700006</v>
      </c>
      <c r="CU48">
        <v>119.75</v>
      </c>
      <c r="CW48" t="s">
        <v>8</v>
      </c>
      <c r="CX48" t="s">
        <v>860</v>
      </c>
      <c r="CY48" t="s">
        <v>860</v>
      </c>
      <c r="CZ48">
        <v>21</v>
      </c>
      <c r="DA48">
        <v>7</v>
      </c>
      <c r="DB48">
        <v>105</v>
      </c>
      <c r="DC48">
        <v>28</v>
      </c>
      <c r="DD48">
        <v>3</v>
      </c>
      <c r="DE48">
        <v>141.5</v>
      </c>
      <c r="DF48">
        <v>110.6666666667</v>
      </c>
      <c r="DH48" t="s">
        <v>8</v>
      </c>
      <c r="DI48" t="s">
        <v>858</v>
      </c>
      <c r="DJ48" t="s">
        <v>858</v>
      </c>
      <c r="DK48">
        <v>66</v>
      </c>
      <c r="DL48">
        <v>13</v>
      </c>
      <c r="DM48">
        <v>84.136363636400006</v>
      </c>
      <c r="DN48">
        <v>83</v>
      </c>
      <c r="DO48">
        <v>21</v>
      </c>
      <c r="DP48">
        <v>122.4939759036</v>
      </c>
      <c r="DQ48">
        <v>126.80952380950001</v>
      </c>
    </row>
    <row r="49" spans="2:121" x14ac:dyDescent="0.2">
      <c r="B49" t="s">
        <v>102</v>
      </c>
      <c r="C49">
        <v>20301</v>
      </c>
      <c r="D49">
        <v>14851</v>
      </c>
      <c r="F49" t="s">
        <v>48</v>
      </c>
      <c r="G49">
        <v>6830</v>
      </c>
      <c r="H49">
        <v>554.50278184479998</v>
      </c>
      <c r="I49">
        <v>4506</v>
      </c>
      <c r="J49">
        <v>1012</v>
      </c>
      <c r="K49">
        <v>10011</v>
      </c>
      <c r="L49">
        <v>7715</v>
      </c>
      <c r="M49">
        <v>1977</v>
      </c>
      <c r="N49">
        <v>1496</v>
      </c>
      <c r="O49">
        <v>2088</v>
      </c>
      <c r="P49">
        <v>1458</v>
      </c>
      <c r="Q49">
        <v>1</v>
      </c>
      <c r="R49">
        <v>216</v>
      </c>
      <c r="AH49" t="s">
        <v>407</v>
      </c>
      <c r="AI49">
        <v>1409</v>
      </c>
      <c r="AJ49">
        <v>268.15968772180003</v>
      </c>
      <c r="AK49">
        <v>2235</v>
      </c>
      <c r="AL49">
        <v>652</v>
      </c>
      <c r="AM49">
        <v>1862</v>
      </c>
      <c r="AN49">
        <v>1100</v>
      </c>
      <c r="AO49">
        <v>476</v>
      </c>
      <c r="AP49">
        <v>307</v>
      </c>
      <c r="AQ49">
        <v>433</v>
      </c>
      <c r="AR49">
        <v>243</v>
      </c>
      <c r="AS49">
        <v>0</v>
      </c>
      <c r="AT49">
        <v>1</v>
      </c>
      <c r="AV49" t="s">
        <v>379</v>
      </c>
      <c r="AW49">
        <v>866</v>
      </c>
      <c r="AX49">
        <v>93.821016166299998</v>
      </c>
      <c r="AY49">
        <v>871</v>
      </c>
      <c r="AZ49">
        <v>212</v>
      </c>
      <c r="BA49">
        <v>1105</v>
      </c>
      <c r="BB49">
        <v>316</v>
      </c>
      <c r="BC49">
        <v>140</v>
      </c>
      <c r="BD49">
        <v>139</v>
      </c>
      <c r="BE49">
        <v>68</v>
      </c>
      <c r="BF49">
        <v>28</v>
      </c>
      <c r="BG49">
        <v>159</v>
      </c>
      <c r="BH49">
        <v>324</v>
      </c>
      <c r="BJ49" t="s">
        <v>602</v>
      </c>
      <c r="BK49" t="s">
        <v>405</v>
      </c>
      <c r="BL49">
        <v>1348</v>
      </c>
      <c r="BM49">
        <v>306</v>
      </c>
      <c r="BN49">
        <v>87.545994065299993</v>
      </c>
      <c r="BO49">
        <v>2475</v>
      </c>
      <c r="BP49">
        <v>349</v>
      </c>
      <c r="BQ49">
        <v>114.71786580440001</v>
      </c>
      <c r="BR49">
        <v>104.26647564469999</v>
      </c>
      <c r="BS49">
        <v>1651</v>
      </c>
      <c r="BT49">
        <v>396</v>
      </c>
      <c r="BU49">
        <v>95.451847365199995</v>
      </c>
      <c r="BV49">
        <v>2927</v>
      </c>
      <c r="BW49">
        <v>475</v>
      </c>
      <c r="BX49">
        <v>123.64524948739999</v>
      </c>
      <c r="BY49">
        <v>109.2</v>
      </c>
      <c r="CA49" t="s">
        <v>8</v>
      </c>
      <c r="CB49" t="s">
        <v>687</v>
      </c>
      <c r="CD49">
        <v>3546</v>
      </c>
      <c r="CE49">
        <v>1400</v>
      </c>
      <c r="CF49">
        <v>125.83474337280001</v>
      </c>
      <c r="CG49">
        <v>4463</v>
      </c>
      <c r="CH49">
        <v>675</v>
      </c>
      <c r="CI49">
        <v>174.21330943309999</v>
      </c>
      <c r="CJ49">
        <v>156.74222222220001</v>
      </c>
      <c r="CL49" t="s">
        <v>8</v>
      </c>
      <c r="CM49" t="s">
        <v>859</v>
      </c>
      <c r="CO49">
        <v>210</v>
      </c>
      <c r="CP49">
        <v>32</v>
      </c>
      <c r="CQ49">
        <v>75.757142857100007</v>
      </c>
      <c r="CR49">
        <v>424</v>
      </c>
      <c r="CS49">
        <v>60</v>
      </c>
      <c r="CT49">
        <v>97.257075471700006</v>
      </c>
      <c r="CU49">
        <v>119.75</v>
      </c>
      <c r="CW49" t="s">
        <v>8</v>
      </c>
      <c r="CX49" t="s">
        <v>860</v>
      </c>
      <c r="CZ49">
        <v>21</v>
      </c>
      <c r="DA49">
        <v>7</v>
      </c>
      <c r="DB49">
        <v>105</v>
      </c>
      <c r="DC49">
        <v>28</v>
      </c>
      <c r="DD49">
        <v>3</v>
      </c>
      <c r="DE49">
        <v>141.5</v>
      </c>
      <c r="DF49">
        <v>110.6666666667</v>
      </c>
      <c r="DH49" t="s">
        <v>8</v>
      </c>
      <c r="DI49" t="s">
        <v>858</v>
      </c>
      <c r="DK49">
        <v>66</v>
      </c>
      <c r="DL49">
        <v>13</v>
      </c>
      <c r="DM49">
        <v>84.136363636400006</v>
      </c>
      <c r="DN49">
        <v>83</v>
      </c>
      <c r="DO49">
        <v>21</v>
      </c>
      <c r="DP49">
        <v>122.4939759036</v>
      </c>
      <c r="DQ49">
        <v>126.80952380950001</v>
      </c>
    </row>
    <row r="50" spans="2:121" x14ac:dyDescent="0.2">
      <c r="B50" t="s">
        <v>117</v>
      </c>
      <c r="C50">
        <v>5005</v>
      </c>
      <c r="D50">
        <v>817</v>
      </c>
      <c r="F50" t="s">
        <v>53</v>
      </c>
      <c r="G50">
        <v>7680</v>
      </c>
      <c r="H50">
        <v>493.03111979170001</v>
      </c>
      <c r="I50">
        <v>3380</v>
      </c>
      <c r="J50">
        <v>971</v>
      </c>
      <c r="K50">
        <v>11011</v>
      </c>
      <c r="L50">
        <v>7947</v>
      </c>
      <c r="M50">
        <v>3197</v>
      </c>
      <c r="N50">
        <v>2985</v>
      </c>
      <c r="O50">
        <v>1631</v>
      </c>
      <c r="P50">
        <v>742</v>
      </c>
      <c r="Q50">
        <v>81</v>
      </c>
      <c r="R50">
        <v>286</v>
      </c>
      <c r="AH50" t="s">
        <v>418</v>
      </c>
      <c r="AI50">
        <v>502</v>
      </c>
      <c r="AJ50">
        <v>366.98804780879999</v>
      </c>
      <c r="AK50">
        <v>509</v>
      </c>
      <c r="AL50">
        <v>139</v>
      </c>
      <c r="AM50">
        <v>940</v>
      </c>
      <c r="AN50">
        <v>595</v>
      </c>
      <c r="AO50">
        <v>245</v>
      </c>
      <c r="AP50">
        <v>164</v>
      </c>
      <c r="AQ50">
        <v>140</v>
      </c>
      <c r="AR50">
        <v>80</v>
      </c>
      <c r="AS50">
        <v>75</v>
      </c>
      <c r="AT50">
        <v>1</v>
      </c>
      <c r="AV50" t="s">
        <v>407</v>
      </c>
      <c r="AW50">
        <v>80</v>
      </c>
      <c r="AX50">
        <v>60.1</v>
      </c>
      <c r="AY50">
        <v>151</v>
      </c>
      <c r="AZ50">
        <v>7</v>
      </c>
      <c r="BA50">
        <v>99</v>
      </c>
      <c r="BB50">
        <v>6</v>
      </c>
      <c r="BC50">
        <v>0</v>
      </c>
      <c r="BE50">
        <v>1</v>
      </c>
      <c r="BG50">
        <v>134</v>
      </c>
      <c r="BH50">
        <v>16</v>
      </c>
      <c r="BJ50" t="s">
        <v>642</v>
      </c>
      <c r="BK50" t="s">
        <v>405</v>
      </c>
      <c r="BL50">
        <v>1831</v>
      </c>
      <c r="BM50">
        <v>342</v>
      </c>
      <c r="BN50">
        <v>81.416712179100003</v>
      </c>
      <c r="BO50">
        <v>3715</v>
      </c>
      <c r="BP50">
        <v>582</v>
      </c>
      <c r="BQ50">
        <v>130.7596231494</v>
      </c>
      <c r="BR50">
        <v>103.0515463918</v>
      </c>
      <c r="BS50">
        <v>1741</v>
      </c>
      <c r="BT50">
        <v>303</v>
      </c>
      <c r="BU50">
        <v>75.152211372799997</v>
      </c>
      <c r="BV50">
        <v>3292</v>
      </c>
      <c r="BW50">
        <v>553</v>
      </c>
      <c r="BX50">
        <v>119.9769137303</v>
      </c>
      <c r="BY50">
        <v>93.658227848099997</v>
      </c>
      <c r="CA50" t="s">
        <v>425</v>
      </c>
      <c r="CB50" t="s">
        <v>891</v>
      </c>
      <c r="CC50" t="s">
        <v>1015</v>
      </c>
      <c r="CD50">
        <v>1219</v>
      </c>
      <c r="CE50">
        <v>341</v>
      </c>
      <c r="CF50">
        <v>95.3240360952</v>
      </c>
      <c r="CG50">
        <v>1837</v>
      </c>
      <c r="CH50">
        <v>401</v>
      </c>
      <c r="CI50">
        <v>113.5427327164</v>
      </c>
      <c r="CJ50">
        <v>106.73067331670001</v>
      </c>
      <c r="CL50" t="s">
        <v>425</v>
      </c>
      <c r="CM50" t="s">
        <v>872</v>
      </c>
      <c r="CN50" t="s">
        <v>871</v>
      </c>
      <c r="CO50">
        <v>36</v>
      </c>
      <c r="CP50">
        <v>4</v>
      </c>
      <c r="CQ50">
        <v>70.444444444400006</v>
      </c>
      <c r="CR50">
        <v>98</v>
      </c>
      <c r="CS50">
        <v>20</v>
      </c>
      <c r="CT50">
        <v>71.5</v>
      </c>
      <c r="CU50">
        <v>60.8</v>
      </c>
      <c r="CW50" t="s">
        <v>425</v>
      </c>
      <c r="CX50" t="s">
        <v>882</v>
      </c>
      <c r="CY50" t="s">
        <v>881</v>
      </c>
      <c r="CZ50">
        <v>23</v>
      </c>
      <c r="DA50">
        <v>3</v>
      </c>
      <c r="DB50">
        <v>70.739130434800003</v>
      </c>
      <c r="DC50">
        <v>26</v>
      </c>
      <c r="DD50">
        <v>9</v>
      </c>
      <c r="DE50">
        <v>129.4615384615</v>
      </c>
      <c r="DF50">
        <v>119.7777777778</v>
      </c>
      <c r="DH50" t="s">
        <v>425</v>
      </c>
      <c r="DI50" t="s">
        <v>862</v>
      </c>
      <c r="DJ50" t="s">
        <v>861</v>
      </c>
      <c r="DK50">
        <v>28</v>
      </c>
      <c r="DL50">
        <v>7</v>
      </c>
      <c r="DM50">
        <v>86.892857142899999</v>
      </c>
      <c r="DN50">
        <v>54</v>
      </c>
      <c r="DO50">
        <v>13</v>
      </c>
      <c r="DP50">
        <v>128.5</v>
      </c>
      <c r="DQ50">
        <v>121.0769230769</v>
      </c>
    </row>
    <row r="51" spans="2:121" x14ac:dyDescent="0.2">
      <c r="B51" t="s">
        <v>101</v>
      </c>
      <c r="C51">
        <v>180825</v>
      </c>
      <c r="D51">
        <v>126817</v>
      </c>
      <c r="F51" t="s">
        <v>40</v>
      </c>
      <c r="G51">
        <v>7012</v>
      </c>
      <c r="H51">
        <v>476.38762122079999</v>
      </c>
      <c r="I51">
        <v>7845</v>
      </c>
      <c r="J51">
        <v>2836</v>
      </c>
      <c r="K51">
        <v>9226</v>
      </c>
      <c r="L51">
        <v>6712</v>
      </c>
      <c r="M51">
        <v>3202</v>
      </c>
      <c r="N51">
        <v>2602</v>
      </c>
      <c r="O51">
        <v>868</v>
      </c>
      <c r="P51">
        <v>438</v>
      </c>
      <c r="Q51">
        <v>0</v>
      </c>
      <c r="R51">
        <v>55</v>
      </c>
      <c r="AH51" t="s">
        <v>379</v>
      </c>
      <c r="AI51">
        <v>17688</v>
      </c>
      <c r="AJ51">
        <v>417.1818181818</v>
      </c>
      <c r="AK51">
        <v>11435</v>
      </c>
      <c r="AL51">
        <v>2831</v>
      </c>
      <c r="AM51">
        <v>22335</v>
      </c>
      <c r="AN51">
        <v>15593</v>
      </c>
      <c r="AO51">
        <v>9565</v>
      </c>
      <c r="AP51">
        <v>8478</v>
      </c>
      <c r="AQ51">
        <v>7288</v>
      </c>
      <c r="AR51">
        <v>5462</v>
      </c>
      <c r="AS51">
        <v>960</v>
      </c>
      <c r="AT51">
        <v>16</v>
      </c>
      <c r="AV51" t="s">
        <v>374</v>
      </c>
      <c r="AW51">
        <v>205</v>
      </c>
      <c r="AX51">
        <v>99.687804877999994</v>
      </c>
      <c r="AY51">
        <v>346</v>
      </c>
      <c r="AZ51">
        <v>104</v>
      </c>
      <c r="BA51">
        <v>279</v>
      </c>
      <c r="BB51">
        <v>81</v>
      </c>
      <c r="BC51">
        <v>2</v>
      </c>
      <c r="BD51">
        <v>2</v>
      </c>
      <c r="BE51">
        <v>17</v>
      </c>
      <c r="BF51">
        <v>4</v>
      </c>
      <c r="BG51">
        <v>22</v>
      </c>
      <c r="BH51">
        <v>63</v>
      </c>
      <c r="BJ51" t="s">
        <v>594</v>
      </c>
      <c r="BK51" t="s">
        <v>405</v>
      </c>
      <c r="BL51">
        <v>9126</v>
      </c>
      <c r="BM51">
        <v>2060</v>
      </c>
      <c r="BN51">
        <v>86.692088538199997</v>
      </c>
      <c r="BO51">
        <v>13714</v>
      </c>
      <c r="BP51">
        <v>2092</v>
      </c>
      <c r="BQ51">
        <v>137.89157065769999</v>
      </c>
      <c r="BR51">
        <v>126.4536328872</v>
      </c>
      <c r="BS51">
        <v>7680</v>
      </c>
      <c r="BT51">
        <v>1659</v>
      </c>
      <c r="BU51">
        <v>79.448046875000003</v>
      </c>
      <c r="BV51">
        <v>11297</v>
      </c>
      <c r="BW51">
        <v>1731</v>
      </c>
      <c r="BX51">
        <v>119.9931840312</v>
      </c>
      <c r="BY51">
        <v>121.8734835355</v>
      </c>
      <c r="CA51" t="s">
        <v>427</v>
      </c>
      <c r="CB51" t="s">
        <v>891</v>
      </c>
      <c r="CC51" t="s">
        <v>1016</v>
      </c>
      <c r="CD51">
        <v>5241</v>
      </c>
      <c r="CE51">
        <v>1237</v>
      </c>
      <c r="CF51">
        <v>92.207021560800001</v>
      </c>
      <c r="CG51">
        <v>10610</v>
      </c>
      <c r="CH51">
        <v>1700</v>
      </c>
      <c r="CI51">
        <v>127.1081259427</v>
      </c>
      <c r="CJ51">
        <v>116.3629411765</v>
      </c>
      <c r="CL51" t="s">
        <v>427</v>
      </c>
      <c r="CM51" t="s">
        <v>872</v>
      </c>
      <c r="CN51" t="s">
        <v>873</v>
      </c>
      <c r="CO51">
        <v>496</v>
      </c>
      <c r="CP51">
        <v>40</v>
      </c>
      <c r="CQ51">
        <v>62.306451612899998</v>
      </c>
      <c r="CR51">
        <v>1627</v>
      </c>
      <c r="CS51">
        <v>225</v>
      </c>
      <c r="CT51">
        <v>68.745543945899996</v>
      </c>
      <c r="CU51">
        <v>79.715555555600005</v>
      </c>
      <c r="CW51" t="s">
        <v>427</v>
      </c>
      <c r="CX51" t="s">
        <v>882</v>
      </c>
      <c r="CY51" t="s">
        <v>883</v>
      </c>
      <c r="CZ51">
        <v>163</v>
      </c>
      <c r="DA51">
        <v>40</v>
      </c>
      <c r="DB51">
        <v>85.190184049099997</v>
      </c>
      <c r="DC51">
        <v>257</v>
      </c>
      <c r="DD51">
        <v>45</v>
      </c>
      <c r="DE51">
        <v>141.16342412450001</v>
      </c>
      <c r="DF51">
        <v>130.7777777778</v>
      </c>
      <c r="DH51" t="s">
        <v>427</v>
      </c>
      <c r="DI51" t="s">
        <v>862</v>
      </c>
      <c r="DJ51" t="s">
        <v>863</v>
      </c>
      <c r="DK51">
        <v>98</v>
      </c>
      <c r="DL51">
        <v>23</v>
      </c>
      <c r="DM51">
        <v>88.530612244899999</v>
      </c>
      <c r="DN51">
        <v>199</v>
      </c>
      <c r="DO51">
        <v>34</v>
      </c>
      <c r="DP51">
        <v>134.56783919599999</v>
      </c>
      <c r="DQ51">
        <v>132.4411764706</v>
      </c>
    </row>
    <row r="52" spans="2:121" x14ac:dyDescent="0.2">
      <c r="B52" t="s">
        <v>125</v>
      </c>
      <c r="C52">
        <v>30469</v>
      </c>
      <c r="D52">
        <v>5997</v>
      </c>
      <c r="F52" t="s">
        <v>431</v>
      </c>
      <c r="G52">
        <v>15156</v>
      </c>
      <c r="H52">
        <v>560.33128793879996</v>
      </c>
      <c r="I52">
        <v>971</v>
      </c>
      <c r="J52">
        <v>358</v>
      </c>
      <c r="K52">
        <v>15564</v>
      </c>
      <c r="L52">
        <v>14878</v>
      </c>
      <c r="M52">
        <v>1101</v>
      </c>
      <c r="N52">
        <v>757</v>
      </c>
      <c r="O52">
        <v>1298</v>
      </c>
      <c r="P52">
        <v>1234</v>
      </c>
      <c r="Q52">
        <v>0</v>
      </c>
      <c r="R52">
        <v>0</v>
      </c>
      <c r="AH52" t="s">
        <v>80</v>
      </c>
      <c r="AI52">
        <v>10486</v>
      </c>
      <c r="AJ52">
        <v>397.13065039100002</v>
      </c>
      <c r="AK52">
        <v>6191</v>
      </c>
      <c r="AL52">
        <v>1195</v>
      </c>
      <c r="AM52">
        <v>15522</v>
      </c>
      <c r="AN52">
        <v>11521</v>
      </c>
      <c r="AO52">
        <v>4187</v>
      </c>
      <c r="AP52">
        <v>3152</v>
      </c>
      <c r="AQ52">
        <v>5951</v>
      </c>
      <c r="AR52">
        <v>4245</v>
      </c>
      <c r="AS52">
        <v>7</v>
      </c>
      <c r="AT52">
        <v>146</v>
      </c>
      <c r="AV52" t="s">
        <v>393</v>
      </c>
      <c r="AW52">
        <v>368</v>
      </c>
      <c r="AX52">
        <v>66.021739130399993</v>
      </c>
      <c r="AY52">
        <v>535</v>
      </c>
      <c r="AZ52">
        <v>68</v>
      </c>
      <c r="BA52">
        <v>486</v>
      </c>
      <c r="BB52">
        <v>42</v>
      </c>
      <c r="BC52">
        <v>2</v>
      </c>
      <c r="BD52">
        <v>2</v>
      </c>
      <c r="BE52">
        <v>32</v>
      </c>
      <c r="BF52">
        <v>8</v>
      </c>
      <c r="BG52">
        <v>56</v>
      </c>
      <c r="BH52">
        <v>65</v>
      </c>
      <c r="BJ52" t="s">
        <v>616</v>
      </c>
      <c r="BK52" t="s">
        <v>405</v>
      </c>
      <c r="BL52">
        <v>791</v>
      </c>
      <c r="BM52">
        <v>210</v>
      </c>
      <c r="BN52">
        <v>101.1302149178</v>
      </c>
      <c r="BO52">
        <v>1336</v>
      </c>
      <c r="BP52">
        <v>182</v>
      </c>
      <c r="BQ52">
        <v>131.02245508979999</v>
      </c>
      <c r="BR52">
        <v>119.5934065934</v>
      </c>
      <c r="BS52">
        <v>1243</v>
      </c>
      <c r="BT52">
        <v>626</v>
      </c>
      <c r="BU52">
        <v>139.95012067580001</v>
      </c>
      <c r="BV52">
        <v>2680</v>
      </c>
      <c r="BW52">
        <v>351</v>
      </c>
      <c r="BX52">
        <v>174.26791044780001</v>
      </c>
      <c r="BY52">
        <v>158.43019943019999</v>
      </c>
      <c r="CA52" t="s">
        <v>408</v>
      </c>
      <c r="CB52" t="s">
        <v>891</v>
      </c>
      <c r="CC52" t="s">
        <v>1017</v>
      </c>
      <c r="CD52">
        <v>28080</v>
      </c>
      <c r="CE52">
        <v>6957</v>
      </c>
      <c r="CF52">
        <v>92.498753561300006</v>
      </c>
      <c r="CG52">
        <v>44468</v>
      </c>
      <c r="CH52">
        <v>7277</v>
      </c>
      <c r="CI52">
        <v>135.03557694470001</v>
      </c>
      <c r="CJ52">
        <v>121.431084238</v>
      </c>
      <c r="CL52" t="s">
        <v>408</v>
      </c>
      <c r="CM52" t="s">
        <v>872</v>
      </c>
      <c r="CN52" t="s">
        <v>874</v>
      </c>
      <c r="CO52">
        <v>1776</v>
      </c>
      <c r="CP52">
        <v>140</v>
      </c>
      <c r="CQ52">
        <v>60.580518017999999</v>
      </c>
      <c r="CR52">
        <v>6807</v>
      </c>
      <c r="CS52">
        <v>947</v>
      </c>
      <c r="CT52">
        <v>66.536291507499996</v>
      </c>
      <c r="CU52">
        <v>72.464625131999995</v>
      </c>
      <c r="CW52" t="s">
        <v>408</v>
      </c>
      <c r="CX52" t="s">
        <v>882</v>
      </c>
      <c r="CY52" t="s">
        <v>884</v>
      </c>
      <c r="CZ52">
        <v>1231</v>
      </c>
      <c r="DA52">
        <v>252</v>
      </c>
      <c r="DB52">
        <v>82.041429731899996</v>
      </c>
      <c r="DC52">
        <v>1681</v>
      </c>
      <c r="DD52">
        <v>340</v>
      </c>
      <c r="DE52">
        <v>137.50505651399999</v>
      </c>
      <c r="DF52">
        <v>134.73529411760001</v>
      </c>
      <c r="DH52" t="s">
        <v>408</v>
      </c>
      <c r="DI52" t="s">
        <v>862</v>
      </c>
      <c r="DJ52" t="s">
        <v>864</v>
      </c>
      <c r="DK52">
        <v>621</v>
      </c>
      <c r="DL52">
        <v>104</v>
      </c>
      <c r="DM52">
        <v>74.726247987099995</v>
      </c>
      <c r="DN52">
        <v>1079</v>
      </c>
      <c r="DO52">
        <v>203</v>
      </c>
      <c r="DP52">
        <v>126.81371640410001</v>
      </c>
      <c r="DQ52">
        <v>120.6600985222</v>
      </c>
    </row>
    <row r="53" spans="2:121" x14ac:dyDescent="0.2">
      <c r="B53" t="s">
        <v>120</v>
      </c>
      <c r="C53">
        <v>258</v>
      </c>
      <c r="D53">
        <v>257</v>
      </c>
      <c r="F53" t="s">
        <v>76</v>
      </c>
      <c r="G53">
        <v>2842</v>
      </c>
      <c r="H53">
        <v>163.4261083744</v>
      </c>
      <c r="I53">
        <v>9332</v>
      </c>
      <c r="J53">
        <v>1598</v>
      </c>
      <c r="K53">
        <v>9570</v>
      </c>
      <c r="L53">
        <v>4059</v>
      </c>
      <c r="M53">
        <v>1461</v>
      </c>
      <c r="N53">
        <v>566</v>
      </c>
      <c r="O53">
        <v>1039</v>
      </c>
      <c r="P53">
        <v>528</v>
      </c>
      <c r="Q53">
        <v>36</v>
      </c>
      <c r="R53">
        <v>0</v>
      </c>
      <c r="AH53" t="s">
        <v>380</v>
      </c>
      <c r="AI53">
        <v>2018</v>
      </c>
      <c r="AJ53">
        <v>273.467789891</v>
      </c>
      <c r="AK53">
        <v>2591</v>
      </c>
      <c r="AL53">
        <v>567</v>
      </c>
      <c r="AM53">
        <v>3305</v>
      </c>
      <c r="AN53">
        <v>2258</v>
      </c>
      <c r="AO53">
        <v>461</v>
      </c>
      <c r="AP53">
        <v>373</v>
      </c>
      <c r="AQ53">
        <v>1332</v>
      </c>
      <c r="AR53">
        <v>1014</v>
      </c>
      <c r="AS53">
        <v>330</v>
      </c>
      <c r="AT53">
        <v>12</v>
      </c>
      <c r="AV53" t="s">
        <v>425</v>
      </c>
      <c r="AW53">
        <v>18</v>
      </c>
      <c r="AX53">
        <v>55.777777777799997</v>
      </c>
      <c r="AY53">
        <v>22</v>
      </c>
      <c r="BA53">
        <v>27</v>
      </c>
      <c r="BB53">
        <v>2</v>
      </c>
      <c r="BC53">
        <v>0</v>
      </c>
      <c r="BE53">
        <v>1</v>
      </c>
      <c r="BF53">
        <v>1</v>
      </c>
      <c r="BG53">
        <v>35</v>
      </c>
      <c r="BH53">
        <v>6</v>
      </c>
      <c r="BJ53" t="s">
        <v>592</v>
      </c>
      <c r="BK53" t="s">
        <v>405</v>
      </c>
      <c r="BL53">
        <v>10261</v>
      </c>
      <c r="BM53">
        <v>3254</v>
      </c>
      <c r="BN53">
        <v>108.6321995907</v>
      </c>
      <c r="BO53">
        <v>14233</v>
      </c>
      <c r="BP53">
        <v>2473</v>
      </c>
      <c r="BQ53">
        <v>150.14192369840001</v>
      </c>
      <c r="BR53">
        <v>140.12899312580001</v>
      </c>
      <c r="BS53">
        <v>2912</v>
      </c>
      <c r="BT53">
        <v>1131</v>
      </c>
      <c r="BU53">
        <v>118.2524038462</v>
      </c>
      <c r="BV53">
        <v>8603</v>
      </c>
      <c r="BW53">
        <v>1360</v>
      </c>
      <c r="BX53">
        <v>142.327676392</v>
      </c>
      <c r="BY53">
        <v>148.3485294118</v>
      </c>
      <c r="CA53" t="s">
        <v>429</v>
      </c>
      <c r="CB53" t="s">
        <v>891</v>
      </c>
      <c r="CC53" t="s">
        <v>1018</v>
      </c>
      <c r="CD53">
        <v>1582</v>
      </c>
      <c r="CE53">
        <v>362</v>
      </c>
      <c r="CF53">
        <v>82.031605562600006</v>
      </c>
      <c r="CG53">
        <v>3758</v>
      </c>
      <c r="CH53">
        <v>626</v>
      </c>
      <c r="CI53">
        <v>111.1945183608</v>
      </c>
      <c r="CJ53">
        <v>95.003194888199999</v>
      </c>
      <c r="CL53" t="s">
        <v>429</v>
      </c>
      <c r="CM53" t="s">
        <v>872</v>
      </c>
      <c r="CN53" t="s">
        <v>875</v>
      </c>
      <c r="CO53">
        <v>66</v>
      </c>
      <c r="CP53">
        <v>12</v>
      </c>
      <c r="CQ53">
        <v>85.166666666699996</v>
      </c>
      <c r="CR53">
        <v>207</v>
      </c>
      <c r="CS53">
        <v>28</v>
      </c>
      <c r="CT53">
        <v>69.077294686000002</v>
      </c>
      <c r="CU53">
        <v>92.714285714300004</v>
      </c>
      <c r="CW53" t="s">
        <v>429</v>
      </c>
      <c r="CX53" t="s">
        <v>882</v>
      </c>
      <c r="CY53" t="s">
        <v>885</v>
      </c>
      <c r="CZ53">
        <v>32</v>
      </c>
      <c r="DA53">
        <v>6</v>
      </c>
      <c r="DB53">
        <v>95.125</v>
      </c>
      <c r="DC53">
        <v>51</v>
      </c>
      <c r="DD53">
        <v>13</v>
      </c>
      <c r="DE53">
        <v>137.39215686270001</v>
      </c>
      <c r="DF53">
        <v>134.07692307689999</v>
      </c>
      <c r="DH53" t="s">
        <v>429</v>
      </c>
      <c r="DI53" t="s">
        <v>862</v>
      </c>
      <c r="DJ53" t="s">
        <v>865</v>
      </c>
      <c r="DK53">
        <v>83</v>
      </c>
      <c r="DL53">
        <v>8</v>
      </c>
      <c r="DM53">
        <v>72.638554216900005</v>
      </c>
      <c r="DN53">
        <v>108</v>
      </c>
      <c r="DO53">
        <v>32</v>
      </c>
      <c r="DP53">
        <v>121.5185185185</v>
      </c>
      <c r="DQ53">
        <v>111.78125</v>
      </c>
    </row>
    <row r="54" spans="2:121" x14ac:dyDescent="0.2">
      <c r="F54" t="s">
        <v>50</v>
      </c>
      <c r="G54">
        <v>1699</v>
      </c>
      <c r="H54">
        <v>133.65803413770001</v>
      </c>
      <c r="I54">
        <v>2235</v>
      </c>
      <c r="J54">
        <v>301</v>
      </c>
      <c r="K54">
        <v>2882</v>
      </c>
      <c r="L54">
        <v>1131</v>
      </c>
      <c r="M54">
        <v>866</v>
      </c>
      <c r="N54">
        <v>642</v>
      </c>
      <c r="O54">
        <v>761</v>
      </c>
      <c r="P54">
        <v>278</v>
      </c>
      <c r="Q54">
        <v>2</v>
      </c>
      <c r="R54">
        <v>16</v>
      </c>
      <c r="AH54" t="s">
        <v>397</v>
      </c>
      <c r="AI54">
        <v>3633</v>
      </c>
      <c r="AJ54">
        <v>258.14588494359998</v>
      </c>
      <c r="AK54">
        <v>3720</v>
      </c>
      <c r="AL54">
        <v>687</v>
      </c>
      <c r="AM54">
        <v>5215</v>
      </c>
      <c r="AN54">
        <v>3049</v>
      </c>
      <c r="AO54">
        <v>687</v>
      </c>
      <c r="AP54">
        <v>534</v>
      </c>
      <c r="AQ54">
        <v>1003</v>
      </c>
      <c r="AR54">
        <v>550</v>
      </c>
      <c r="AS54">
        <v>455</v>
      </c>
      <c r="AT54">
        <v>6</v>
      </c>
      <c r="AV54" t="s">
        <v>402</v>
      </c>
      <c r="AW54">
        <v>262</v>
      </c>
      <c r="AX54">
        <v>50.263358778600001</v>
      </c>
      <c r="AY54">
        <v>258</v>
      </c>
      <c r="AZ54">
        <v>10</v>
      </c>
      <c r="BA54">
        <v>317</v>
      </c>
      <c r="BB54">
        <v>11</v>
      </c>
      <c r="BC54">
        <v>1</v>
      </c>
      <c r="BD54">
        <v>1</v>
      </c>
      <c r="BE54">
        <v>8</v>
      </c>
      <c r="BG54">
        <v>642</v>
      </c>
      <c r="BH54">
        <v>35</v>
      </c>
      <c r="BJ54" t="s">
        <v>405</v>
      </c>
      <c r="BK54" t="s">
        <v>405</v>
      </c>
      <c r="BL54">
        <v>56273</v>
      </c>
      <c r="BM54">
        <v>13266</v>
      </c>
      <c r="BN54">
        <v>89.925523785799996</v>
      </c>
      <c r="BO54">
        <v>106565</v>
      </c>
      <c r="BP54">
        <v>16967</v>
      </c>
      <c r="BQ54">
        <v>118.70354451519999</v>
      </c>
      <c r="BR54">
        <v>108.7311840632</v>
      </c>
      <c r="BS54">
        <v>45221</v>
      </c>
      <c r="BT54">
        <v>10417</v>
      </c>
      <c r="BU54">
        <v>88.436146922899994</v>
      </c>
      <c r="BV54">
        <v>103458</v>
      </c>
      <c r="BW54">
        <v>16575</v>
      </c>
      <c r="BX54">
        <v>115.89267486369999</v>
      </c>
      <c r="BY54">
        <v>108.1759879336</v>
      </c>
      <c r="CA54" t="s">
        <v>409</v>
      </c>
      <c r="CB54" t="s">
        <v>891</v>
      </c>
      <c r="CC54" t="s">
        <v>1019</v>
      </c>
      <c r="CD54">
        <v>1417</v>
      </c>
      <c r="CE54">
        <v>325</v>
      </c>
      <c r="CF54">
        <v>87.623147494700007</v>
      </c>
      <c r="CG54">
        <v>2676</v>
      </c>
      <c r="CH54">
        <v>380</v>
      </c>
      <c r="CI54">
        <v>112.6266816143</v>
      </c>
      <c r="CJ54">
        <v>101.9657894737</v>
      </c>
      <c r="CL54" t="s">
        <v>409</v>
      </c>
      <c r="CM54" t="s">
        <v>872</v>
      </c>
      <c r="CN54" t="s">
        <v>876</v>
      </c>
      <c r="CO54">
        <v>123</v>
      </c>
      <c r="CP54">
        <v>15</v>
      </c>
      <c r="CQ54">
        <v>67.146341463400006</v>
      </c>
      <c r="CR54">
        <v>375</v>
      </c>
      <c r="CS54">
        <v>57</v>
      </c>
      <c r="CT54">
        <v>62.24</v>
      </c>
      <c r="CU54">
        <v>64.877192982500006</v>
      </c>
      <c r="CW54" t="s">
        <v>409</v>
      </c>
      <c r="CX54" t="s">
        <v>882</v>
      </c>
      <c r="CY54" t="s">
        <v>886</v>
      </c>
      <c r="CZ54">
        <v>31</v>
      </c>
      <c r="DA54">
        <v>10</v>
      </c>
      <c r="DB54">
        <v>100.4193548387</v>
      </c>
      <c r="DC54">
        <v>46</v>
      </c>
      <c r="DD54">
        <v>9</v>
      </c>
      <c r="DE54">
        <v>141.36956521740001</v>
      </c>
      <c r="DF54">
        <v>153.7777777778</v>
      </c>
      <c r="DH54" t="s">
        <v>409</v>
      </c>
      <c r="DI54" t="s">
        <v>862</v>
      </c>
      <c r="DJ54" t="s">
        <v>866</v>
      </c>
      <c r="DK54">
        <v>45</v>
      </c>
      <c r="DL54">
        <v>9</v>
      </c>
      <c r="DM54">
        <v>77.933333333299998</v>
      </c>
      <c r="DN54">
        <v>70</v>
      </c>
      <c r="DO54">
        <v>15</v>
      </c>
      <c r="DP54">
        <v>123.0571428571</v>
      </c>
      <c r="DQ54">
        <v>126.9333333333</v>
      </c>
    </row>
    <row r="55" spans="2:121" x14ac:dyDescent="0.2">
      <c r="F55" t="s">
        <v>72</v>
      </c>
      <c r="G55">
        <v>1322</v>
      </c>
      <c r="H55">
        <v>313.9795763994</v>
      </c>
      <c r="I55">
        <v>2547</v>
      </c>
      <c r="J55">
        <v>858</v>
      </c>
      <c r="K55">
        <v>2288</v>
      </c>
      <c r="L55">
        <v>1590</v>
      </c>
      <c r="M55">
        <v>847</v>
      </c>
      <c r="N55">
        <v>783</v>
      </c>
      <c r="O55">
        <v>1129</v>
      </c>
      <c r="P55">
        <v>848</v>
      </c>
      <c r="Q55">
        <v>0</v>
      </c>
      <c r="R55">
        <v>2</v>
      </c>
      <c r="AH55" t="s">
        <v>422</v>
      </c>
      <c r="AI55">
        <v>396</v>
      </c>
      <c r="AJ55">
        <v>314.5</v>
      </c>
      <c r="AK55">
        <v>797</v>
      </c>
      <c r="AL55">
        <v>120</v>
      </c>
      <c r="AM55">
        <v>733</v>
      </c>
      <c r="AN55">
        <v>455</v>
      </c>
      <c r="AO55">
        <v>171</v>
      </c>
      <c r="AP55">
        <v>128</v>
      </c>
      <c r="AQ55">
        <v>189</v>
      </c>
      <c r="AR55">
        <v>107</v>
      </c>
      <c r="AS55">
        <v>2</v>
      </c>
      <c r="AT55">
        <v>2</v>
      </c>
      <c r="AV55" t="s">
        <v>380</v>
      </c>
      <c r="AW55">
        <v>295</v>
      </c>
      <c r="AX55">
        <v>86.291525423699994</v>
      </c>
      <c r="AY55">
        <v>303</v>
      </c>
      <c r="AZ55">
        <v>70</v>
      </c>
      <c r="BA55">
        <v>370</v>
      </c>
      <c r="BB55">
        <v>85</v>
      </c>
      <c r="BC55">
        <v>0</v>
      </c>
      <c r="BE55">
        <v>14</v>
      </c>
      <c r="BF55">
        <v>5</v>
      </c>
      <c r="BG55">
        <v>51</v>
      </c>
      <c r="BH55">
        <v>90</v>
      </c>
      <c r="BJ55" t="s">
        <v>596</v>
      </c>
      <c r="BK55" t="s">
        <v>405</v>
      </c>
      <c r="BL55">
        <v>3905</v>
      </c>
      <c r="BM55">
        <v>813</v>
      </c>
      <c r="BN55">
        <v>92.958514724699995</v>
      </c>
      <c r="BO55">
        <v>8152</v>
      </c>
      <c r="BP55">
        <v>1280</v>
      </c>
      <c r="BQ55">
        <v>130.39663844930001</v>
      </c>
      <c r="BR55">
        <v>115.409375</v>
      </c>
      <c r="BS55">
        <v>5934</v>
      </c>
      <c r="BT55">
        <v>1250</v>
      </c>
      <c r="BU55">
        <v>94.627232895199995</v>
      </c>
      <c r="BV55">
        <v>11689</v>
      </c>
      <c r="BW55">
        <v>1921</v>
      </c>
      <c r="BX55">
        <v>137.24991444220001</v>
      </c>
      <c r="BY55">
        <v>119.2358146799</v>
      </c>
      <c r="CA55" t="s">
        <v>414</v>
      </c>
      <c r="CB55" t="s">
        <v>891</v>
      </c>
      <c r="CC55" t="s">
        <v>1020</v>
      </c>
      <c r="CD55">
        <v>3662</v>
      </c>
      <c r="CE55">
        <v>953</v>
      </c>
      <c r="CF55">
        <v>93.600218459900006</v>
      </c>
      <c r="CG55">
        <v>5687</v>
      </c>
      <c r="CH55">
        <v>781</v>
      </c>
      <c r="CI55">
        <v>141.03236018289999</v>
      </c>
      <c r="CJ55">
        <v>128.4494238156</v>
      </c>
      <c r="CL55" t="s">
        <v>414</v>
      </c>
      <c r="CM55" t="s">
        <v>872</v>
      </c>
      <c r="CN55" t="s">
        <v>877</v>
      </c>
      <c r="CO55">
        <v>205</v>
      </c>
      <c r="CP55">
        <v>26</v>
      </c>
      <c r="CQ55">
        <v>68.892682926800006</v>
      </c>
      <c r="CR55">
        <v>740</v>
      </c>
      <c r="CS55">
        <v>112</v>
      </c>
      <c r="CT55">
        <v>65.336486486499993</v>
      </c>
      <c r="CU55">
        <v>80.008928571400006</v>
      </c>
      <c r="CW55" t="s">
        <v>414</v>
      </c>
      <c r="CX55" t="s">
        <v>882</v>
      </c>
      <c r="CY55" t="s">
        <v>887</v>
      </c>
      <c r="CZ55">
        <v>84</v>
      </c>
      <c r="DA55">
        <v>19</v>
      </c>
      <c r="DB55">
        <v>89.071428571400006</v>
      </c>
      <c r="DC55">
        <v>130</v>
      </c>
      <c r="DD55">
        <v>29</v>
      </c>
      <c r="DE55">
        <v>143.54615384620001</v>
      </c>
      <c r="DF55">
        <v>128.06896551720001</v>
      </c>
      <c r="DH55" t="s">
        <v>414</v>
      </c>
      <c r="DI55" t="s">
        <v>862</v>
      </c>
      <c r="DJ55" t="s">
        <v>867</v>
      </c>
      <c r="DK55">
        <v>89</v>
      </c>
      <c r="DL55">
        <v>12</v>
      </c>
      <c r="DM55">
        <v>72.797752809000002</v>
      </c>
      <c r="DN55">
        <v>146</v>
      </c>
      <c r="DO55">
        <v>26</v>
      </c>
      <c r="DP55">
        <v>131.36986301370001</v>
      </c>
      <c r="DQ55">
        <v>119.8846153846</v>
      </c>
    </row>
    <row r="56" spans="2:121" x14ac:dyDescent="0.2">
      <c r="F56" t="s">
        <v>62</v>
      </c>
      <c r="G56">
        <v>10806</v>
      </c>
      <c r="H56">
        <v>430.7504164353</v>
      </c>
      <c r="I56">
        <v>10130</v>
      </c>
      <c r="J56">
        <v>3136</v>
      </c>
      <c r="K56">
        <v>14336</v>
      </c>
      <c r="L56">
        <v>11041</v>
      </c>
      <c r="M56">
        <v>4178</v>
      </c>
      <c r="N56">
        <v>3716</v>
      </c>
      <c r="O56">
        <v>2405</v>
      </c>
      <c r="P56">
        <v>1909</v>
      </c>
      <c r="Q56">
        <v>0</v>
      </c>
      <c r="R56">
        <v>36</v>
      </c>
      <c r="BJ56" t="s">
        <v>604</v>
      </c>
      <c r="BK56" t="s">
        <v>405</v>
      </c>
      <c r="BL56">
        <v>4813</v>
      </c>
      <c r="BM56">
        <v>1110</v>
      </c>
      <c r="BN56">
        <v>90.787866195700005</v>
      </c>
      <c r="BO56">
        <v>7314</v>
      </c>
      <c r="BP56">
        <v>1203</v>
      </c>
      <c r="BQ56">
        <v>142.1275635767</v>
      </c>
      <c r="BR56">
        <v>136.77472984209999</v>
      </c>
      <c r="BS56">
        <v>4595</v>
      </c>
      <c r="BT56">
        <v>1118</v>
      </c>
      <c r="BU56">
        <v>94.4718171926</v>
      </c>
      <c r="BV56">
        <v>7497</v>
      </c>
      <c r="BW56">
        <v>1205</v>
      </c>
      <c r="BX56">
        <v>138.35320794980001</v>
      </c>
      <c r="BY56">
        <v>136.9966804979</v>
      </c>
      <c r="CA56" t="s">
        <v>406</v>
      </c>
      <c r="CB56" t="s">
        <v>891</v>
      </c>
      <c r="CC56" t="s">
        <v>1021</v>
      </c>
      <c r="CD56">
        <v>2493</v>
      </c>
      <c r="CE56">
        <v>559</v>
      </c>
      <c r="CF56">
        <v>90.013237063800005</v>
      </c>
      <c r="CG56">
        <v>4237</v>
      </c>
      <c r="CH56">
        <v>720</v>
      </c>
      <c r="CI56">
        <v>141.68311688310001</v>
      </c>
      <c r="CJ56">
        <v>125.9541666667</v>
      </c>
      <c r="CL56" t="s">
        <v>406</v>
      </c>
      <c r="CM56" t="s">
        <v>872</v>
      </c>
      <c r="CN56" t="s">
        <v>878</v>
      </c>
      <c r="CO56">
        <v>199</v>
      </c>
      <c r="CP56">
        <v>10</v>
      </c>
      <c r="CQ56">
        <v>58.854271356799998</v>
      </c>
      <c r="CR56">
        <v>572</v>
      </c>
      <c r="CS56">
        <v>91</v>
      </c>
      <c r="CT56">
        <v>59.479020978999998</v>
      </c>
      <c r="CU56">
        <v>66.065934065899995</v>
      </c>
      <c r="CW56" t="s">
        <v>406</v>
      </c>
      <c r="CX56" t="s">
        <v>882</v>
      </c>
      <c r="CY56" t="s">
        <v>888</v>
      </c>
      <c r="CZ56">
        <v>66</v>
      </c>
      <c r="DA56">
        <v>16</v>
      </c>
      <c r="DB56">
        <v>93.348484848499993</v>
      </c>
      <c r="DC56">
        <v>65</v>
      </c>
      <c r="DD56">
        <v>11</v>
      </c>
      <c r="DE56">
        <v>161.1384615385</v>
      </c>
      <c r="DF56">
        <v>124.63636363640001</v>
      </c>
      <c r="DH56" t="s">
        <v>406</v>
      </c>
      <c r="DI56" t="s">
        <v>862</v>
      </c>
      <c r="DJ56" t="s">
        <v>868</v>
      </c>
      <c r="DK56">
        <v>68</v>
      </c>
      <c r="DL56">
        <v>8</v>
      </c>
      <c r="DM56">
        <v>68.132352941199997</v>
      </c>
      <c r="DN56">
        <v>96</v>
      </c>
      <c r="DO56">
        <v>28</v>
      </c>
      <c r="DP56">
        <v>143.65625</v>
      </c>
      <c r="DQ56">
        <v>131.71428571429999</v>
      </c>
    </row>
    <row r="57" spans="2:121" x14ac:dyDescent="0.2">
      <c r="F57" t="s">
        <v>64</v>
      </c>
      <c r="G57">
        <v>3635</v>
      </c>
      <c r="H57">
        <v>241.0398899587</v>
      </c>
      <c r="I57">
        <v>3786</v>
      </c>
      <c r="J57">
        <v>811</v>
      </c>
      <c r="K57">
        <v>4418</v>
      </c>
      <c r="L57">
        <v>2560</v>
      </c>
      <c r="M57">
        <v>943</v>
      </c>
      <c r="N57">
        <v>819</v>
      </c>
      <c r="O57">
        <v>1081</v>
      </c>
      <c r="P57">
        <v>647</v>
      </c>
      <c r="Q57">
        <v>0</v>
      </c>
      <c r="R57">
        <v>69</v>
      </c>
      <c r="BJ57" t="s">
        <v>612</v>
      </c>
      <c r="BK57" t="s">
        <v>405</v>
      </c>
      <c r="BL57">
        <v>3596</v>
      </c>
      <c r="BM57">
        <v>933</v>
      </c>
      <c r="BN57">
        <v>94.021690767500004</v>
      </c>
      <c r="BO57">
        <v>5198</v>
      </c>
      <c r="BP57">
        <v>700</v>
      </c>
      <c r="BQ57">
        <v>144.96248557140001</v>
      </c>
      <c r="BR57">
        <v>131.1742857143</v>
      </c>
      <c r="BS57">
        <v>799</v>
      </c>
      <c r="BT57">
        <v>238</v>
      </c>
      <c r="BU57">
        <v>103.7021276596</v>
      </c>
      <c r="BV57">
        <v>4264</v>
      </c>
      <c r="BW57">
        <v>716</v>
      </c>
      <c r="BX57">
        <v>126.9779549719</v>
      </c>
      <c r="BY57">
        <v>125.46648044689999</v>
      </c>
      <c r="CA57" t="s">
        <v>410</v>
      </c>
      <c r="CB57" t="s">
        <v>891</v>
      </c>
      <c r="CC57" t="s">
        <v>1022</v>
      </c>
      <c r="CD57">
        <v>4650</v>
      </c>
      <c r="CE57">
        <v>1117</v>
      </c>
      <c r="CF57">
        <v>92.875913978499995</v>
      </c>
      <c r="CG57">
        <v>7457</v>
      </c>
      <c r="CH57">
        <v>1212</v>
      </c>
      <c r="CI57">
        <v>141.37065844169999</v>
      </c>
      <c r="CJ57">
        <v>136.69389438939999</v>
      </c>
      <c r="CL57" t="s">
        <v>410</v>
      </c>
      <c r="CM57" t="s">
        <v>872</v>
      </c>
      <c r="CN57" t="s">
        <v>879</v>
      </c>
      <c r="CO57">
        <v>276</v>
      </c>
      <c r="CP57">
        <v>29</v>
      </c>
      <c r="CQ57">
        <v>64.862318840599997</v>
      </c>
      <c r="CR57">
        <v>1078</v>
      </c>
      <c r="CS57">
        <v>162</v>
      </c>
      <c r="CT57">
        <v>69.840445269</v>
      </c>
      <c r="CU57">
        <v>79.925925925900003</v>
      </c>
      <c r="CW57" t="s">
        <v>410</v>
      </c>
      <c r="CX57" t="s">
        <v>882</v>
      </c>
      <c r="CY57" t="s">
        <v>889</v>
      </c>
      <c r="CZ57">
        <v>76</v>
      </c>
      <c r="DA57">
        <v>17</v>
      </c>
      <c r="DB57">
        <v>93.552631578900005</v>
      </c>
      <c r="DC57">
        <v>128</v>
      </c>
      <c r="DD57">
        <v>29</v>
      </c>
      <c r="DE57">
        <v>147.4609375</v>
      </c>
      <c r="DF57">
        <v>161.10344827590001</v>
      </c>
      <c r="DH57" t="s">
        <v>410</v>
      </c>
      <c r="DI57" t="s">
        <v>862</v>
      </c>
      <c r="DJ57" t="s">
        <v>869</v>
      </c>
      <c r="DK57">
        <v>40</v>
      </c>
      <c r="DL57">
        <v>11</v>
      </c>
      <c r="DM57">
        <v>98.674999999999997</v>
      </c>
      <c r="DN57">
        <v>66</v>
      </c>
      <c r="DO57">
        <v>15</v>
      </c>
      <c r="DP57">
        <v>124.6769230769</v>
      </c>
      <c r="DQ57">
        <v>114.3333333333</v>
      </c>
    </row>
    <row r="58" spans="2:121" x14ac:dyDescent="0.2">
      <c r="F58" t="s">
        <v>54</v>
      </c>
      <c r="G58">
        <v>1211</v>
      </c>
      <c r="H58">
        <v>332.67299752269997</v>
      </c>
      <c r="I58">
        <v>936</v>
      </c>
      <c r="J58">
        <v>187</v>
      </c>
      <c r="K58">
        <v>1738</v>
      </c>
      <c r="L58">
        <v>1097</v>
      </c>
      <c r="M58">
        <v>317</v>
      </c>
      <c r="N58">
        <v>289</v>
      </c>
      <c r="O58">
        <v>84</v>
      </c>
      <c r="P58">
        <v>45</v>
      </c>
      <c r="Q58">
        <v>0</v>
      </c>
      <c r="R58">
        <v>1</v>
      </c>
      <c r="BJ58" t="s">
        <v>625</v>
      </c>
      <c r="BK58" t="s">
        <v>405</v>
      </c>
      <c r="BL58">
        <v>9312</v>
      </c>
      <c r="BM58">
        <v>2047</v>
      </c>
      <c r="BN58">
        <v>83.394652061900004</v>
      </c>
      <c r="BO58">
        <v>16407</v>
      </c>
      <c r="BP58">
        <v>2745</v>
      </c>
      <c r="BQ58">
        <v>127.78186140059999</v>
      </c>
      <c r="BR58">
        <v>112.868852459</v>
      </c>
      <c r="BS58">
        <v>8753</v>
      </c>
      <c r="BT58">
        <v>1866</v>
      </c>
      <c r="BU58">
        <v>83.078258882699998</v>
      </c>
      <c r="BV58">
        <v>16706</v>
      </c>
      <c r="BW58">
        <v>2632</v>
      </c>
      <c r="BX58">
        <v>135.06051717950001</v>
      </c>
      <c r="BY58">
        <v>115.6926291793</v>
      </c>
      <c r="CA58" t="s">
        <v>80</v>
      </c>
      <c r="CB58" t="s">
        <v>891</v>
      </c>
      <c r="CC58" t="s">
        <v>1023</v>
      </c>
      <c r="CD58">
        <v>5636</v>
      </c>
      <c r="CE58">
        <v>1053</v>
      </c>
      <c r="CF58">
        <v>82.346877217900001</v>
      </c>
      <c r="CG58">
        <v>12420</v>
      </c>
      <c r="CH58">
        <v>1846</v>
      </c>
      <c r="CI58">
        <v>111.4913043478</v>
      </c>
      <c r="CJ58">
        <v>100.52221018420001</v>
      </c>
      <c r="CL58" t="s">
        <v>80</v>
      </c>
      <c r="CM58" t="s">
        <v>872</v>
      </c>
      <c r="CN58" t="s">
        <v>880</v>
      </c>
      <c r="CO58">
        <v>463</v>
      </c>
      <c r="CP58">
        <v>60</v>
      </c>
      <c r="CQ58">
        <v>71.226781857500001</v>
      </c>
      <c r="CR58">
        <v>1647</v>
      </c>
      <c r="CS58">
        <v>230</v>
      </c>
      <c r="CT58">
        <v>68.746205221599993</v>
      </c>
      <c r="CU58">
        <v>71.678260869599995</v>
      </c>
      <c r="CW58" t="s">
        <v>80</v>
      </c>
      <c r="CX58" t="s">
        <v>882</v>
      </c>
      <c r="CY58" t="s">
        <v>890</v>
      </c>
      <c r="CZ58">
        <v>306</v>
      </c>
      <c r="DA58">
        <v>64</v>
      </c>
      <c r="DB58">
        <v>80.330065359499997</v>
      </c>
      <c r="DC58">
        <v>365</v>
      </c>
      <c r="DD58">
        <v>89</v>
      </c>
      <c r="DE58">
        <v>134.1780821918</v>
      </c>
      <c r="DF58">
        <v>126.08988764039999</v>
      </c>
      <c r="DH58" t="s">
        <v>80</v>
      </c>
      <c r="DI58" t="s">
        <v>862</v>
      </c>
      <c r="DJ58" t="s">
        <v>870</v>
      </c>
      <c r="DK58">
        <v>354</v>
      </c>
      <c r="DL58">
        <v>48</v>
      </c>
      <c r="DM58">
        <v>71.559322033900003</v>
      </c>
      <c r="DN58">
        <v>701</v>
      </c>
      <c r="DO58">
        <v>138</v>
      </c>
      <c r="DP58">
        <v>127.44507845930001</v>
      </c>
      <c r="DQ58">
        <v>124.32608695650001</v>
      </c>
    </row>
    <row r="59" spans="2:121" x14ac:dyDescent="0.2">
      <c r="F59" t="s">
        <v>46</v>
      </c>
      <c r="G59">
        <v>13056</v>
      </c>
      <c r="H59">
        <v>352.1770833333</v>
      </c>
      <c r="I59">
        <v>15953</v>
      </c>
      <c r="J59">
        <v>4165</v>
      </c>
      <c r="K59">
        <v>17315</v>
      </c>
      <c r="L59">
        <v>12109</v>
      </c>
      <c r="M59">
        <v>3097</v>
      </c>
      <c r="N59">
        <v>2540</v>
      </c>
      <c r="O59">
        <v>3459</v>
      </c>
      <c r="P59">
        <v>2631</v>
      </c>
      <c r="Q59">
        <v>2</v>
      </c>
      <c r="R59">
        <v>234</v>
      </c>
      <c r="BJ59" t="s">
        <v>598</v>
      </c>
      <c r="BK59" t="s">
        <v>405</v>
      </c>
      <c r="BL59">
        <v>7319</v>
      </c>
      <c r="BM59">
        <v>1151</v>
      </c>
      <c r="BN59">
        <v>72.151113540099999</v>
      </c>
      <c r="BO59">
        <v>28078</v>
      </c>
      <c r="BP59">
        <v>4263</v>
      </c>
      <c r="BQ59">
        <v>67.005556149200004</v>
      </c>
      <c r="BR59">
        <v>60.590194698600001</v>
      </c>
      <c r="BS59">
        <v>8052</v>
      </c>
      <c r="BT59">
        <v>1260</v>
      </c>
      <c r="BU59">
        <v>73.902757078999997</v>
      </c>
      <c r="BV59">
        <v>29245</v>
      </c>
      <c r="BW59">
        <v>4568</v>
      </c>
      <c r="BX59">
        <v>67.996204349600006</v>
      </c>
      <c r="BY59">
        <v>64.632005253900005</v>
      </c>
      <c r="CA59" t="s">
        <v>405</v>
      </c>
      <c r="CB59" t="s">
        <v>891</v>
      </c>
      <c r="CD59">
        <v>53980</v>
      </c>
      <c r="CE59">
        <v>12904</v>
      </c>
      <c r="CF59">
        <v>91.031956280100005</v>
      </c>
      <c r="CG59">
        <v>93150</v>
      </c>
      <c r="CH59">
        <v>14943</v>
      </c>
      <c r="CI59">
        <v>130.1392145495</v>
      </c>
      <c r="CJ59">
        <v>118.0975707689</v>
      </c>
      <c r="CL59" t="s">
        <v>405</v>
      </c>
      <c r="CM59" t="s">
        <v>872</v>
      </c>
      <c r="CO59">
        <v>3640</v>
      </c>
      <c r="CP59">
        <v>336</v>
      </c>
      <c r="CQ59">
        <v>63.633516483500003</v>
      </c>
      <c r="CR59">
        <v>13151</v>
      </c>
      <c r="CS59">
        <v>1872</v>
      </c>
      <c r="CT59">
        <v>66.937262357400002</v>
      </c>
      <c r="CU59">
        <v>73.972756410299993</v>
      </c>
      <c r="CW59" t="s">
        <v>405</v>
      </c>
      <c r="CX59" t="s">
        <v>882</v>
      </c>
      <c r="CZ59">
        <v>2012</v>
      </c>
      <c r="DA59">
        <v>427</v>
      </c>
      <c r="DB59">
        <v>83.497514910500001</v>
      </c>
      <c r="DC59">
        <v>2749</v>
      </c>
      <c r="DD59">
        <v>574</v>
      </c>
      <c r="DE59">
        <v>138.69989086940001</v>
      </c>
      <c r="DF59">
        <v>133.93554006970001</v>
      </c>
      <c r="DH59" t="s">
        <v>405</v>
      </c>
      <c r="DI59" t="s">
        <v>862</v>
      </c>
      <c r="DK59">
        <v>1426</v>
      </c>
      <c r="DL59">
        <v>230</v>
      </c>
      <c r="DM59">
        <v>75.344319775599999</v>
      </c>
      <c r="DN59">
        <v>2519</v>
      </c>
      <c r="DO59">
        <v>504</v>
      </c>
      <c r="DP59">
        <v>128.15806195389999</v>
      </c>
      <c r="DQ59">
        <v>122.4781746032</v>
      </c>
    </row>
    <row r="60" spans="2:121" x14ac:dyDescent="0.2">
      <c r="F60" t="s">
        <v>135</v>
      </c>
      <c r="G60">
        <v>599</v>
      </c>
      <c r="H60">
        <v>366.00667779629998</v>
      </c>
      <c r="I60">
        <v>504</v>
      </c>
      <c r="J60">
        <v>149</v>
      </c>
      <c r="K60">
        <v>819</v>
      </c>
      <c r="L60">
        <v>518</v>
      </c>
      <c r="M60">
        <v>169</v>
      </c>
      <c r="N60">
        <v>97</v>
      </c>
      <c r="O60">
        <v>133</v>
      </c>
      <c r="P60">
        <v>57</v>
      </c>
      <c r="Q60">
        <v>0</v>
      </c>
      <c r="R60">
        <v>2</v>
      </c>
      <c r="BJ60" t="s">
        <v>540</v>
      </c>
      <c r="BK60" t="s">
        <v>381</v>
      </c>
      <c r="BL60">
        <v>15387</v>
      </c>
      <c r="BM60">
        <v>4589</v>
      </c>
      <c r="BN60">
        <v>98.906609475500005</v>
      </c>
      <c r="BO60">
        <v>23329</v>
      </c>
      <c r="BP60">
        <v>3558</v>
      </c>
      <c r="BQ60">
        <v>148.9508337263</v>
      </c>
      <c r="BR60">
        <v>139.4125913435</v>
      </c>
      <c r="BS60">
        <v>14174</v>
      </c>
      <c r="BT60">
        <v>3849</v>
      </c>
      <c r="BU60">
        <v>90.889445463499996</v>
      </c>
      <c r="BV60">
        <v>18793</v>
      </c>
      <c r="BW60">
        <v>3287</v>
      </c>
      <c r="BX60">
        <v>140.32368435059999</v>
      </c>
      <c r="BY60">
        <v>130.893519927</v>
      </c>
      <c r="CA60" t="s">
        <v>389</v>
      </c>
      <c r="CB60" t="s">
        <v>916</v>
      </c>
      <c r="CC60" t="s">
        <v>1024</v>
      </c>
      <c r="CD60">
        <v>7039</v>
      </c>
      <c r="CE60">
        <v>1580</v>
      </c>
      <c r="CF60">
        <v>88.261684898400006</v>
      </c>
      <c r="CG60">
        <v>11461</v>
      </c>
      <c r="CH60">
        <v>1312</v>
      </c>
      <c r="CI60">
        <v>140.4143106457</v>
      </c>
      <c r="CJ60">
        <v>158.59527439019999</v>
      </c>
      <c r="CL60" t="s">
        <v>389</v>
      </c>
      <c r="CM60" t="s">
        <v>901</v>
      </c>
      <c r="CN60" t="s">
        <v>900</v>
      </c>
      <c r="CO60">
        <v>628</v>
      </c>
      <c r="CP60">
        <v>108</v>
      </c>
      <c r="CQ60">
        <v>77.676751592399995</v>
      </c>
      <c r="CR60">
        <v>2280</v>
      </c>
      <c r="CS60">
        <v>326</v>
      </c>
      <c r="CT60">
        <v>66.083771929799994</v>
      </c>
      <c r="CU60">
        <v>68.196319018400004</v>
      </c>
      <c r="CW60" t="s">
        <v>389</v>
      </c>
      <c r="CX60" t="s">
        <v>909</v>
      </c>
      <c r="CY60" t="s">
        <v>908</v>
      </c>
      <c r="CZ60">
        <v>177</v>
      </c>
      <c r="DA60">
        <v>53</v>
      </c>
      <c r="DB60">
        <v>100.72881355929999</v>
      </c>
      <c r="DC60">
        <v>188</v>
      </c>
      <c r="DD60">
        <v>48</v>
      </c>
      <c r="DE60">
        <v>157.89893617019999</v>
      </c>
      <c r="DF60">
        <v>170.7708333333</v>
      </c>
      <c r="DH60" t="s">
        <v>389</v>
      </c>
      <c r="DI60" t="s">
        <v>893</v>
      </c>
      <c r="DJ60" t="s">
        <v>892</v>
      </c>
      <c r="DK60">
        <v>154</v>
      </c>
      <c r="DL60">
        <v>39</v>
      </c>
      <c r="DM60">
        <v>96.857142857100001</v>
      </c>
      <c r="DN60">
        <v>233</v>
      </c>
      <c r="DO60">
        <v>40</v>
      </c>
      <c r="DP60">
        <v>153.3733905579</v>
      </c>
      <c r="DQ60">
        <v>151.625</v>
      </c>
    </row>
    <row r="61" spans="2:121" x14ac:dyDescent="0.2">
      <c r="F61" t="s">
        <v>56</v>
      </c>
      <c r="G61">
        <v>4493</v>
      </c>
      <c r="H61">
        <v>194.6463387492</v>
      </c>
      <c r="I61">
        <v>6183</v>
      </c>
      <c r="J61">
        <v>1124</v>
      </c>
      <c r="K61">
        <v>5937</v>
      </c>
      <c r="L61">
        <v>2757</v>
      </c>
      <c r="M61">
        <v>597</v>
      </c>
      <c r="N61">
        <v>433</v>
      </c>
      <c r="O61">
        <v>643</v>
      </c>
      <c r="P61">
        <v>337</v>
      </c>
      <c r="Q61">
        <v>7044</v>
      </c>
      <c r="R61">
        <v>0</v>
      </c>
      <c r="BJ61" t="s">
        <v>548</v>
      </c>
      <c r="BK61" t="s">
        <v>381</v>
      </c>
      <c r="BL61">
        <v>8202</v>
      </c>
      <c r="BM61">
        <v>2303</v>
      </c>
      <c r="BN61">
        <v>101.24835406</v>
      </c>
      <c r="BO61">
        <v>12824</v>
      </c>
      <c r="BP61">
        <v>2196</v>
      </c>
      <c r="BQ61">
        <v>136.41427457099999</v>
      </c>
      <c r="BR61">
        <v>127.485428051</v>
      </c>
      <c r="BS61">
        <v>8072</v>
      </c>
      <c r="BT61">
        <v>2294</v>
      </c>
      <c r="BU61">
        <v>101.31999504460001</v>
      </c>
      <c r="BV61">
        <v>13051</v>
      </c>
      <c r="BW61">
        <v>2219</v>
      </c>
      <c r="BX61">
        <v>136.519199816</v>
      </c>
      <c r="BY61">
        <v>127.523659306</v>
      </c>
      <c r="CA61" t="s">
        <v>426</v>
      </c>
      <c r="CB61" t="s">
        <v>916</v>
      </c>
      <c r="CC61" t="s">
        <v>1025</v>
      </c>
      <c r="CD61">
        <v>20361</v>
      </c>
      <c r="CE61">
        <v>5309</v>
      </c>
      <c r="CF61">
        <v>97.663965424099999</v>
      </c>
      <c r="CG61">
        <v>37053</v>
      </c>
      <c r="CH61">
        <v>5577</v>
      </c>
      <c r="CI61">
        <v>141.75607254670001</v>
      </c>
      <c r="CJ61">
        <v>132.1375291375</v>
      </c>
      <c r="CL61" t="s">
        <v>426</v>
      </c>
      <c r="CM61" t="s">
        <v>901</v>
      </c>
      <c r="CN61" t="s">
        <v>902</v>
      </c>
      <c r="CO61">
        <v>2724</v>
      </c>
      <c r="CP61">
        <v>313</v>
      </c>
      <c r="CQ61">
        <v>67.151248164500004</v>
      </c>
      <c r="CR61">
        <v>4971</v>
      </c>
      <c r="CS61">
        <v>770</v>
      </c>
      <c r="CT61">
        <v>91.146650573299993</v>
      </c>
      <c r="CU61">
        <v>103.22987012989999</v>
      </c>
      <c r="CW61" t="s">
        <v>426</v>
      </c>
      <c r="CX61" t="s">
        <v>909</v>
      </c>
      <c r="CY61" t="s">
        <v>910</v>
      </c>
      <c r="CZ61">
        <v>706</v>
      </c>
      <c r="DA61">
        <v>208</v>
      </c>
      <c r="DB61">
        <v>96.177053824400005</v>
      </c>
      <c r="DC61">
        <v>863</v>
      </c>
      <c r="DD61">
        <v>214</v>
      </c>
      <c r="DE61">
        <v>156.2305909618</v>
      </c>
      <c r="DF61">
        <v>156.2523364486</v>
      </c>
      <c r="DH61" t="s">
        <v>426</v>
      </c>
      <c r="DI61" t="s">
        <v>893</v>
      </c>
      <c r="DJ61" t="s">
        <v>894</v>
      </c>
      <c r="DK61">
        <v>880</v>
      </c>
      <c r="DL61">
        <v>215</v>
      </c>
      <c r="DM61">
        <v>94.864772727299993</v>
      </c>
      <c r="DN61">
        <v>1183</v>
      </c>
      <c r="DO61">
        <v>235</v>
      </c>
      <c r="DP61">
        <v>148.6120033812</v>
      </c>
      <c r="DQ61">
        <v>151.88936170209999</v>
      </c>
    </row>
    <row r="62" spans="2:121" x14ac:dyDescent="0.2">
      <c r="BJ62" t="s">
        <v>564</v>
      </c>
      <c r="BK62" t="s">
        <v>381</v>
      </c>
      <c r="BL62">
        <v>3301</v>
      </c>
      <c r="BM62">
        <v>816</v>
      </c>
      <c r="BN62">
        <v>104.0487730991</v>
      </c>
      <c r="BO62">
        <v>8242</v>
      </c>
      <c r="BP62">
        <v>1286</v>
      </c>
      <c r="BQ62">
        <v>138.5006066489</v>
      </c>
      <c r="BR62">
        <v>110.9105754277</v>
      </c>
      <c r="BS62">
        <v>2158</v>
      </c>
      <c r="BT62">
        <v>751</v>
      </c>
      <c r="BU62">
        <v>129.21501390180001</v>
      </c>
      <c r="BV62">
        <v>10576</v>
      </c>
      <c r="BW62">
        <v>1722</v>
      </c>
      <c r="BX62">
        <v>163.12159606660001</v>
      </c>
      <c r="BY62">
        <v>133.49477351920001</v>
      </c>
      <c r="CA62" t="s">
        <v>382</v>
      </c>
      <c r="CB62" t="s">
        <v>916</v>
      </c>
      <c r="CC62" t="s">
        <v>1026</v>
      </c>
      <c r="CD62">
        <v>16336</v>
      </c>
      <c r="CE62">
        <v>4679</v>
      </c>
      <c r="CF62">
        <v>97.915462781599999</v>
      </c>
      <c r="CG62">
        <v>25938</v>
      </c>
      <c r="CH62">
        <v>4012</v>
      </c>
      <c r="CI62">
        <v>140.26509368489999</v>
      </c>
      <c r="CJ62">
        <v>132.81455633100001</v>
      </c>
      <c r="CL62" t="s">
        <v>382</v>
      </c>
      <c r="CM62" t="s">
        <v>901</v>
      </c>
      <c r="CN62" t="s">
        <v>903</v>
      </c>
      <c r="CO62">
        <v>1340</v>
      </c>
      <c r="CP62">
        <v>169</v>
      </c>
      <c r="CQ62">
        <v>70.218656716400005</v>
      </c>
      <c r="CR62">
        <v>2522</v>
      </c>
      <c r="CS62">
        <v>393</v>
      </c>
      <c r="CT62">
        <v>94.588421887400003</v>
      </c>
      <c r="CU62">
        <v>109.8956743003</v>
      </c>
      <c r="CW62" t="s">
        <v>382</v>
      </c>
      <c r="CX62" t="s">
        <v>909</v>
      </c>
      <c r="CY62" t="s">
        <v>911</v>
      </c>
      <c r="CZ62">
        <v>448</v>
      </c>
      <c r="DA62">
        <v>116</v>
      </c>
      <c r="DB62">
        <v>89.25</v>
      </c>
      <c r="DC62">
        <v>489</v>
      </c>
      <c r="DD62">
        <v>100</v>
      </c>
      <c r="DE62">
        <v>160.2351738241</v>
      </c>
      <c r="DF62">
        <v>159.13999999999999</v>
      </c>
      <c r="DH62" t="s">
        <v>382</v>
      </c>
      <c r="DI62" t="s">
        <v>893</v>
      </c>
      <c r="DJ62" t="s">
        <v>895</v>
      </c>
      <c r="DK62">
        <v>431</v>
      </c>
      <c r="DL62">
        <v>109</v>
      </c>
      <c r="DM62">
        <v>93.624129930400002</v>
      </c>
      <c r="DN62">
        <v>598</v>
      </c>
      <c r="DO62">
        <v>101</v>
      </c>
      <c r="DP62">
        <v>149.21237458190001</v>
      </c>
      <c r="DQ62">
        <v>148.35643564360001</v>
      </c>
    </row>
    <row r="63" spans="2:121" x14ac:dyDescent="0.2">
      <c r="BJ63" t="s">
        <v>554</v>
      </c>
      <c r="BK63" t="s">
        <v>381</v>
      </c>
      <c r="BL63">
        <v>7067</v>
      </c>
      <c r="BM63">
        <v>1513</v>
      </c>
      <c r="BN63">
        <v>88.603226262899994</v>
      </c>
      <c r="BO63">
        <v>10889</v>
      </c>
      <c r="BP63">
        <v>1230</v>
      </c>
      <c r="BQ63">
        <v>144.0653012491</v>
      </c>
      <c r="BR63">
        <v>165.2504065041</v>
      </c>
      <c r="BS63">
        <v>6776</v>
      </c>
      <c r="BT63">
        <v>1400</v>
      </c>
      <c r="BU63">
        <v>85.496900826399994</v>
      </c>
      <c r="BV63">
        <v>10128</v>
      </c>
      <c r="BW63">
        <v>1177</v>
      </c>
      <c r="BX63">
        <v>142.08432902140001</v>
      </c>
      <c r="BY63">
        <v>162.3152081563</v>
      </c>
      <c r="CA63" t="s">
        <v>394</v>
      </c>
      <c r="CB63" t="s">
        <v>916</v>
      </c>
      <c r="CC63" t="s">
        <v>1027</v>
      </c>
      <c r="CD63">
        <v>2956</v>
      </c>
      <c r="CE63">
        <v>604</v>
      </c>
      <c r="CF63">
        <v>91.6407307172</v>
      </c>
      <c r="CG63">
        <v>8294</v>
      </c>
      <c r="CH63">
        <v>1380</v>
      </c>
      <c r="CI63">
        <v>122.1356402218</v>
      </c>
      <c r="CJ63">
        <v>99.875362318800001</v>
      </c>
      <c r="CL63" t="s">
        <v>394</v>
      </c>
      <c r="CM63" t="s">
        <v>901</v>
      </c>
      <c r="CN63" t="s">
        <v>904</v>
      </c>
      <c r="CO63">
        <v>334</v>
      </c>
      <c r="CP63">
        <v>38</v>
      </c>
      <c r="CQ63">
        <v>67.565868263499993</v>
      </c>
      <c r="CR63">
        <v>1238</v>
      </c>
      <c r="CS63">
        <v>223</v>
      </c>
      <c r="CT63">
        <v>71.571890145400005</v>
      </c>
      <c r="CU63">
        <v>63.5605381166</v>
      </c>
      <c r="CW63" t="s">
        <v>394</v>
      </c>
      <c r="CX63" t="s">
        <v>909</v>
      </c>
      <c r="CY63" t="s">
        <v>912</v>
      </c>
      <c r="CZ63">
        <v>103</v>
      </c>
      <c r="DA63">
        <v>36</v>
      </c>
      <c r="DB63">
        <v>98.038834951499993</v>
      </c>
      <c r="DC63">
        <v>115</v>
      </c>
      <c r="DD63">
        <v>29</v>
      </c>
      <c r="DE63">
        <v>149.9652173913</v>
      </c>
      <c r="DF63">
        <v>148.82758620690001</v>
      </c>
      <c r="DH63" t="s">
        <v>394</v>
      </c>
      <c r="DI63" t="s">
        <v>893</v>
      </c>
      <c r="DJ63" t="s">
        <v>896</v>
      </c>
      <c r="DK63">
        <v>146</v>
      </c>
      <c r="DL63">
        <v>31</v>
      </c>
      <c r="DM63">
        <v>86.8630136986</v>
      </c>
      <c r="DN63">
        <v>184</v>
      </c>
      <c r="DO63">
        <v>46</v>
      </c>
      <c r="DP63">
        <v>150.22282608699999</v>
      </c>
      <c r="DQ63">
        <v>152.9347826087</v>
      </c>
    </row>
    <row r="64" spans="2:121" x14ac:dyDescent="0.2">
      <c r="BJ64" t="s">
        <v>550</v>
      </c>
      <c r="BK64" t="s">
        <v>381</v>
      </c>
      <c r="BL64">
        <v>8315</v>
      </c>
      <c r="BM64">
        <v>1656</v>
      </c>
      <c r="BN64">
        <v>83.890920024099998</v>
      </c>
      <c r="BO64">
        <v>15344</v>
      </c>
      <c r="BP64">
        <v>2702</v>
      </c>
      <c r="BQ64">
        <v>128.01407716369999</v>
      </c>
      <c r="BR64">
        <v>111.2487046632</v>
      </c>
      <c r="BS64">
        <v>8193</v>
      </c>
      <c r="BT64">
        <v>1613</v>
      </c>
      <c r="BU64">
        <v>83.587208592699994</v>
      </c>
      <c r="BV64">
        <v>16092</v>
      </c>
      <c r="BW64">
        <v>2698</v>
      </c>
      <c r="BX64">
        <v>133.59843400450001</v>
      </c>
      <c r="BY64">
        <v>112.55485544850001</v>
      </c>
      <c r="CA64" t="s">
        <v>428</v>
      </c>
      <c r="CB64" t="s">
        <v>916</v>
      </c>
      <c r="CC64" t="s">
        <v>1028</v>
      </c>
      <c r="CD64">
        <v>2565</v>
      </c>
      <c r="CE64">
        <v>863</v>
      </c>
      <c r="CF64">
        <v>111.3949317739</v>
      </c>
      <c r="CG64">
        <v>4441</v>
      </c>
      <c r="CH64">
        <v>969</v>
      </c>
      <c r="CI64">
        <v>155.45913082640001</v>
      </c>
      <c r="CJ64">
        <v>134.19195046440001</v>
      </c>
      <c r="CL64" t="s">
        <v>428</v>
      </c>
      <c r="CM64" t="s">
        <v>901</v>
      </c>
      <c r="CN64" t="s">
        <v>905</v>
      </c>
      <c r="CO64">
        <v>471</v>
      </c>
      <c r="CP64">
        <v>55</v>
      </c>
      <c r="CQ64">
        <v>71.749469214399994</v>
      </c>
      <c r="CR64">
        <v>916</v>
      </c>
      <c r="CS64">
        <v>156</v>
      </c>
      <c r="CT64">
        <v>102.5141921397</v>
      </c>
      <c r="CU64">
        <v>116.05769230769999</v>
      </c>
      <c r="CW64" t="s">
        <v>428</v>
      </c>
      <c r="CX64" t="s">
        <v>909</v>
      </c>
      <c r="CY64" t="s">
        <v>913</v>
      </c>
      <c r="CZ64">
        <v>17</v>
      </c>
      <c r="DA64">
        <v>1</v>
      </c>
      <c r="DB64">
        <v>84.294117647099995</v>
      </c>
      <c r="DC64">
        <v>7</v>
      </c>
      <c r="DD64">
        <v>1</v>
      </c>
      <c r="DE64">
        <v>143.42857142860001</v>
      </c>
      <c r="DF64">
        <v>162</v>
      </c>
      <c r="DH64" t="s">
        <v>428</v>
      </c>
      <c r="DI64" t="s">
        <v>893</v>
      </c>
      <c r="DJ64" t="s">
        <v>897</v>
      </c>
      <c r="DK64">
        <v>12</v>
      </c>
      <c r="DL64">
        <v>2</v>
      </c>
      <c r="DM64">
        <v>96.5</v>
      </c>
      <c r="DN64">
        <v>23</v>
      </c>
      <c r="DO64">
        <v>4</v>
      </c>
      <c r="DP64">
        <v>122.5652173913</v>
      </c>
      <c r="DQ64">
        <v>169.5</v>
      </c>
    </row>
    <row r="65" spans="62:121" x14ac:dyDescent="0.2">
      <c r="BJ65" t="s">
        <v>614</v>
      </c>
      <c r="BK65" t="s">
        <v>381</v>
      </c>
      <c r="BL65">
        <v>2579</v>
      </c>
      <c r="BM65">
        <v>872</v>
      </c>
      <c r="BN65">
        <v>111.58743699110001</v>
      </c>
      <c r="BO65">
        <v>4385</v>
      </c>
      <c r="BP65">
        <v>974</v>
      </c>
      <c r="BQ65">
        <v>158.74161915619999</v>
      </c>
      <c r="BR65">
        <v>137.6498973306</v>
      </c>
      <c r="BS65">
        <v>2553</v>
      </c>
      <c r="BT65">
        <v>858</v>
      </c>
      <c r="BU65">
        <v>112.2224833529</v>
      </c>
      <c r="BV65">
        <v>4369</v>
      </c>
      <c r="BW65">
        <v>973</v>
      </c>
      <c r="BX65">
        <v>169.48500801099999</v>
      </c>
      <c r="BY65">
        <v>139.38848920859999</v>
      </c>
      <c r="CA65" t="s">
        <v>384</v>
      </c>
      <c r="CB65" t="s">
        <v>916</v>
      </c>
      <c r="CC65" t="s">
        <v>1029</v>
      </c>
      <c r="CD65">
        <v>8399</v>
      </c>
      <c r="CE65">
        <v>2415</v>
      </c>
      <c r="CF65">
        <v>102.2861054887</v>
      </c>
      <c r="CG65">
        <v>13800</v>
      </c>
      <c r="CH65">
        <v>2330</v>
      </c>
      <c r="CI65">
        <v>133.80153667729999</v>
      </c>
      <c r="CJ65">
        <v>125.84635193130001</v>
      </c>
      <c r="CL65" t="s">
        <v>384</v>
      </c>
      <c r="CM65" t="s">
        <v>901</v>
      </c>
      <c r="CN65" t="s">
        <v>906</v>
      </c>
      <c r="CO65">
        <v>841</v>
      </c>
      <c r="CP65">
        <v>91</v>
      </c>
      <c r="CQ65">
        <v>63.708680142699997</v>
      </c>
      <c r="CR65">
        <v>1487</v>
      </c>
      <c r="CS65">
        <v>231</v>
      </c>
      <c r="CT65">
        <v>91.008742434400006</v>
      </c>
      <c r="CU65">
        <v>100.8571428571</v>
      </c>
      <c r="CW65" t="s">
        <v>384</v>
      </c>
      <c r="CX65" t="s">
        <v>909</v>
      </c>
      <c r="CY65" t="s">
        <v>914</v>
      </c>
      <c r="CZ65">
        <v>242</v>
      </c>
      <c r="DA65">
        <v>76</v>
      </c>
      <c r="DB65">
        <v>99.925619834700001</v>
      </c>
      <c r="DC65">
        <v>268</v>
      </c>
      <c r="DD65">
        <v>57</v>
      </c>
      <c r="DE65">
        <v>161.69776119400001</v>
      </c>
      <c r="DF65">
        <v>168.98245614039999</v>
      </c>
      <c r="DH65" t="s">
        <v>384</v>
      </c>
      <c r="DI65" t="s">
        <v>893</v>
      </c>
      <c r="DJ65" t="s">
        <v>898</v>
      </c>
      <c r="DK65">
        <v>229</v>
      </c>
      <c r="DL65">
        <v>49</v>
      </c>
      <c r="DM65">
        <v>92.978165938900005</v>
      </c>
      <c r="DN65">
        <v>308</v>
      </c>
      <c r="DO65">
        <v>64</v>
      </c>
      <c r="DP65">
        <v>146.88961038959999</v>
      </c>
      <c r="DQ65">
        <v>157.609375</v>
      </c>
    </row>
    <row r="66" spans="62:121" x14ac:dyDescent="0.2">
      <c r="BJ66" t="s">
        <v>381</v>
      </c>
      <c r="BK66" t="s">
        <v>381</v>
      </c>
      <c r="BL66">
        <v>63645</v>
      </c>
      <c r="BM66">
        <v>16844</v>
      </c>
      <c r="BN66">
        <v>97.344394689300003</v>
      </c>
      <c r="BO66">
        <v>108896</v>
      </c>
      <c r="BP66">
        <v>17024</v>
      </c>
      <c r="BQ66">
        <v>142.59470107449999</v>
      </c>
      <c r="BR66">
        <v>132.36096099619999</v>
      </c>
      <c r="BS66">
        <v>60064</v>
      </c>
      <c r="BT66">
        <v>15289</v>
      </c>
      <c r="BU66">
        <v>93.746253995700002</v>
      </c>
      <c r="BV66">
        <v>103945</v>
      </c>
      <c r="BW66">
        <v>16983</v>
      </c>
      <c r="BX66">
        <v>140.9770442279</v>
      </c>
      <c r="BY66">
        <v>130.26155567329999</v>
      </c>
      <c r="CA66" t="s">
        <v>385</v>
      </c>
      <c r="CB66" t="s">
        <v>916</v>
      </c>
      <c r="CC66" t="s">
        <v>1030</v>
      </c>
      <c r="CD66">
        <v>8420</v>
      </c>
      <c r="CE66">
        <v>1673</v>
      </c>
      <c r="CF66">
        <v>83.582304038000004</v>
      </c>
      <c r="CG66">
        <v>15597</v>
      </c>
      <c r="CH66">
        <v>2644</v>
      </c>
      <c r="CI66">
        <v>125.05295890239999</v>
      </c>
      <c r="CJ66">
        <v>109.3494704992</v>
      </c>
      <c r="CL66" t="s">
        <v>385</v>
      </c>
      <c r="CM66" t="s">
        <v>901</v>
      </c>
      <c r="CN66" t="s">
        <v>907</v>
      </c>
      <c r="CO66">
        <v>622</v>
      </c>
      <c r="CP66">
        <v>89</v>
      </c>
      <c r="CQ66">
        <v>73.683279742799996</v>
      </c>
      <c r="CR66">
        <v>2042</v>
      </c>
      <c r="CS66">
        <v>305</v>
      </c>
      <c r="CT66">
        <v>68.0793339863</v>
      </c>
      <c r="CU66">
        <v>68.222950819700003</v>
      </c>
      <c r="CW66" t="s">
        <v>385</v>
      </c>
      <c r="CX66" t="s">
        <v>909</v>
      </c>
      <c r="CY66" t="s">
        <v>915</v>
      </c>
      <c r="CZ66">
        <v>238</v>
      </c>
      <c r="DA66">
        <v>85</v>
      </c>
      <c r="DB66">
        <v>108.5504201681</v>
      </c>
      <c r="DC66">
        <v>233</v>
      </c>
      <c r="DD66">
        <v>61</v>
      </c>
      <c r="DE66">
        <v>156.0858369099</v>
      </c>
      <c r="DF66">
        <v>161.393442623</v>
      </c>
      <c r="DH66" t="s">
        <v>385</v>
      </c>
      <c r="DI66" t="s">
        <v>893</v>
      </c>
      <c r="DJ66" t="s">
        <v>899</v>
      </c>
      <c r="DK66">
        <v>351</v>
      </c>
      <c r="DL66">
        <v>92</v>
      </c>
      <c r="DM66">
        <v>94.148148148100006</v>
      </c>
      <c r="DN66">
        <v>489</v>
      </c>
      <c r="DO66">
        <v>88</v>
      </c>
      <c r="DP66">
        <v>147.40899795499999</v>
      </c>
      <c r="DQ66">
        <v>149.01136363640001</v>
      </c>
    </row>
    <row r="67" spans="62:121" x14ac:dyDescent="0.2">
      <c r="BJ67" t="s">
        <v>542</v>
      </c>
      <c r="BK67" t="s">
        <v>381</v>
      </c>
      <c r="BL67">
        <v>18794</v>
      </c>
      <c r="BM67">
        <v>5095</v>
      </c>
      <c r="BN67">
        <v>100.46866021069999</v>
      </c>
      <c r="BO67">
        <v>33883</v>
      </c>
      <c r="BP67">
        <v>5078</v>
      </c>
      <c r="BQ67">
        <v>145.59344194560001</v>
      </c>
      <c r="BR67">
        <v>137.21366679799999</v>
      </c>
      <c r="BS67">
        <v>18138</v>
      </c>
      <c r="BT67">
        <v>4524</v>
      </c>
      <c r="BU67">
        <v>93.458264417199999</v>
      </c>
      <c r="BV67">
        <v>30936</v>
      </c>
      <c r="BW67">
        <v>4907</v>
      </c>
      <c r="BX67">
        <v>135.13289154680001</v>
      </c>
      <c r="BY67">
        <v>130.17913185250001</v>
      </c>
      <c r="CA67" t="s">
        <v>381</v>
      </c>
      <c r="CB67" t="s">
        <v>916</v>
      </c>
      <c r="CD67">
        <v>66076</v>
      </c>
      <c r="CE67">
        <v>17123</v>
      </c>
      <c r="CF67">
        <v>95.781206489499993</v>
      </c>
      <c r="CG67">
        <v>116584</v>
      </c>
      <c r="CH67">
        <v>18224</v>
      </c>
      <c r="CI67">
        <v>137.24248142869999</v>
      </c>
      <c r="CJ67">
        <v>127.7470368745</v>
      </c>
      <c r="CL67" t="s">
        <v>381</v>
      </c>
      <c r="CM67" t="s">
        <v>901</v>
      </c>
      <c r="CO67">
        <v>6960</v>
      </c>
      <c r="CP67">
        <v>863</v>
      </c>
      <c r="CQ67">
        <v>69.190373563199998</v>
      </c>
      <c r="CR67">
        <v>15456</v>
      </c>
      <c r="CS67">
        <v>2404</v>
      </c>
      <c r="CT67">
        <v>84.056030020700007</v>
      </c>
      <c r="CU67">
        <v>92.051996672200005</v>
      </c>
      <c r="CW67" t="s">
        <v>381</v>
      </c>
      <c r="CX67" t="s">
        <v>909</v>
      </c>
      <c r="CZ67">
        <v>1931</v>
      </c>
      <c r="DA67">
        <v>575</v>
      </c>
      <c r="DB67">
        <v>96.976696012399998</v>
      </c>
      <c r="DC67">
        <v>2163</v>
      </c>
      <c r="DD67">
        <v>510</v>
      </c>
      <c r="DE67">
        <v>157.56819232550001</v>
      </c>
      <c r="DF67">
        <v>159.8117647059</v>
      </c>
      <c r="DH67" t="s">
        <v>381</v>
      </c>
      <c r="DI67" t="s">
        <v>893</v>
      </c>
      <c r="DK67">
        <v>2203</v>
      </c>
      <c r="DL67">
        <v>537</v>
      </c>
      <c r="DM67">
        <v>93.929641398100003</v>
      </c>
      <c r="DN67">
        <v>3018</v>
      </c>
      <c r="DO67">
        <v>578</v>
      </c>
      <c r="DP67">
        <v>148.62756792580001</v>
      </c>
      <c r="DQ67">
        <v>151.65397923879999</v>
      </c>
    </row>
    <row r="68" spans="62:121" x14ac:dyDescent="0.2">
      <c r="BJ68" t="s">
        <v>308</v>
      </c>
      <c r="BK68" t="s">
        <v>696</v>
      </c>
      <c r="BL68">
        <v>7457</v>
      </c>
      <c r="BM68">
        <v>1586</v>
      </c>
      <c r="BN68">
        <v>86.075767734999999</v>
      </c>
      <c r="BO68">
        <v>11100</v>
      </c>
      <c r="BP68">
        <v>2353</v>
      </c>
      <c r="BQ68">
        <v>137.20218037660001</v>
      </c>
      <c r="BR68">
        <v>135.5329366766</v>
      </c>
      <c r="BS68">
        <v>1973</v>
      </c>
      <c r="BT68">
        <v>954</v>
      </c>
      <c r="BU68">
        <v>115.2113532691</v>
      </c>
      <c r="BV68">
        <v>2505</v>
      </c>
      <c r="BW68">
        <v>780</v>
      </c>
      <c r="BX68">
        <v>138.01197604789999</v>
      </c>
      <c r="BY68">
        <v>146.39615384620001</v>
      </c>
      <c r="CA68" t="s">
        <v>699</v>
      </c>
      <c r="CD68">
        <v>342904</v>
      </c>
      <c r="CE68">
        <v>80582</v>
      </c>
      <c r="CF68">
        <v>90.873145253499999</v>
      </c>
      <c r="CG68">
        <v>609217</v>
      </c>
      <c r="CH68">
        <v>97449</v>
      </c>
      <c r="CI68">
        <v>126.5490945383</v>
      </c>
      <c r="CJ68">
        <v>120.96837320029999</v>
      </c>
      <c r="CL68" t="s">
        <v>699</v>
      </c>
      <c r="CO68">
        <v>342904</v>
      </c>
      <c r="CP68">
        <v>80582</v>
      </c>
      <c r="CQ68">
        <v>90.873145253499999</v>
      </c>
      <c r="CR68">
        <v>609217</v>
      </c>
      <c r="CS68">
        <v>97449</v>
      </c>
      <c r="CT68">
        <v>126.5490945383</v>
      </c>
      <c r="CU68">
        <v>120.96837320029999</v>
      </c>
      <c r="CW68" t="s">
        <v>699</v>
      </c>
      <c r="CZ68">
        <v>342904</v>
      </c>
      <c r="DA68">
        <v>80582</v>
      </c>
      <c r="DB68">
        <v>90.873145253499999</v>
      </c>
      <c r="DC68">
        <v>609217</v>
      </c>
      <c r="DD68">
        <v>97449</v>
      </c>
      <c r="DE68">
        <v>126.5490945383</v>
      </c>
      <c r="DF68">
        <v>120.96837320029999</v>
      </c>
      <c r="DH68" t="s">
        <v>699</v>
      </c>
      <c r="DK68">
        <v>342904</v>
      </c>
      <c r="DL68">
        <v>80582</v>
      </c>
      <c r="DM68">
        <v>90.873145253499999</v>
      </c>
      <c r="DN68">
        <v>609217</v>
      </c>
      <c r="DO68">
        <v>97449</v>
      </c>
      <c r="DP68">
        <v>126.5490945383</v>
      </c>
      <c r="DQ68">
        <v>120.96837320029999</v>
      </c>
    </row>
    <row r="69" spans="62:121" x14ac:dyDescent="0.2">
      <c r="BJ69" t="s">
        <v>211</v>
      </c>
      <c r="BK69" t="s">
        <v>696</v>
      </c>
      <c r="BL69">
        <v>58</v>
      </c>
      <c r="BM69">
        <v>16</v>
      </c>
      <c r="BN69">
        <v>88.689655172399995</v>
      </c>
      <c r="BO69">
        <v>102</v>
      </c>
      <c r="BP69">
        <v>25</v>
      </c>
      <c r="BQ69">
        <v>134.862745098</v>
      </c>
      <c r="BR69">
        <v>120.68</v>
      </c>
      <c r="BS69">
        <v>3013</v>
      </c>
      <c r="BT69">
        <v>246</v>
      </c>
      <c r="BU69">
        <v>67.865250580799994</v>
      </c>
      <c r="BV69">
        <v>5410</v>
      </c>
      <c r="BW69">
        <v>1003</v>
      </c>
      <c r="BX69">
        <v>126.00739508229999</v>
      </c>
      <c r="BY69">
        <v>116.8424725823</v>
      </c>
    </row>
    <row r="70" spans="62:121" x14ac:dyDescent="0.2">
      <c r="BJ70" t="s">
        <v>696</v>
      </c>
      <c r="BK70" t="s">
        <v>696</v>
      </c>
      <c r="BL70">
        <v>8903</v>
      </c>
      <c r="BM70">
        <v>1918</v>
      </c>
      <c r="BN70">
        <v>86.968437605299997</v>
      </c>
      <c r="BO70">
        <v>13457</v>
      </c>
      <c r="BP70">
        <v>2735</v>
      </c>
      <c r="BQ70">
        <v>139.08969976220001</v>
      </c>
      <c r="BR70">
        <v>137.3316270567</v>
      </c>
      <c r="BS70">
        <v>8903</v>
      </c>
      <c r="BT70">
        <v>1918</v>
      </c>
      <c r="BU70">
        <v>86.968437605299997</v>
      </c>
      <c r="BV70">
        <v>13457</v>
      </c>
      <c r="BW70">
        <v>2735</v>
      </c>
      <c r="BX70">
        <v>139.08969976220001</v>
      </c>
      <c r="BY70">
        <v>137.3316270567</v>
      </c>
    </row>
    <row r="71" spans="62:121" x14ac:dyDescent="0.2">
      <c r="BJ71" t="s">
        <v>213</v>
      </c>
      <c r="BK71" t="s">
        <v>696</v>
      </c>
      <c r="BL71">
        <v>1388</v>
      </c>
      <c r="BM71">
        <v>316</v>
      </c>
      <c r="BN71">
        <v>91.692363112400002</v>
      </c>
      <c r="BO71">
        <v>2255</v>
      </c>
      <c r="BP71">
        <v>357</v>
      </c>
      <c r="BQ71">
        <v>148.57117516630001</v>
      </c>
      <c r="BR71">
        <v>150.3529411765</v>
      </c>
      <c r="BS71">
        <v>3917</v>
      </c>
      <c r="BT71">
        <v>718</v>
      </c>
      <c r="BU71">
        <v>87.436813888200007</v>
      </c>
      <c r="BV71">
        <v>5542</v>
      </c>
      <c r="BW71">
        <v>952</v>
      </c>
      <c r="BX71">
        <v>152.3451822447</v>
      </c>
      <c r="BY71">
        <v>151.4915966387</v>
      </c>
    </row>
    <row r="72" spans="62:121" x14ac:dyDescent="0.2">
      <c r="BJ72" t="s">
        <v>209</v>
      </c>
      <c r="BK72" t="s">
        <v>697</v>
      </c>
      <c r="BL72">
        <v>5673</v>
      </c>
      <c r="BM72">
        <v>816</v>
      </c>
      <c r="BN72">
        <v>70.521593513100001</v>
      </c>
      <c r="BO72">
        <v>20092</v>
      </c>
      <c r="BP72">
        <v>3018</v>
      </c>
      <c r="BQ72">
        <v>71.161905235899994</v>
      </c>
      <c r="BR72">
        <v>72.380053015200005</v>
      </c>
      <c r="BS72">
        <v>5688</v>
      </c>
      <c r="BT72">
        <v>813</v>
      </c>
      <c r="BU72">
        <v>70.199894514799993</v>
      </c>
      <c r="BV72">
        <v>20191</v>
      </c>
      <c r="BW72">
        <v>3046</v>
      </c>
      <c r="BX72">
        <v>71.351988509700007</v>
      </c>
      <c r="BY72">
        <v>72.694024950799999</v>
      </c>
    </row>
    <row r="73" spans="62:121" x14ac:dyDescent="0.2">
      <c r="BJ73" t="s">
        <v>224</v>
      </c>
      <c r="BK73" t="s">
        <v>697</v>
      </c>
      <c r="BL73">
        <v>783</v>
      </c>
      <c r="BM73">
        <v>398</v>
      </c>
      <c r="BN73">
        <v>173.8837803321</v>
      </c>
      <c r="BO73">
        <v>2544</v>
      </c>
      <c r="BP73">
        <v>368</v>
      </c>
      <c r="BQ73">
        <v>55.5420597484</v>
      </c>
      <c r="BR73">
        <v>62.480978260900002</v>
      </c>
      <c r="BS73">
        <v>689</v>
      </c>
      <c r="BT73">
        <v>382</v>
      </c>
      <c r="BU73">
        <v>190.71407837449999</v>
      </c>
      <c r="BV73">
        <v>2133</v>
      </c>
      <c r="BW73">
        <v>292</v>
      </c>
      <c r="BX73">
        <v>42.763244256900002</v>
      </c>
      <c r="BY73">
        <v>47.469178082200003</v>
      </c>
    </row>
    <row r="74" spans="62:121" x14ac:dyDescent="0.2">
      <c r="BJ74" t="s">
        <v>210</v>
      </c>
      <c r="BK74" t="s">
        <v>697</v>
      </c>
      <c r="BL74">
        <v>12768</v>
      </c>
      <c r="BM74">
        <v>1514</v>
      </c>
      <c r="BN74">
        <v>66.279057017499994</v>
      </c>
      <c r="BO74">
        <v>22696</v>
      </c>
      <c r="BP74">
        <v>3612</v>
      </c>
      <c r="BQ74">
        <v>94.228542474400001</v>
      </c>
      <c r="BR74">
        <v>108.41611295680001</v>
      </c>
      <c r="BS74">
        <v>12812</v>
      </c>
      <c r="BT74">
        <v>1535</v>
      </c>
      <c r="BU74">
        <v>66.429285045300006</v>
      </c>
      <c r="BV74">
        <v>22843</v>
      </c>
      <c r="BW74">
        <v>3631</v>
      </c>
      <c r="BX74">
        <v>94.648951538800006</v>
      </c>
      <c r="BY74">
        <v>108.7570917103</v>
      </c>
    </row>
    <row r="75" spans="62:121" x14ac:dyDescent="0.2">
      <c r="BJ75" t="s">
        <v>212</v>
      </c>
      <c r="BK75" t="s">
        <v>697</v>
      </c>
      <c r="BL75">
        <v>7162</v>
      </c>
      <c r="BM75">
        <v>541</v>
      </c>
      <c r="BN75">
        <v>59.374616029000002</v>
      </c>
      <c r="BO75">
        <v>24938</v>
      </c>
      <c r="BP75">
        <v>3581</v>
      </c>
      <c r="BQ75">
        <v>68.049727301900006</v>
      </c>
      <c r="BR75">
        <v>73.475844736100001</v>
      </c>
      <c r="BS75">
        <v>7196</v>
      </c>
      <c r="BT75">
        <v>538</v>
      </c>
      <c r="BU75">
        <v>59.132573651999998</v>
      </c>
      <c r="BV75">
        <v>25103</v>
      </c>
      <c r="BW75">
        <v>3610</v>
      </c>
      <c r="BX75">
        <v>68.229751802699994</v>
      </c>
      <c r="BY75">
        <v>73.675346260400005</v>
      </c>
    </row>
    <row r="76" spans="62:121" x14ac:dyDescent="0.2">
      <c r="BJ76" t="s">
        <v>697</v>
      </c>
      <c r="BK76" t="s">
        <v>697</v>
      </c>
      <c r="BL76">
        <v>26386</v>
      </c>
      <c r="BM76">
        <v>3269</v>
      </c>
      <c r="BN76">
        <v>68.510270598000005</v>
      </c>
      <c r="BO76">
        <v>70270</v>
      </c>
      <c r="BP76">
        <v>10579</v>
      </c>
      <c r="BQ76">
        <v>76.942320828800007</v>
      </c>
      <c r="BR76">
        <v>84.710464126999995</v>
      </c>
      <c r="BS76">
        <v>26385</v>
      </c>
      <c r="BT76">
        <v>3268</v>
      </c>
      <c r="BU76">
        <v>68.497593329500006</v>
      </c>
      <c r="BV76">
        <v>70270</v>
      </c>
      <c r="BW76">
        <v>10579</v>
      </c>
      <c r="BX76">
        <v>76.942320828800007</v>
      </c>
      <c r="BY76">
        <v>84.710464126999995</v>
      </c>
    </row>
    <row r="77" spans="62:121" x14ac:dyDescent="0.2">
      <c r="BJ77" t="s">
        <v>307</v>
      </c>
      <c r="BK77" t="s">
        <v>698</v>
      </c>
      <c r="BL77">
        <v>6275</v>
      </c>
      <c r="BM77">
        <v>1599</v>
      </c>
      <c r="BN77">
        <v>90.461832669299994</v>
      </c>
      <c r="BO77">
        <v>6973</v>
      </c>
      <c r="BP77">
        <v>1686</v>
      </c>
      <c r="BQ77">
        <v>148.9112290262</v>
      </c>
      <c r="BR77">
        <v>145.66488730719999</v>
      </c>
      <c r="BS77">
        <v>2213</v>
      </c>
      <c r="BT77">
        <v>926</v>
      </c>
      <c r="BU77">
        <v>108.9837324898</v>
      </c>
      <c r="BV77">
        <v>1267</v>
      </c>
      <c r="BW77">
        <v>683</v>
      </c>
      <c r="BX77">
        <v>139.97632202049999</v>
      </c>
      <c r="BY77">
        <v>145.2781844802</v>
      </c>
    </row>
    <row r="78" spans="62:121" x14ac:dyDescent="0.2">
      <c r="BJ78" t="s">
        <v>957</v>
      </c>
      <c r="BK78" t="s">
        <v>698</v>
      </c>
      <c r="BL78">
        <v>1323</v>
      </c>
      <c r="BM78">
        <v>242</v>
      </c>
      <c r="BN78">
        <v>79.517762660599999</v>
      </c>
      <c r="BO78">
        <v>2340</v>
      </c>
      <c r="BP78">
        <v>438</v>
      </c>
      <c r="BQ78">
        <v>131.7867521368</v>
      </c>
      <c r="BR78">
        <v>129.404109589</v>
      </c>
      <c r="BS78">
        <v>3853</v>
      </c>
      <c r="BT78">
        <v>549</v>
      </c>
      <c r="BU78">
        <v>75.8089800156</v>
      </c>
      <c r="BV78">
        <v>5029</v>
      </c>
      <c r="BW78">
        <v>949</v>
      </c>
      <c r="BX78">
        <v>133.22966792599999</v>
      </c>
      <c r="BY78">
        <v>126.01791359329999</v>
      </c>
    </row>
    <row r="79" spans="62:121" x14ac:dyDescent="0.2">
      <c r="BJ79" t="s">
        <v>698</v>
      </c>
      <c r="BK79" t="s">
        <v>698</v>
      </c>
      <c r="BL79">
        <v>8946</v>
      </c>
      <c r="BM79">
        <v>2278</v>
      </c>
      <c r="BN79">
        <v>90.2233400402</v>
      </c>
      <c r="BO79">
        <v>11183</v>
      </c>
      <c r="BP79">
        <v>2529</v>
      </c>
      <c r="BQ79">
        <v>146.73888938569999</v>
      </c>
      <c r="BR79">
        <v>145.09292210359999</v>
      </c>
      <c r="BS79">
        <v>8946</v>
      </c>
      <c r="BT79">
        <v>2278</v>
      </c>
      <c r="BU79">
        <v>90.2233400402</v>
      </c>
      <c r="BV79">
        <v>11183</v>
      </c>
      <c r="BW79">
        <v>2529</v>
      </c>
      <c r="BX79">
        <v>146.73888938569999</v>
      </c>
      <c r="BY79">
        <v>145.09292210359999</v>
      </c>
    </row>
    <row r="80" spans="62:121" x14ac:dyDescent="0.2">
      <c r="BJ80" t="s">
        <v>958</v>
      </c>
      <c r="BK80" t="s">
        <v>698</v>
      </c>
      <c r="BL80">
        <v>1348</v>
      </c>
      <c r="BM80">
        <v>437</v>
      </c>
      <c r="BN80">
        <v>99.620178041499997</v>
      </c>
      <c r="BO80">
        <v>1870</v>
      </c>
      <c r="BP80">
        <v>405</v>
      </c>
      <c r="BQ80">
        <v>157.34866310160001</v>
      </c>
      <c r="BR80">
        <v>159.67901234569999</v>
      </c>
      <c r="BS80">
        <v>2880</v>
      </c>
      <c r="BT80">
        <v>803</v>
      </c>
      <c r="BU80">
        <v>95.092013888899999</v>
      </c>
      <c r="BV80">
        <v>4887</v>
      </c>
      <c r="BW80">
        <v>897</v>
      </c>
      <c r="BX80">
        <v>162.39390218950001</v>
      </c>
      <c r="BY80">
        <v>165.13266443699999</v>
      </c>
    </row>
    <row r="81" spans="62:77" x14ac:dyDescent="0.2">
      <c r="BJ81" t="s">
        <v>699</v>
      </c>
      <c r="BL81">
        <v>342904</v>
      </c>
      <c r="BM81">
        <v>80582</v>
      </c>
      <c r="BN81" s="153">
        <v>90.873145253499999</v>
      </c>
      <c r="BO81">
        <v>609217</v>
      </c>
      <c r="BP81">
        <v>97449</v>
      </c>
      <c r="BQ81">
        <v>126.5490945383</v>
      </c>
      <c r="BR81">
        <v>120.96837320029999</v>
      </c>
      <c r="BS81">
        <v>342904</v>
      </c>
      <c r="BT81">
        <v>80582</v>
      </c>
      <c r="BU81">
        <v>90.873145253499999</v>
      </c>
      <c r="BV81">
        <v>609217</v>
      </c>
      <c r="BW81">
        <v>97449</v>
      </c>
      <c r="BX81">
        <v>126.5490945383</v>
      </c>
      <c r="BY81">
        <v>120.96837320029999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342904</CP_Inventory>
    <Fiscal_Year xmlns="c9744be7-b815-40bc-84fa-afc9c406d9bc">2016</Fiscal_Year>
    <CP_Backlog xmlns="c9744be7-b815-40bc-84fa-afc9c406d9bc">80582</CP_Backlog>
    <Creation_date xmlns="c9744be7-b815-40bc-84fa-afc9c406d9bc">2016-03-28T00:00:00</Creation_date>
    <Data_date xmlns="c9744be7-b815-40bc-84fa-afc9c406d9bc">2016-03-26T00:00:00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elements/1.1/"/>
    <ds:schemaRef ds:uri="fef9c9dc-374b-4157-9e06-089f148416e5"/>
    <ds:schemaRef ds:uri="http://purl.org/dc/terms/"/>
    <ds:schemaRef ds:uri="http://schemas.microsoft.com/office/2006/metadata/properties"/>
    <ds:schemaRef ds:uri="http://purl.org/dc/dcmitype/"/>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28,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2016-03-28T13:10:36Z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