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<sst xmlns="http://schemas.openxmlformats.org/spreadsheetml/2006/main" count="4090" uniqueCount="1065">
  <si>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</si>
  <si>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</si>
  <si>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</si>
  <si>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</si>
  <si>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</si>
  <si>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</si>
  <si>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</si>
  <si>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</si>
  <si>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</si>
  <si>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</si>
  <si>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</si>
  <si>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</si>
  <si>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</si>
  <si>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</si>
  <si>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</si>
  <si>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</si>
  <si>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</si>
  <si>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</si>
  <si>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</si>
  <si>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</si>
  <si>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</si>
  <si>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</si>
  <si>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</si>
  <si>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</si>
  <si>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</si>
  <si>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</si>
  <si>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</si>
  <si>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</si>
  <si>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</si>
  <si>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</si>
  <si>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</si>
  <si>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</si>
  <si>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</si>
  <si>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</si>
  <si>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</si>
  <si>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</si>
  <si>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</si>
  <si>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</si>
  <si>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</si>
  <si>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</si>
  <si>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</si>
  <si>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</si>
  <si>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</si>
  <si>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</si>
  <si>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</si>
  <si>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</si>
  <si>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</si>
  <si>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</si>
  <si>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</si>
  <si>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</si>
  <si>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</si>
  <si>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</si>
  <si>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</si>
  <si>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</si>
  <si>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</si>
  <si>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</si>
  <si>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</si>
  <si>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</si>
  <si>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</si>
  <si>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</si>
  <si>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</si>
  <si>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</si>
  <si>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</si>
  <si>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</si>
  <si>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</si>
  <si>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</si>
  <si>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</si>
  <si>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</si>
  <si>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</si>
  <si>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</si>
  <si>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</si>
  <si>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</si>
  <si>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</si>
  <si>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</si>
  <si>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</si>
  <si>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</si>
  <si>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</si>
  <si>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</si>
  <si>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</si>
  <si>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</si>
  <si>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</si>
  <si>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</si>
  <si>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</si>
  <si>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</si>
  <si>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</si>
  <si>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</si>
  <si>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</si>
  <si>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</si>
  <si>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</si>
  <si>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</si>
  <si>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</si>
  <si>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</si>
  <si>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</si>
  <si>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</si>
  <si>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</si>
  <si>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</si>
  <si>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</si>
  <si>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</si>
  <si>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</si>
  <si>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</si>
  <si>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</si>
  <si>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</si>
  <si>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</si>
  <si>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</si>
  <si>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</si>
  <si>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</si>
  <si>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</si>
  <si>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</si>
  <si>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</si>
  <si>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</si>
  <si>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</si>
  <si>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</si>
  <si>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</si>
  <si>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</si>
  <si>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</si>
  <si>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</si>
  <si>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</si>
  <si>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</si>
  <si>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</si>
  <si>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</si>
  <si>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</si>
  <si>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</si>
  <si>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</si>
  <si>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</si>
  <si>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</si>
  <si>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</si>
  <si>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</si>
  <si>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</si>
  <si>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</si>
  <si>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</si>
  <si>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</si>
  <si>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</si>
  <si>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</si>
  <si>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</si>
  <si>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</si>
  <si>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</si>
  <si>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</si>
  <si>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</si>
  <si>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</si>
  <si>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</si>
  <si>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</si>
  <si>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</si>
  <si>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</si>
  <si>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</si>
  <si>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</si>
  <si>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</si>
  <si>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</si>
  <si>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</si>
  <si>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</si>
  <si>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</si>
  <si>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</si>
  <si>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</si>
  <si>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</si>
  <si>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</si>
  <si>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</si>
  <si>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</si>
  <si>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</si>
  <si>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</si>
  <si>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</si>
  <si>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</si>
  <si>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</si>
  <si>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</si>
  <si>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</si>
  <si>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</si>
  <si>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</si>
  <si>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</si>
  <si>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</si>
  <si>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</si>
  <si>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</si>
  <si>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</si>
  <si>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</si>
  <si>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</si>
  <si>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</si>
  <si>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</si>
  <si>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</si>
  <si>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</si>
  <si>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</si>
  <si>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</si>
  <si>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</si>
  <si>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</si>
  <si>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</si>
  <si>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</si>
  <si>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</si>
  <si>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</si>
  <si>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</si>
  <si>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</si>
  <si>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</si>
  <si>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</si>
  <si>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</si>
  <si>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</si>
  <si>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</si>
  <si>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</si>
  <si>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</si>
  <si>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</si>
  <si>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</si>
  <si>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</si>
  <si>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</si>
  <si>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</si>
  <si>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</si>
  <si>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</si>
  <si>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</si>
  <si>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</si>
  <si>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</si>
  <si>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</si>
  <si>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</si>
  <si>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</si>
  <si>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</si>
  <si>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</si>
  <si>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</si>
  <si>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</si>
  <si>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</si>
  <si>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</si>
  <si>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</si>
  <si>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</si>
  <si>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</si>
  <si>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</si>
  <si>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</si>
  <si>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</si>
  <si>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</si>
  <si>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</si>
  <si>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</si>
  <si>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</si>
  <si>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</si>
  <si>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</si>
  <si>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</si>
  <si>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</si>
  <si>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</si>
  <si>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</si>
  <si>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</si>
  <si>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</si>
  <si>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</si>
  <si>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</si>
  <si>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</si>
  <si>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</si>
  <si>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</si>
  <si>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</si>
  <si>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</si>
  <si>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</si>
  <si>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</si>
  <si>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</si>
  <si>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</si>
  <si>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</si>
  <si>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</si>
  <si>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</si>
  <si>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</si>
  <si>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</si>
  <si>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</si>
  <si>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</si>
  <si>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</si>
  <si>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</si>
  <si>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</si>
  <si>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</si>
  <si>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</si>
  <si>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</si>
  <si>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</si>
  <si>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</si>
  <si>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</si>
  <si>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</si>
  <si>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</si>
  <si>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</si>
  <si>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</si>
  <si>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</si>
  <si>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</si>
  <si>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</si>
  <si>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</si>
  <si>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</si>
  <si>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</si>
  <si>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</si>
  <si>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</si>
  <si>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</si>
  <si>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</si>
  <si>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</si>
  <si>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</si>
  <si>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</si>
  <si>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</si>
  <si>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</si>
  <si>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</si>
  <si>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</si>
  <si>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</si>
  <si>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</si>
  <si>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</si>
  <si>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</si>
  <si>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</si>
  <si>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</si>
  <si>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</si>
  <si>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</si>
  <si>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</si>
  <si>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</si>
  <si>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</si>
  <si>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</si>
  <si>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</si>
  <si>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</si>
  <si>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</si>
  <si>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</si>
  <si>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</si>
  <si>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</si>
  <si>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</si>
  <si>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</si>
  <si>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</si>
  <si>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</si>
  <si>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</si>
  <si>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</si>
  <si>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</si>
  <si>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</si>
  <si>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</si>
  <si>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</si>
  <si>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</si>
  <si>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</si>
  <si>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</si>
  <si>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</si>
  <si>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</si>
  <si>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</si>
  <si>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</si>
  <si>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</si>
  <si>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</si>
  <si>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</si>
  <si>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</si>
  <si>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</si>
  <si>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</si>
  <si>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</si>
  <si>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</si>
  <si>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</si>
  <si>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</si>
  <si>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</si>
  <si>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</si>
  <si>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</si>
  <si>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</si>
  <si>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</si>
  <si>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</si>
  <si>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</si>
  <si>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</si>
  <si>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</si>
  <si>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</si>
  <si>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</si>
  <si>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</si>
  <si>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</si>
  <si>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</si>
  <si>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</si>
  <si>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</si>
  <si>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</si>
  <si>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</si>
  <si>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</si>
  <si>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</si>
  <si>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</si>
  <si>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</si>
  <si>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</si>
  <si>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</si>
  <si>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</si>
  <si>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</si>
  <si>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</si>
  <si>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</si>
  <si>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</si>
  <si>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</si>
  <si>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</si>
  <si>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</si>
  <si>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</si>
  <si>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</si>
  <si>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</si>
  <si>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</si>
  <si>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</si>
  <si>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</si>
  <si>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</si>
  <si>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</si>
  <si>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</si>
  <si>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</si>
  <si>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</si>
  <si>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</si>
  <si>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</si>
  <si>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</si>
  <si>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</si>
  <si>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</si>
  <si>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</si>
  <si>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</si>
  <si>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</si>
  <si>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</si>
  <si>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</si>
  <si>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</si>
  <si>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</si>
  <si>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</si>
  <si>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</si>
  <si>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</si>
  <si>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</si>
  <si>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</si>
  <si>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</si>
  <si>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</si>
  <si>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</si>
  <si>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</si>
  <si>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</si>
  <si>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</si>
  <si>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</si>
  <si>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</si>
  <si>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</si>
  <si>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</si>
  <si>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</si>
  <si>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</si>
  <si>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</si>
  <si>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</si>
  <si>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</si>
  <si>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</si>
  <si>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</si>
  <si>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</si>
  <si>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</si>
  <si>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</si>
  <si>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</si>
  <si>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</si>
  <si>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</si>
  <si>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</si>
  <si>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</si>
  <si>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</si>
  <si>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</si>
  <si>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</si>
  <si>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</si>
  <si>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</si>
  <si>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</si>
  <si>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</si>
  <si>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</si>
  <si>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</si>
  <si>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</si>
  <si>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</si>
  <si>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</si>
  <si>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</si>
  <si>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</si>
  <si>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</si>
  <si>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</si>
  <si>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</si>
  <si>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</si>
  <si>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</si>
  <si>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</si>
  <si>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</si>
  <si>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</si>
  <si>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</si>
  <si>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</si>
  <si>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</si>
  <si>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</si>
  <si>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</si>
  <si>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</si>
  <si>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</si>
  <si>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</si>
  <si>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</si>
  <si>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</si>
  <si>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</si>
  <si>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</si>
  <si>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</si>
  <si>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</si>
  <si>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</si>
  <si>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</si>
  <si>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</si>
  <si>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</si>
  <si>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</si>
  <si>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</si>
  <si>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</si>
  <si>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</si>
  <si>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</si>
  <si>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</si>
  <si>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</si>
  <si>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</si>
  <si>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</si>
  <si>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</si>
  <si>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</si>
  <si>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</si>
  <si>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</si>
  <si>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</si>
  <si>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</si>
  <si>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</si>
  <si>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</si>
  <si>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</si>
  <si>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</si>
  <si>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</si>
  <si>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</si>
  <si>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</si>
  <si>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</si>
  <si>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</si>
  <si>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</si>
  <si>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</si>
  <si>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</si>
  <si>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</si>
  <si>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</si>
  <si>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</si>
  <si>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</si>
  <si>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</si>
  <si>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</si>
  <si>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</si>
  <si>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</si>
  <si>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</si>
  <si>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</si>
  <si>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</si>
  <si>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</si>
  <si>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</si>
  <si>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</si>
  <si>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</si>
  <si>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</si>
  <si>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</si>
  <si>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</si>
  <si>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</si>
  <si>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</si>
  <si>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</si>
  <si>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</si>
  <si>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</si>
  <si>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</si>
  <si>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</si>
  <si>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</si>
  <si>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</si>
  <si>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</si>
  <si>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</si>
  <si>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</si>
  <si>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</si>
  <si>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</si>
  <si>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</si>
  <si>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</si>
  <si>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</si>
  <si>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</si>
  <si>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</si>
  <si>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</si>
  <si>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</si>
  <si>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</si>
  <si>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</si>
  <si>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</si>
  <si>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</si>
  <si>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</si>
  <si>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</si>
  <si>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</si>
  <si>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</si>
  <si>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</si>
  <si>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</si>
  <si>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</si>
  <si>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</si>
  <si>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</si>
  <si>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</si>
  <si>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</si>
  <si>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</si>
  <si>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</si>
  <si>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</si>
  <si>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</si>
  <si>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</si>
  <si>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</si>
  <si>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</si>
  <si>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</si>
  <si>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</si>
  <si>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</si>
  <si>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</si>
  <si>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</si>
  <si>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</si>
  <si>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</si>
  <si>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</si>
  <si>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</si>
  <si>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</si>
  <si>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</si>
  <si>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</si>
  <si>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</si>
  <si>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</si>
  <si>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</si>
  <si>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</si>
  <si>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</si>
  <si>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</si>
  <si>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</si>
  <si>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</si>
  <si>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</si>
  <si>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</si>
  <si>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</si>
  <si>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</si>
  <si>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</si>
  <si>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</si>
  <si>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</si>
  <si>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</si>
  <si>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</si>
  <si>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</si>
  <si>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</si>
  <si>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</si>
  <si>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</si>
  <si>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</si>
  <si>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</si>
  <si>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</si>
  <si>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</si>
  <si>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</si>
  <si>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</si>
  <si>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</si>
  <si>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</si>
  <si>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</si>
  <si>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</si>
  <si>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</si>
  <si>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</si>
  <si>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</si>
  <si>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</si>
  <si>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</si>
  <si>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</si>
  <si>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</si>
  <si>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</si>
  <si>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</si>
  <si>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</si>
  <si>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</si>
  <si>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</si>
  <si>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</si>
  <si>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</si>
  <si>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</si>
  <si>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</si>
  <si>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</si>
  <si>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</si>
  <si>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</si>
  <si>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</si>
  <si>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</si>
  <si>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</si>
  <si>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</si>
  <si>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</si>
  <si>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</si>
  <si>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</si>
  <si>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</si>
  <si>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</si>
  <si>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</si>
  <si>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</si>
  <si>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</si>
  <si>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</si>
  <si>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</si>
  <si>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</si>
  <si>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</si>
  <si>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</si>
  <si>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</si>
  <si>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</si>
  <si>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</si>
  <si>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</si>
  <si>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</si>
  <si>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</si>
  <si>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</si>
  <si>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</si>
  <si>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</si>
  <si>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</si>
  <si>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</si>
  <si>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</si>
  <si>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</si>
  <si>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</si>
  <si>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</si>
  <si>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</si>
  <si>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</si>
  <si>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</si>
  <si>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</si>
  <si>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</si>
  <si>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</si>
  <si>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</si>
  <si>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</si>
  <si>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</si>
  <si>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</si>
  <si>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</si>
  <si>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</si>
  <si>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</si>
  <si>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</si>
  <si>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</si>
  <si>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</si>
  <si>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</si>
  <si>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</si>
  <si>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</si>
  <si>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</si>
  <si>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</si>
  <si>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</si>
  <si>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</si>
  <si>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</si>
  <si>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</si>
  <si>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</si>
  <si>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</si>
  <si>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</si>
  <si>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</si>
  <si>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</si>
  <si>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</si>
  <si>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</si>
  <si>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</si>
  <si>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</si>
  <si>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</si>
  <si>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</si>
  <si>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</si>
  <si>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</si>
  <si>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</si>
  <si>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</si>
  <si>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</si>
  <si>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</si>
  <si>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</si>
  <si>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</si>
  <si>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</si>
  <si>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</si>
  <si>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</si>
  <si>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</si>
  <si>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</si>
  <si>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</si>
  <si>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</si>
  <si>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</si>
  <si>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</si>
  <si>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</si>
  <si>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</si>
  <si>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</si>
  <si>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</si>
  <si>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</si>
  <si>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</si>
  <si>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</si>
  <si>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</si>
  <si>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</si>
  <si>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</si>
  <si>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</si>
  <si>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</si>
  <si>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</si>
  <si>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</si>
  <si>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</si>
  <si>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</si>
  <si>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</si>
  <si>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</si>
  <si>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</si>
  <si>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</si>
  <si>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</si>
  <si>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</si>
  <si>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</si>
  <si>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</si>
  <si>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</si>
  <si>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</si>
  <si>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</si>
  <si>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</si>
  <si>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</si>
  <si>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</si>
  <si>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</si>
  <si>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</si>
  <si>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</si>
  <si>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</si>
  <si>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</si>
  <si>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</si>
  <si>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</si>
  <si>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</si>
  <si>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</si>
  <si>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</si>
  <si>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</si>
  <si>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</si>
  <si>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</si>
  <si>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</si>
  <si>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</si>
  <si>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</si>
  <si>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</si>
  <si>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</si>
  <si>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</si>
  <si>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</si>
  <si>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</si>
  <si>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</si>
  <si>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</si>
  <si>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</si>
  <si>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</si>
  <si>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</si>
  <si>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</si>
  <si>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</si>
  <si>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</si>
  <si>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</si>
  <si>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</si>
  <si>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</si>
  <si>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</si>
  <si>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</si>
  <si>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</si>
  <si>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</si>
  <si>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</si>
  <si>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</si>
  <si>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</si>
  <si>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</si>
  <si>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</si>
  <si>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</si>
  <si>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</si>
  <si>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</si>
  <si>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</si>
  <si>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</si>
  <si>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</si>
  <si>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</si>
  <si>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</si>
  <si>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</si>
  <si>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</si>
  <si>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</si>
  <si>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</si>
  <si>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</si>
  <si>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</si>
  <si>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</si>
  <si>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</si>
  <si>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</si>
  <si>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</si>
  <si>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</si>
  <si>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</si>
  <si>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</si>
  <si>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</si>
  <si>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</si>
  <si>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</si>
  <si>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</si>
  <si>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</si>
  <si>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</si>
  <si>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</si>
  <si>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</si>
  <si>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</si>
  <si>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</si>
  <si>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</si>
  <si>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</si>
  <si>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</si>
  <si>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</si>
  <si>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</si>
  <si>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</si>
  <si>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</si>
  <si>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</si>
  <si>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</si>
  <si>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</si>
  <si>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</si>
  <si>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</si>
  <si>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</si>
  <si>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</si>
  <si>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</si>
  <si>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</si>
  <si>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</si>
  <si>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</si>
  <si>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</si>
  <si>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</si>
  <si>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</si>
  <si>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</si>
  <si>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</si>
  <si>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</si>
  <si>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</si>
  <si>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</si>
  <si>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</si>
  <si>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</si>
  <si>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</si>
  <si>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</si>
  <si>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</si>
  <si>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</si>
  <si>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</si>
  <si>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</si>
  <si>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</si>
  <si>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</si>
  <si>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</si>
  <si>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</si>
  <si>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</si>
  <si>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</si>
  <si>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</si>
  <si>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</si>
  <si>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</si>
  <si>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</si>
  <si>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</si>
  <si>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</si>
  <si>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</si>
  <si>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</si>
  <si>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</si>
  <si>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</si>
  <si>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</si>
  <si>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</si>
  <si>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</si>
  <si>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</si>
  <si>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</si>
  <si>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</si>
  <si>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</si>
  <si>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</si>
  <si>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</si>
  <si>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</si>
  <si>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</si>
  <si>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</si>
  <si>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</si>
  <si>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</si>
  <si>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</si>
  <si>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</si>
  <si>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</si>
  <si>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</si>
  <si>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</si>
  <si>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</si>
  <si>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</si>
  <si>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</si>
  <si>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</si>
  <si>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</si>
  <si>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</si>
  <si>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</si>
  <si>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</si>
  <si>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</si>
  <si>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</si>
  <si>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</si>
  <si>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</si>
  <si>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</si>
  <si>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</si>
  <si>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</si>
  <si>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</si>
  <si>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</si>
  <si>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</si>
  <si>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</si>
  <si>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</si>
  <si>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</si>
  <si>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</si>
  <si>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</si>
  <si>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</si>
  <si>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</si>
  <si>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</si>
  <si>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</si>
  <si>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</si>
  <si>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</si>
  <si>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</si>
  <si>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</si>
  <si>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</si>
  <si>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</si>
  <si>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</si>
  <si>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</si>
  <si>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</si>
  <si>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</si>
  <si>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</si>
  <si>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</si>
  <si>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</si>
  <si>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</si>
  <si>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</si>
  <si>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</si>
  <si>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</si>
  <si>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</si>
  <si>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</si>
  <si>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</si>
  <si>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</si>
  <si>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</si>
  <si>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</si>
  <si>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</si>
  <si>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</si>
  <si>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</si>
  <si>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</si>
  <si>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</si>
  <si>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</si>
  <si>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</si>
  <si>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</si>
  <si>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</si>
  <si>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</si>
  <si>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</si>
  <si>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</si>
  <si>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</si>
  <si>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</si>
  <si>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</si>
  <si>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</si>
  <si>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</si>
  <si>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</si>
  <si>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</si>
  <si>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</si>
  <si>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</si>
  <si>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</si>
  <si>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</si>
  <si>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</si>
  <si>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</si>
  <si>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</si>
  <si>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</si>
  <si>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</si>
  <si>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</si>
  <si>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</si>
  <si>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</si>
  <si>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</si>
  <si>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</si>
  <si>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</si>
  <si>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</si>
  <si>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</si>
  <si>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</si>
  <si>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</si>
  <si>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</si>
  <si>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</si>
  <si>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</si>
  <si>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</si>
  <si>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</si>
  <si>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</si>
  <si>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</si>
  <si>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</si>
  <si>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</si>
  <si>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</si>
  <si>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</si>
  <si>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</si>
  <si>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</si>
  <si>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</si>
  <si>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</si>
  <si>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</si>
  <si>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</si>
  <si>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</si>
  <si>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</si>
  <si>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</si>
  <si>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</si>
  <si>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</si>
  <si>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</si>
  <si>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</si>
  <si>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</si>
  <si>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</si>
  <si>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</si>
  <si>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</si>
  <si>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</si>
  <si>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</si>
  <si>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</si>
  <si>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</si>
  <si>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</si>
  <si>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</si>
  <si>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</si>
  <si>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</si>
  <si>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</si>
  <si>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</si>
  <si>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</si>
  <si>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</si>
  <si>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</si>
  <si>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</si>
  <si>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</si>
  <si>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</si>
  <si>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</si>
  <si>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</si>
  <si>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</si>
  <si>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</si>
  <si>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</si>
  <si>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</si>
  <si>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</si>
  <si>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</si>
  <si>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</si>
  <si>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</si>
  <si>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</si>
  <si>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</si>
  <si>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</si>
  <si>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</si>
  <si>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</si>
  <si>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</si>
  <si>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</si>
  <si>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</si>
  <si>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</si>
  <si>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</si>
  <si>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</si>
  <si>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</si>
  <si>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</si>
  <si>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</si>
  <si>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</si>
  <si>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</si>
  <si>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</si>
  <si>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</si>
  <si>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</si>
  <si>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</si>
  <si>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</si>
  <si>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</si>
  <si>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</si>
  <si>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</si>
  <si>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</si>
  <si>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</si>
  <si>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</si>
  <si>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</si>
  <si>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</si>
  <si>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</si>
  <si>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</si>
  <si>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</si>
  <si>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</si>
  <si>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</si>
  <si>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</si>
  <si>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</si>
  <si>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</si>
  <si>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</si>
  <si>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</si>
  <si>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</si>
  <si>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</si>
  <si>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</si>
  <si>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</si>
  <si>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</si>
  <si>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</si>
  <si>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</si>
  <si>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</si>
  <si>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</si>
  <si>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</si>
  <si>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</si>
  <si>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</si>
  <si>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</si>
  <si>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</si>
  <si>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</si>
  <si>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</si>
  <si>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</si>
  <si>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</si>
  <si>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</si>
  <si>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</si>
  <si>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</si>
  <si>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</si>
  <si>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</si>
  <si>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</si>
  <si>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</si>
  <si>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</si>
  <si>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</si>
  <si>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Current Pending on 02/06/2016</t>
  </si>
  <si>
    <t>Prior Pending on 01/30/2016</t>
  </si>
  <si>
    <t>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</si>
</sst>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topLeftCell="A2" zoomScale="90" zoomScaleNormal="90" workbookViewId="0">
      <selection activeCell="A2" sqref="A2:N7"/>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1050</v>
      </c>
      <c r="C2" t="s">
        <v>503</v>
      </c>
      <c r="D2" t="s">
        <v>919</v>
      </c>
      <c r="E2" t="s">
        <v>920</v>
      </c>
      <c r="F2" t="s">
        <v>921</v>
      </c>
      <c r="G2" t="s">
        <v>922</v>
      </c>
      <c r="H2" t="s">
        <v>924</v>
      </c>
      <c r="I2" t="s">
        <v>1044</v>
      </c>
      <c r="J2" t="s">
        <v>925</v>
      </c>
      <c r="K2" t="s">
        <v>926</v>
      </c>
      <c r="L2" t="s">
        <v>923</v>
      </c>
      <c r="M2" t="s">
        <v>928</v>
      </c>
      <c r="N2" t="s">
        <v>929</v>
      </c>
      <c r="O2" t="s">
        <v>930</v>
      </c>
      <c r="P2" t="s">
        <v>931</v>
      </c>
    </row>
    <row r="3" spans="2:16" x14ac:dyDescent="0.2">
      <c r="B3" t="s">
        <v>587</v>
      </c>
      <c r="C3" t="s">
        <v>405</v>
      </c>
      <c r="D3" s="18">
        <v>42402.792557870373</v>
      </c>
      <c r="E3" t="s">
        <v>163</v>
      </c>
      <c r="F3" s="19">
        <v>0.99021257719037603</v>
      </c>
      <c r="G3" s="19">
        <v>0.98229750382068259</v>
      </c>
      <c r="H3" s="19">
        <v>0.92386557307200678</v>
      </c>
      <c r="I3" s="19">
        <v>4.4702571638478329E-2</v>
      </c>
      <c r="J3" s="19">
        <v>0.90872643939115538</v>
      </c>
      <c r="K3" s="19">
        <v>4.9032565706370053E-2</v>
      </c>
      <c r="L3" s="19"/>
      <c r="M3" s="19"/>
      <c r="N3" s="19"/>
      <c r="O3" s="19"/>
      <c r="P3" s="19"/>
    </row>
    <row r="4" spans="2:16" x14ac:dyDescent="0.2">
      <c r="B4" t="s">
        <v>646</v>
      </c>
      <c r="C4" t="s">
        <v>405</v>
      </c>
      <c r="D4" s="18">
        <v>42402.792557870373</v>
      </c>
      <c r="E4" t="s">
        <v>188</v>
      </c>
      <c r="F4" s="19">
        <v>0.98909882056567033</v>
      </c>
      <c r="G4" s="19">
        <v>0.96676514032496319</v>
      </c>
      <c r="H4" s="19">
        <v>0.8929422000597349</v>
      </c>
      <c r="I4" s="19">
        <v>4.4598008524262482E-2</v>
      </c>
      <c r="J4" s="19">
        <v>0.94163413191363499</v>
      </c>
      <c r="K4" s="19">
        <v>4.3932684132348569E-2</v>
      </c>
      <c r="L4" s="19"/>
      <c r="M4" s="19"/>
      <c r="N4" s="19"/>
      <c r="O4" s="19"/>
      <c r="P4" s="19"/>
    </row>
    <row r="5" spans="2:16" x14ac:dyDescent="0.2">
      <c r="B5" t="s">
        <v>540</v>
      </c>
      <c r="C5" t="s">
        <v>381</v>
      </c>
      <c r="D5" s="18">
        <v>42402.792557870373</v>
      </c>
      <c r="E5" t="s">
        <v>145</v>
      </c>
      <c r="F5" s="19">
        <v>0.94457178007158704</v>
      </c>
      <c r="G5" s="19">
        <v>0.85597397425354405</v>
      </c>
      <c r="H5" s="19">
        <v>0.88032852600260514</v>
      </c>
      <c r="I5" s="19">
        <v>4.8600403971410841E-2</v>
      </c>
      <c r="J5" s="19">
        <v>0.86614596291708057</v>
      </c>
      <c r="K5" s="19">
        <v>5.0205853138540278E-2</v>
      </c>
      <c r="L5" s="19"/>
      <c r="M5" s="19"/>
      <c r="N5" s="19"/>
      <c r="O5" s="19"/>
      <c r="P5" s="19"/>
    </row>
    <row r="6" spans="2:16" x14ac:dyDescent="0.2">
      <c r="B6" t="s">
        <v>534</v>
      </c>
      <c r="C6" t="s">
        <v>370</v>
      </c>
      <c r="D6" s="18">
        <v>42402.792557870373</v>
      </c>
      <c r="E6" t="s">
        <v>143</v>
      </c>
      <c r="F6" s="19">
        <v>0.9522162611490943</v>
      </c>
      <c r="G6" s="19">
        <v>0.82786855283839611</v>
      </c>
      <c r="H6" s="19">
        <v>0.842203026026212</v>
      </c>
      <c r="I6" s="19">
        <v>4.38819383870198E-2</v>
      </c>
      <c r="J6" s="19">
        <v>0.89718885478540555</v>
      </c>
      <c r="K6" s="19">
        <v>4.6466325855455043E-2</v>
      </c>
      <c r="L6" s="19"/>
      <c r="M6" s="19"/>
      <c r="N6" s="19"/>
      <c r="O6" s="19"/>
      <c r="P6" s="19"/>
    </row>
    <row r="7" spans="2:16" x14ac:dyDescent="0.2">
      <c r="B7" t="s">
        <v>602</v>
      </c>
      <c r="C7" t="s">
        <v>405</v>
      </c>
      <c r="D7" s="18">
        <v>42402.792557870373</v>
      </c>
      <c r="E7" t="s">
        <v>169</v>
      </c>
      <c r="F7" s="19">
        <v>0.99026854282351851</v>
      </c>
      <c r="G7" s="19">
        <v>0.9609375</v>
      </c>
      <c r="H7" s="19">
        <v>0.94417611647767041</v>
      </c>
      <c r="I7" s="19">
        <v>4.5377108513082194E-2</v>
      </c>
      <c r="J7" s="19">
        <v>0.96052981361169898</v>
      </c>
      <c r="K7" s="19">
        <v>2.9626253054451154E-2</v>
      </c>
      <c r="L7" s="19"/>
      <c r="M7" s="19"/>
      <c r="N7" s="19"/>
      <c r="O7" s="19"/>
      <c r="P7" s="19"/>
    </row>
    <row r="8" spans="2:16" x14ac:dyDescent="0.2">
      <c r="B8" t="s">
        <v>513</v>
      </c>
      <c r="C8" t="s">
        <v>370</v>
      </c>
      <c r="D8" s="18">
        <v>42402.792557870373</v>
      </c>
      <c r="E8" t="s">
        <v>136</v>
      </c>
      <c r="F8" s="19">
        <v>0.92003092401083031</v>
      </c>
      <c r="G8" s="19">
        <v>0.82912793271359009</v>
      </c>
      <c r="H8" s="19">
        <v>0.8224097713256715</v>
      </c>
      <c r="I8" s="19">
        <v>5.8539885663012187E-2</v>
      </c>
      <c r="J8" s="19">
        <v>0.91285424560278361</v>
      </c>
      <c r="K8" s="19">
        <v>5.6891988498294598E-2</v>
      </c>
      <c r="L8" s="19"/>
      <c r="M8" s="19"/>
      <c r="N8" s="19"/>
      <c r="O8" s="19"/>
      <c r="P8" s="19"/>
    </row>
    <row r="9" spans="2:16" x14ac:dyDescent="0.2">
      <c r="B9" t="s">
        <v>521</v>
      </c>
      <c r="C9" t="s">
        <v>370</v>
      </c>
      <c r="D9" s="18">
        <v>42402.792557870373</v>
      </c>
      <c r="E9" t="s">
        <v>139</v>
      </c>
      <c r="F9" s="19">
        <v>0.94734487088812225</v>
      </c>
      <c r="G9" s="19">
        <v>0.91250149826201588</v>
      </c>
      <c r="H9" s="19">
        <v>0.88085529288821096</v>
      </c>
      <c r="I9" s="19">
        <v>5.1265236134882243E-2</v>
      </c>
      <c r="J9" s="19">
        <v>0.87298312137742362</v>
      </c>
      <c r="K9" s="19">
        <v>4.8714812917729021E-2</v>
      </c>
      <c r="L9" s="19"/>
      <c r="M9" s="19"/>
      <c r="N9" s="19"/>
      <c r="O9" s="19"/>
      <c r="P9" s="19"/>
    </row>
    <row r="10" spans="2:16" x14ac:dyDescent="0.2">
      <c r="B10" t="s">
        <v>638</v>
      </c>
      <c r="C10" t="s">
        <v>386</v>
      </c>
      <c r="D10" s="18">
        <v>42402.792557870373</v>
      </c>
      <c r="E10" t="s">
        <v>674</v>
      </c>
      <c r="F10" s="19">
        <v>0.95627859234941748</v>
      </c>
      <c r="G10" s="19">
        <v>0.91538461538461535</v>
      </c>
      <c r="H10" s="19">
        <v>0.87379115915701289</v>
      </c>
      <c r="I10" s="19">
        <v>5.4125456874918425E-2</v>
      </c>
      <c r="J10" s="19">
        <v>0.88011518781566589</v>
      </c>
      <c r="K10" s="19">
        <v>5.7671836319839895E-2</v>
      </c>
      <c r="L10" s="19"/>
      <c r="M10" s="19"/>
      <c r="N10" s="19"/>
      <c r="O10" s="19"/>
      <c r="P10" s="19"/>
    </row>
    <row r="11" spans="2:16" x14ac:dyDescent="0.2">
      <c r="B11" t="s">
        <v>568</v>
      </c>
      <c r="C11" t="s">
        <v>391</v>
      </c>
      <c r="D11" s="18">
        <v>42402.792557870373</v>
      </c>
      <c r="E11" t="s">
        <v>155</v>
      </c>
      <c r="F11" s="19">
        <v>0.92786852923383256</v>
      </c>
      <c r="G11" s="19">
        <v>0.83343613435892483</v>
      </c>
      <c r="H11" s="19">
        <v>0.89533340032093134</v>
      </c>
      <c r="I11" s="19">
        <v>4.5621680266297912E-2</v>
      </c>
      <c r="J11" s="19">
        <v>0.87116229207732476</v>
      </c>
      <c r="K11" s="19">
        <v>4.9192003057344211E-2</v>
      </c>
      <c r="L11" s="252"/>
      <c r="M11" s="252"/>
      <c r="N11" s="252"/>
      <c r="O11" s="252"/>
      <c r="P11" s="252"/>
    </row>
    <row r="12" spans="2:16" x14ac:dyDescent="0.2">
      <c r="B12" t="s">
        <v>560</v>
      </c>
      <c r="C12" t="s">
        <v>391</v>
      </c>
      <c r="D12" s="18">
        <v>42402.792557870373</v>
      </c>
      <c r="E12" t="s">
        <v>152</v>
      </c>
      <c r="F12" s="19">
        <v>0.98130619800575092</v>
      </c>
      <c r="G12" s="19">
        <v>0.90968935883532154</v>
      </c>
      <c r="H12" s="19">
        <v>0.92193247716030458</v>
      </c>
      <c r="I12" s="19">
        <v>4.1420701289907241E-2</v>
      </c>
      <c r="J12" s="19">
        <v>0.86279036764797001</v>
      </c>
      <c r="K12" s="19">
        <v>5.9175225691739969E-2</v>
      </c>
      <c r="L12" s="19"/>
      <c r="M12" s="19"/>
      <c r="N12" s="19"/>
      <c r="O12" s="19"/>
      <c r="P12" s="19"/>
    </row>
    <row r="13" spans="2:16" x14ac:dyDescent="0.2">
      <c r="B13" t="s">
        <v>548</v>
      </c>
      <c r="C13" t="s">
        <v>381</v>
      </c>
      <c r="D13" s="18">
        <v>42402.792557870373</v>
      </c>
      <c r="E13" t="s">
        <v>148</v>
      </c>
      <c r="F13" s="19">
        <v>0.9742299327494397</v>
      </c>
      <c r="G13" s="19">
        <v>0.91804427898134577</v>
      </c>
      <c r="H13" s="19">
        <v>0.94060298179653867</v>
      </c>
      <c r="I13" s="19">
        <v>4.6325147759908279E-2</v>
      </c>
      <c r="J13" s="19">
        <v>0.90254791306439397</v>
      </c>
      <c r="K13" s="19">
        <v>5.7514173835959283E-2</v>
      </c>
      <c r="L13" s="19"/>
      <c r="M13" s="19"/>
      <c r="N13" s="19"/>
      <c r="O13" s="19"/>
      <c r="P13" s="19"/>
    </row>
    <row r="14" spans="2:16" x14ac:dyDescent="0.2">
      <c r="B14" t="s">
        <v>386</v>
      </c>
      <c r="C14" t="s">
        <v>386</v>
      </c>
      <c r="D14" s="18">
        <v>42402.792557870373</v>
      </c>
      <c r="E14" t="s">
        <v>665</v>
      </c>
      <c r="F14" s="19">
        <v>0.96385830894499491</v>
      </c>
      <c r="G14" s="19">
        <v>0.89832405666373194</v>
      </c>
      <c r="H14" s="19">
        <v>0.90693090678591337</v>
      </c>
      <c r="I14" s="19">
        <v>1.6899784172818285E-2</v>
      </c>
      <c r="J14" s="19">
        <v>0.92669655812967577</v>
      </c>
      <c r="K14" s="19">
        <v>1.6435234493496723E-2</v>
      </c>
      <c r="L14" s="19"/>
      <c r="M14" s="19"/>
      <c r="N14" s="19"/>
      <c r="O14" s="19"/>
      <c r="P14" s="19"/>
    </row>
    <row r="15" spans="2:16" x14ac:dyDescent="0.2">
      <c r="B15" t="s">
        <v>585</v>
      </c>
      <c r="C15" t="s">
        <v>386</v>
      </c>
      <c r="D15" s="18">
        <v>42402.792557870373</v>
      </c>
      <c r="E15" t="s">
        <v>162</v>
      </c>
      <c r="F15" s="19">
        <v>0.99358005638977287</v>
      </c>
      <c r="G15" s="19">
        <v>0.96201901813356927</v>
      </c>
      <c r="H15" s="19">
        <v>0.9303037937613321</v>
      </c>
      <c r="I15" s="19">
        <v>4.0995542416165168E-2</v>
      </c>
      <c r="J15" s="19">
        <v>0.89831627321759144</v>
      </c>
      <c r="K15" s="19">
        <v>4.8364845836913875E-2</v>
      </c>
      <c r="L15" s="19"/>
      <c r="M15" s="19"/>
      <c r="N15" s="19"/>
      <c r="O15" s="19"/>
      <c r="P15" s="19"/>
    </row>
    <row r="16" spans="2:16" x14ac:dyDescent="0.2">
      <c r="B16" t="s">
        <v>577</v>
      </c>
      <c r="C16" t="s">
        <v>391</v>
      </c>
      <c r="D16" s="18">
        <v>42402.792557870373</v>
      </c>
      <c r="E16" t="s">
        <v>159</v>
      </c>
      <c r="F16" s="19">
        <v>0.92810210956899997</v>
      </c>
      <c r="G16" s="19">
        <v>0.91901779500944425</v>
      </c>
      <c r="H16" s="19">
        <v>0.97493066328209455</v>
      </c>
      <c r="I16" s="19">
        <v>2.7563920207492387E-2</v>
      </c>
      <c r="J16" s="19">
        <v>0.97754531193891614</v>
      </c>
      <c r="K16" s="19">
        <v>2.2121885807232147E-2</v>
      </c>
      <c r="L16" s="252"/>
      <c r="M16" s="252"/>
      <c r="N16" s="252"/>
      <c r="O16" s="252"/>
      <c r="P16" s="252"/>
    </row>
    <row r="17" spans="2:16" x14ac:dyDescent="0.2">
      <c r="B17" t="s">
        <v>570</v>
      </c>
      <c r="C17" t="s">
        <v>391</v>
      </c>
      <c r="D17" s="18">
        <v>42402.792557870373</v>
      </c>
      <c r="E17" t="s">
        <v>156</v>
      </c>
      <c r="F17" s="19">
        <v>0.96092343745443665</v>
      </c>
      <c r="G17" s="19">
        <v>0.93576303239598746</v>
      </c>
      <c r="H17" s="19">
        <v>0.90173179529156078</v>
      </c>
      <c r="I17" s="19">
        <v>4.4586971947892164E-2</v>
      </c>
      <c r="J17" s="19">
        <v>0.90434008944486888</v>
      </c>
      <c r="K17" s="19">
        <v>4.8270521665829375E-2</v>
      </c>
      <c r="L17" s="19"/>
      <c r="M17" s="19"/>
      <c r="N17" s="19"/>
      <c r="O17" s="19"/>
      <c r="P17" s="19"/>
    </row>
    <row r="18" spans="2:16" x14ac:dyDescent="0.2">
      <c r="B18" t="s">
        <v>634</v>
      </c>
      <c r="C18" t="s">
        <v>391</v>
      </c>
      <c r="D18" s="18">
        <v>42402.792557870373</v>
      </c>
      <c r="E18" t="s">
        <v>183</v>
      </c>
      <c r="F18" s="19">
        <v>0.91959858177129838</v>
      </c>
      <c r="G18" s="19">
        <v>0.88588474232038583</v>
      </c>
      <c r="H18" s="19">
        <v>0.93298881157047342</v>
      </c>
      <c r="I18" s="19">
        <v>4.1028432257753093E-2</v>
      </c>
      <c r="J18" s="19">
        <v>0.96429435512764439</v>
      </c>
      <c r="K18" s="19">
        <v>3.1242122640087331E-2</v>
      </c>
      <c r="L18" s="19"/>
      <c r="M18" s="19"/>
      <c r="N18" s="19"/>
      <c r="O18" s="19"/>
      <c r="P18" s="19"/>
    </row>
    <row r="19" spans="2:16" x14ac:dyDescent="0.2">
      <c r="B19" t="s">
        <v>632</v>
      </c>
      <c r="C19" t="s">
        <v>386</v>
      </c>
      <c r="D19" s="18">
        <v>42402.792557870373</v>
      </c>
      <c r="E19" t="s">
        <v>182</v>
      </c>
      <c r="F19" s="19">
        <v>1</v>
      </c>
      <c r="G19" s="19">
        <v>1</v>
      </c>
      <c r="H19" s="19">
        <v>0.95049704259655077</v>
      </c>
      <c r="I19" s="19">
        <v>3.8901834799351533E-2</v>
      </c>
      <c r="J19" s="19">
        <v>0.95833722493455042</v>
      </c>
      <c r="K19" s="19">
        <v>3.182887260554651E-2</v>
      </c>
      <c r="L19" s="19"/>
      <c r="M19" s="19"/>
      <c r="N19" s="19"/>
      <c r="O19" s="19"/>
      <c r="P19" s="19"/>
    </row>
    <row r="20" spans="2:16" x14ac:dyDescent="0.2">
      <c r="B20" t="s">
        <v>523</v>
      </c>
      <c r="C20" t="s">
        <v>370</v>
      </c>
      <c r="D20" s="18">
        <v>42402.792557870373</v>
      </c>
      <c r="E20" t="s">
        <v>140</v>
      </c>
      <c r="F20" s="19">
        <v>0.98993004258277562</v>
      </c>
      <c r="G20" s="19">
        <v>0.98201187565490722</v>
      </c>
      <c r="H20" s="19">
        <v>0.91856880779742667</v>
      </c>
      <c r="I20" s="19">
        <v>4.4166390999585019E-2</v>
      </c>
      <c r="J20" s="19">
        <v>0.97189620044649627</v>
      </c>
      <c r="K20" s="19">
        <v>2.8646577881709233E-2</v>
      </c>
      <c r="L20" s="19"/>
      <c r="M20" s="19"/>
      <c r="N20" s="19"/>
      <c r="O20" s="19"/>
      <c r="P20" s="19"/>
    </row>
    <row r="21" spans="2:16" x14ac:dyDescent="0.2">
      <c r="B21" t="s">
        <v>642</v>
      </c>
      <c r="C21" t="s">
        <v>405</v>
      </c>
      <c r="D21" s="18">
        <v>42402.792557870373</v>
      </c>
      <c r="E21" t="s">
        <v>186</v>
      </c>
      <c r="F21" s="19">
        <v>0.9495042068983468</v>
      </c>
      <c r="G21" s="19">
        <v>0.91495578016424506</v>
      </c>
      <c r="H21" s="19">
        <v>0.88919333979954762</v>
      </c>
      <c r="I21" s="19">
        <v>4.591444878848968E-2</v>
      </c>
      <c r="J21" s="19">
        <v>0.96366085459851836</v>
      </c>
      <c r="K21" s="19">
        <v>2.9708351548735051E-2</v>
      </c>
      <c r="L21" s="19"/>
      <c r="M21" s="19"/>
      <c r="N21" s="19"/>
      <c r="O21" s="19"/>
      <c r="P21" s="19"/>
    </row>
    <row r="22" spans="2:16" x14ac:dyDescent="0.2">
      <c r="B22" t="s">
        <v>620</v>
      </c>
      <c r="C22" t="s">
        <v>386</v>
      </c>
      <c r="D22" s="18">
        <v>42402.792557870373</v>
      </c>
      <c r="E22" t="s">
        <v>177</v>
      </c>
      <c r="F22" s="19">
        <v>0.93263306936421397</v>
      </c>
      <c r="G22" s="19">
        <v>0.76488137561623049</v>
      </c>
      <c r="H22" s="19">
        <v>0.85649054881211739</v>
      </c>
      <c r="I22" s="19">
        <v>4.7083109080858637E-2</v>
      </c>
      <c r="J22" s="19">
        <v>0.897273540950976</v>
      </c>
      <c r="K22" s="19">
        <v>4.7670647730583153E-2</v>
      </c>
      <c r="L22" s="19"/>
      <c r="M22" s="19"/>
      <c r="N22" s="19"/>
      <c r="O22" s="19"/>
      <c r="P22" s="19"/>
    </row>
    <row r="23" spans="2:16" x14ac:dyDescent="0.2">
      <c r="B23" t="s">
        <v>538</v>
      </c>
      <c r="C23" t="s">
        <v>370</v>
      </c>
      <c r="D23" s="18">
        <v>42402.792557870373</v>
      </c>
      <c r="E23" t="s">
        <v>144</v>
      </c>
      <c r="F23" s="19">
        <v>0.95520986394348695</v>
      </c>
      <c r="G23" s="19">
        <v>0.8990246406570841</v>
      </c>
      <c r="H23" s="19">
        <v>0.89846693280810053</v>
      </c>
      <c r="I23" s="19">
        <v>4.4677437236061268E-2</v>
      </c>
      <c r="J23" s="19">
        <v>0.8798455168020386</v>
      </c>
      <c r="K23" s="19">
        <v>5.406313262750892E-2</v>
      </c>
      <c r="L23" s="19"/>
      <c r="M23" s="19"/>
      <c r="N23" s="19"/>
      <c r="O23" s="19"/>
      <c r="P23" s="19"/>
    </row>
    <row r="24" spans="2:16" x14ac:dyDescent="0.2">
      <c r="B24" t="s">
        <v>562</v>
      </c>
      <c r="C24" t="s">
        <v>391</v>
      </c>
      <c r="D24" s="18">
        <v>42402.792557870373</v>
      </c>
      <c r="E24" t="s">
        <v>153</v>
      </c>
      <c r="F24" s="19">
        <v>0.96955401407551856</v>
      </c>
      <c r="G24" s="19">
        <v>0.93647607461476068</v>
      </c>
      <c r="H24" s="19">
        <v>0.91864561176467907</v>
      </c>
      <c r="I24" s="19">
        <v>4.5358079478069226E-2</v>
      </c>
      <c r="J24" s="19">
        <v>0.94995618077013422</v>
      </c>
      <c r="K24" s="19">
        <v>3.176495137067107E-2</v>
      </c>
      <c r="L24" s="19"/>
      <c r="M24" s="19"/>
      <c r="N24" s="19"/>
      <c r="O24" s="19"/>
      <c r="P24" s="19"/>
    </row>
    <row r="25" spans="2:16" x14ac:dyDescent="0.2">
      <c r="B25" t="s">
        <v>556</v>
      </c>
      <c r="C25" t="s">
        <v>386</v>
      </c>
      <c r="D25" s="18">
        <v>42402.792557870373</v>
      </c>
      <c r="E25" t="s">
        <v>151</v>
      </c>
      <c r="F25" s="19">
        <v>0.93464424154020975</v>
      </c>
      <c r="G25" s="19">
        <v>0.85293821931288238</v>
      </c>
      <c r="H25" s="19">
        <v>0.90171597660623126</v>
      </c>
      <c r="I25" s="19">
        <v>4.1754556805369984E-2</v>
      </c>
      <c r="J25" s="19">
        <v>0.88765514428503201</v>
      </c>
      <c r="K25" s="19">
        <v>5.2662266913355536E-2</v>
      </c>
      <c r="L25" s="19"/>
      <c r="M25" s="19"/>
      <c r="N25" s="19"/>
      <c r="O25" s="19"/>
      <c r="P25" s="19"/>
    </row>
    <row r="26" spans="2:16" x14ac:dyDescent="0.2">
      <c r="B26" t="s">
        <v>579</v>
      </c>
      <c r="C26" t="s">
        <v>391</v>
      </c>
      <c r="D26" s="18">
        <v>42402.792557870373</v>
      </c>
      <c r="E26" t="s">
        <v>160</v>
      </c>
      <c r="F26" s="19">
        <v>0.94408368475064464</v>
      </c>
      <c r="G26" s="19">
        <v>0.82149858561936728</v>
      </c>
      <c r="H26" s="19">
        <v>0.94280739099584399</v>
      </c>
      <c r="I26" s="19">
        <v>4.0941982349522732E-2</v>
      </c>
      <c r="J26" s="19">
        <v>0.98282962681366026</v>
      </c>
      <c r="K26" s="19">
        <v>2.0997937551773944E-2</v>
      </c>
      <c r="L26" s="19"/>
      <c r="M26" s="19"/>
      <c r="N26" s="19"/>
      <c r="O26" s="19"/>
      <c r="P26" s="19"/>
    </row>
    <row r="27" spans="2:16" x14ac:dyDescent="0.2">
      <c r="B27" t="s">
        <v>608</v>
      </c>
      <c r="C27" t="s">
        <v>386</v>
      </c>
      <c r="D27" s="18">
        <v>42402.792557870373</v>
      </c>
      <c r="E27" t="s">
        <v>172</v>
      </c>
      <c r="F27" s="19">
        <v>0.93944228355647597</v>
      </c>
      <c r="G27" s="19">
        <v>0.84470554105018858</v>
      </c>
      <c r="H27" s="19">
        <v>0.89016887853807003</v>
      </c>
      <c r="I27" s="19">
        <v>5.2218716912599064E-2</v>
      </c>
      <c r="J27" s="19">
        <v>0.93720768377588071</v>
      </c>
      <c r="K27" s="19">
        <v>4.298039800169505E-2</v>
      </c>
      <c r="L27" s="19"/>
      <c r="M27" s="19"/>
      <c r="N27" s="19"/>
      <c r="O27" s="19"/>
      <c r="P27" s="19"/>
    </row>
    <row r="28" spans="2:16" x14ac:dyDescent="0.2">
      <c r="B28" t="s">
        <v>594</v>
      </c>
      <c r="C28" t="s">
        <v>405</v>
      </c>
      <c r="D28" s="18">
        <v>42402.792557870373</v>
      </c>
      <c r="E28" t="s">
        <v>166</v>
      </c>
      <c r="F28" s="19">
        <v>0.89326907729976479</v>
      </c>
      <c r="G28" s="19">
        <v>0.8751943024541895</v>
      </c>
      <c r="H28" s="19">
        <v>0.87883883632687643</v>
      </c>
      <c r="I28" s="19">
        <v>4.6543643046770174E-2</v>
      </c>
      <c r="J28" s="19">
        <v>0.89139772142951879</v>
      </c>
      <c r="K28" s="19">
        <v>4.9515158506126582E-2</v>
      </c>
      <c r="L28" s="19"/>
      <c r="M28" s="19"/>
      <c r="N28" s="19"/>
      <c r="O28" s="19"/>
      <c r="P28" s="19"/>
    </row>
    <row r="29" spans="2:16" x14ac:dyDescent="0.2">
      <c r="B29" t="s">
        <v>564</v>
      </c>
      <c r="C29" t="s">
        <v>381</v>
      </c>
      <c r="D29" s="18">
        <v>42402.792557870373</v>
      </c>
      <c r="E29" t="s">
        <v>154</v>
      </c>
      <c r="F29" s="19">
        <v>0.97932943894426017</v>
      </c>
      <c r="G29" s="19">
        <v>0.9162293545417235</v>
      </c>
      <c r="H29" s="19">
        <v>0.91881713362202855</v>
      </c>
      <c r="I29" s="19">
        <v>4.4440201418607189E-2</v>
      </c>
      <c r="J29" s="19">
        <v>0.90707189397400168</v>
      </c>
      <c r="K29" s="19">
        <v>4.6703027555203253E-2</v>
      </c>
      <c r="L29" s="19"/>
      <c r="M29" s="19"/>
      <c r="N29" s="19"/>
      <c r="O29" s="19"/>
      <c r="P29" s="19"/>
    </row>
    <row r="30" spans="2:16" x14ac:dyDescent="0.2">
      <c r="B30" t="s">
        <v>623</v>
      </c>
      <c r="C30" t="s">
        <v>370</v>
      </c>
      <c r="D30" s="18">
        <v>42402.792557870373</v>
      </c>
      <c r="E30" t="s">
        <v>178</v>
      </c>
      <c r="F30" s="19">
        <v>0.9225344833944219</v>
      </c>
      <c r="G30" s="19">
        <v>0.87495107632093938</v>
      </c>
      <c r="H30" s="19">
        <v>0.91155899939943086</v>
      </c>
      <c r="I30" s="19">
        <v>4.248226071937445E-2</v>
      </c>
      <c r="J30" s="19">
        <v>0.90746375865221363</v>
      </c>
      <c r="K30" s="19">
        <v>4.8376078880169475E-2</v>
      </c>
      <c r="L30" s="19"/>
      <c r="M30" s="19"/>
      <c r="N30" s="19"/>
      <c r="O30" s="19"/>
      <c r="P30" s="19"/>
    </row>
    <row r="31" spans="2:16" x14ac:dyDescent="0.2">
      <c r="B31" t="s">
        <v>616</v>
      </c>
      <c r="C31" t="s">
        <v>405</v>
      </c>
      <c r="D31" s="18">
        <v>42402.792557870373</v>
      </c>
      <c r="E31" t="s">
        <v>176</v>
      </c>
      <c r="F31" s="19">
        <v>0.93786895456104569</v>
      </c>
      <c r="G31" s="19">
        <v>0.85092421441774491</v>
      </c>
      <c r="H31" s="19">
        <v>0.92198482494131651</v>
      </c>
      <c r="I31" s="19">
        <v>4.6643039070142792E-2</v>
      </c>
      <c r="J31" s="19">
        <v>0.97874008221011366</v>
      </c>
      <c r="K31" s="19">
        <v>2.2704340495750017E-2</v>
      </c>
      <c r="L31" s="19"/>
      <c r="M31" s="19"/>
      <c r="N31" s="19"/>
      <c r="O31" s="19"/>
      <c r="P31" s="19"/>
    </row>
    <row r="32" spans="2:16" x14ac:dyDescent="0.2">
      <c r="B32" t="s">
        <v>391</v>
      </c>
      <c r="C32" t="s">
        <v>391</v>
      </c>
      <c r="D32" s="18">
        <v>42402.792557870373</v>
      </c>
      <c r="E32" t="s">
        <v>664</v>
      </c>
      <c r="F32" s="19">
        <v>0.96069504266336359</v>
      </c>
      <c r="G32" s="19">
        <v>0.91998299165750519</v>
      </c>
      <c r="H32" s="19">
        <v>0.93274408586577651</v>
      </c>
      <c r="I32" s="19">
        <v>1.2962535302318515E-2</v>
      </c>
      <c r="J32" s="19">
        <v>0.90450873283650812</v>
      </c>
      <c r="K32" s="19">
        <v>2.0217744940316251E-2</v>
      </c>
      <c r="L32" s="19"/>
      <c r="M32" s="19"/>
      <c r="N32" s="19"/>
      <c r="O32" s="19"/>
      <c r="P32" s="19"/>
    </row>
    <row r="33" spans="2:16" x14ac:dyDescent="0.2">
      <c r="B33" t="s">
        <v>209</v>
      </c>
      <c r="C33" t="s">
        <v>391</v>
      </c>
      <c r="D33" s="18">
        <v>42402.792557870373</v>
      </c>
      <c r="E33" t="s">
        <v>157</v>
      </c>
      <c r="F33" s="19">
        <v>1</v>
      </c>
      <c r="G33" s="19">
        <v>1</v>
      </c>
      <c r="H33" s="19">
        <v>0.97024033102774343</v>
      </c>
      <c r="I33" s="19">
        <v>3.2569503735522642E-2</v>
      </c>
      <c r="J33" s="19">
        <v>0.90559044392784016</v>
      </c>
      <c r="K33" s="19">
        <v>5.1611680850660237E-2</v>
      </c>
      <c r="L33" s="19">
        <v>1</v>
      </c>
      <c r="M33" s="19">
        <v>0.95704848542894139</v>
      </c>
      <c r="N33" s="19">
        <v>3.3782744105177114E-2</v>
      </c>
      <c r="O33" s="19">
        <v>0.98013116774505915</v>
      </c>
      <c r="P33" s="19">
        <v>2.0651495188656527E-2</v>
      </c>
    </row>
    <row r="34" spans="2:16" x14ac:dyDescent="0.2">
      <c r="B34" t="s">
        <v>572</v>
      </c>
      <c r="C34" t="s">
        <v>391</v>
      </c>
      <c r="D34" s="18">
        <v>42402.792557870373</v>
      </c>
      <c r="E34" t="s">
        <v>157</v>
      </c>
      <c r="F34" s="19">
        <v>1</v>
      </c>
      <c r="G34" s="19">
        <v>1</v>
      </c>
      <c r="H34" s="19">
        <v>0.97024033102774343</v>
      </c>
      <c r="I34" s="19">
        <v>3.2569503735522642E-2</v>
      </c>
      <c r="J34" s="19">
        <v>0.90559044392784016</v>
      </c>
      <c r="K34" s="19">
        <v>5.1611680850660237E-2</v>
      </c>
      <c r="L34" s="19">
        <v>1</v>
      </c>
      <c r="M34" s="19">
        <v>0.95704848542894139</v>
      </c>
      <c r="N34" s="19">
        <v>3.3782744105177114E-2</v>
      </c>
      <c r="O34" s="19">
        <v>0.98013116774505915</v>
      </c>
      <c r="P34" s="19">
        <v>2.0651495188656527E-2</v>
      </c>
    </row>
    <row r="35" spans="2:16" x14ac:dyDescent="0.2">
      <c r="B35" t="s">
        <v>554</v>
      </c>
      <c r="C35" t="s">
        <v>381</v>
      </c>
      <c r="D35" s="18">
        <v>42402.792557870373</v>
      </c>
      <c r="E35" t="s">
        <v>150</v>
      </c>
      <c r="F35" s="19">
        <v>0.88554670062240204</v>
      </c>
      <c r="G35" s="19">
        <v>0.85741808662337904</v>
      </c>
      <c r="H35" s="19">
        <v>0.91149482243486379</v>
      </c>
      <c r="I35" s="19">
        <v>4.19390239845071E-2</v>
      </c>
      <c r="J35" s="19">
        <v>0.93555163866055802</v>
      </c>
      <c r="K35" s="19">
        <v>3.8161796524960677E-2</v>
      </c>
      <c r="L35" s="19"/>
      <c r="M35" s="19"/>
      <c r="N35" s="19"/>
      <c r="O35" s="19"/>
      <c r="P35" s="19"/>
    </row>
    <row r="36" spans="2:16" x14ac:dyDescent="0.2">
      <c r="B36" t="s">
        <v>610</v>
      </c>
      <c r="C36" t="s">
        <v>386</v>
      </c>
      <c r="D36" s="18">
        <v>42402.792557870373</v>
      </c>
      <c r="E36" t="s">
        <v>173</v>
      </c>
      <c r="F36" s="19">
        <v>0.97083422013069431</v>
      </c>
      <c r="G36" s="19">
        <v>0.93651120491437601</v>
      </c>
      <c r="H36" s="19">
        <v>0.93058725544370491</v>
      </c>
      <c r="I36" s="19">
        <v>4.4592152108633626E-2</v>
      </c>
      <c r="J36" s="19">
        <v>0.93236830491634104</v>
      </c>
      <c r="K36" s="19">
        <v>4.9416540512729125E-2</v>
      </c>
      <c r="L36" s="19"/>
      <c r="M36" s="19"/>
      <c r="N36" s="19"/>
      <c r="O36" s="19"/>
      <c r="P36" s="19"/>
    </row>
    <row r="37" spans="2:16" x14ac:dyDescent="0.2">
      <c r="B37" t="s">
        <v>550</v>
      </c>
      <c r="C37" t="s">
        <v>381</v>
      </c>
      <c r="D37" s="18">
        <v>42402.792557870373</v>
      </c>
      <c r="E37" t="s">
        <v>91</v>
      </c>
      <c r="F37" s="19">
        <v>0.9512168387527079</v>
      </c>
      <c r="G37" s="19">
        <v>0.94444706808343182</v>
      </c>
      <c r="H37" s="19">
        <v>0.94161034412323064</v>
      </c>
      <c r="I37" s="19">
        <v>3.6520600797546904E-2</v>
      </c>
      <c r="J37" s="19">
        <v>0.94699861910129357</v>
      </c>
      <c r="K37" s="19">
        <v>3.6091367627528258E-2</v>
      </c>
      <c r="L37" s="19"/>
      <c r="M37" s="19"/>
      <c r="N37" s="19"/>
      <c r="O37" s="19"/>
      <c r="P37" s="19"/>
    </row>
    <row r="38" spans="2:16" x14ac:dyDescent="0.2">
      <c r="B38" t="s">
        <v>552</v>
      </c>
      <c r="C38" t="s">
        <v>386</v>
      </c>
      <c r="D38" s="18">
        <v>42402.792557870373</v>
      </c>
      <c r="E38" t="s">
        <v>149</v>
      </c>
      <c r="F38" s="19">
        <v>0.95369416580983546</v>
      </c>
      <c r="G38" s="19">
        <v>0.95236875800256082</v>
      </c>
      <c r="H38" s="19">
        <v>0.93075943578109166</v>
      </c>
      <c r="I38" s="19">
        <v>4.0838302058497436E-2</v>
      </c>
      <c r="J38" s="19">
        <v>0.93927354812821884</v>
      </c>
      <c r="K38" s="19">
        <v>3.8567106306674363E-2</v>
      </c>
      <c r="L38" s="19"/>
      <c r="M38" s="19"/>
      <c r="N38" s="19"/>
      <c r="O38" s="19"/>
      <c r="P38" s="19"/>
    </row>
    <row r="39" spans="2:16" x14ac:dyDescent="0.2">
      <c r="B39" t="s">
        <v>519</v>
      </c>
      <c r="C39" t="s">
        <v>370</v>
      </c>
      <c r="D39" s="18">
        <v>42402.792557870373</v>
      </c>
      <c r="E39" t="s">
        <v>138</v>
      </c>
      <c r="F39" s="19">
        <v>0.88952171488590737</v>
      </c>
      <c r="G39" s="19">
        <v>0.83282529113340265</v>
      </c>
      <c r="H39" s="19">
        <v>0.88424799257486897</v>
      </c>
      <c r="I39" s="19">
        <v>5.0536325462534393E-2</v>
      </c>
      <c r="J39" s="19">
        <v>0.92408633871721113</v>
      </c>
      <c r="K39" s="19">
        <v>4.2544668366328295E-2</v>
      </c>
      <c r="L39" s="19"/>
      <c r="M39" s="19"/>
      <c r="N39" s="19"/>
      <c r="O39" s="19"/>
      <c r="P39" s="19"/>
    </row>
    <row r="40" spans="2:16" x14ac:dyDescent="0.2">
      <c r="B40" t="s">
        <v>525</v>
      </c>
      <c r="C40" t="s">
        <v>370</v>
      </c>
      <c r="D40" s="18">
        <v>42402.792557870373</v>
      </c>
      <c r="E40" t="s">
        <v>141</v>
      </c>
      <c r="F40" s="19">
        <v>0.95354711421527771</v>
      </c>
      <c r="G40" s="19">
        <v>0.91015948021264037</v>
      </c>
      <c r="H40" s="19">
        <v>0.88299603417964745</v>
      </c>
      <c r="I40" s="19">
        <v>4.4161345626278742E-2</v>
      </c>
      <c r="J40" s="19">
        <v>0.86248768091456884</v>
      </c>
      <c r="K40" s="19">
        <v>4.8970754203361368E-2</v>
      </c>
      <c r="L40" s="19"/>
      <c r="M40" s="19"/>
      <c r="N40" s="19"/>
      <c r="O40" s="19"/>
      <c r="P40" s="19"/>
    </row>
    <row r="41" spans="2:16" x14ac:dyDescent="0.2">
      <c r="B41" t="s">
        <v>370</v>
      </c>
      <c r="C41" t="s">
        <v>370</v>
      </c>
      <c r="D41" s="18">
        <v>42402.792557870373</v>
      </c>
      <c r="E41" t="s">
        <v>663</v>
      </c>
      <c r="F41" s="19">
        <v>0.95757339174388845</v>
      </c>
      <c r="G41" s="19">
        <v>0.88451958322366298</v>
      </c>
      <c r="H41" s="19">
        <v>0.87102005553659012</v>
      </c>
      <c r="I41" s="19">
        <v>1.6779937109791945E-2</v>
      </c>
      <c r="J41" s="19">
        <v>0.88779000950336173</v>
      </c>
      <c r="K41" s="19">
        <v>1.6398674127541639E-2</v>
      </c>
      <c r="L41" s="19"/>
      <c r="M41" s="19"/>
      <c r="N41" s="19"/>
      <c r="O41" s="19"/>
      <c r="P41" s="19"/>
    </row>
    <row r="42" spans="2:16" x14ac:dyDescent="0.2">
      <c r="B42" t="s">
        <v>592</v>
      </c>
      <c r="C42" t="s">
        <v>405</v>
      </c>
      <c r="D42" s="18">
        <v>42402.792557870373</v>
      </c>
      <c r="E42" t="s">
        <v>165</v>
      </c>
      <c r="F42" s="19">
        <v>0.9511999543340518</v>
      </c>
      <c r="G42" s="19">
        <v>0.88320356351285223</v>
      </c>
      <c r="H42" s="19">
        <v>0.93320076882911129</v>
      </c>
      <c r="I42" s="19">
        <v>3.7236070038179747E-2</v>
      </c>
      <c r="J42" s="19">
        <v>0.90908549174824882</v>
      </c>
      <c r="K42" s="19">
        <v>4.8477228639203104E-2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42402.792557870373</v>
      </c>
      <c r="E44" t="s">
        <v>666</v>
      </c>
      <c r="F44" s="19">
        <v>0.95091248007184537</v>
      </c>
      <c r="G44" s="19">
        <v>0.87059993889652698</v>
      </c>
      <c r="H44" s="19">
        <v>0.90082882892466642</v>
      </c>
      <c r="I44" s="19">
        <v>1.6731572431743159E-2</v>
      </c>
      <c r="J44" s="19">
        <v>0.93225376419541728</v>
      </c>
      <c r="K44" s="19">
        <v>1.5504671358880699E-2</v>
      </c>
      <c r="L44" s="19"/>
      <c r="M44" s="19"/>
      <c r="N44" s="19"/>
      <c r="O44" s="19"/>
      <c r="P44" s="19"/>
    </row>
    <row r="45" spans="2:16" x14ac:dyDescent="0.2">
      <c r="B45" t="s">
        <v>210</v>
      </c>
      <c r="C45" t="s">
        <v>370</v>
      </c>
      <c r="D45" s="18">
        <v>42402.792557870373</v>
      </c>
      <c r="E45" t="s">
        <v>99</v>
      </c>
      <c r="F45" s="19">
        <v>0.96983043474868014</v>
      </c>
      <c r="G45" s="19">
        <v>0.95262104841936779</v>
      </c>
      <c r="H45" s="19">
        <v>0.87100740304885416</v>
      </c>
      <c r="I45" s="19">
        <v>5.0069275114879373E-2</v>
      </c>
      <c r="J45" s="19">
        <v>0.88783491475028098</v>
      </c>
      <c r="K45" s="19">
        <v>5.2746539175090777E-2</v>
      </c>
      <c r="L45" s="19">
        <v>0.91136788048552764</v>
      </c>
      <c r="M45" s="19">
        <v>0.93459371679464298</v>
      </c>
      <c r="N45" s="19">
        <v>4.2261878047708451E-2</v>
      </c>
      <c r="O45" s="19">
        <v>0.92155775825621267</v>
      </c>
      <c r="P45" s="19">
        <v>5.0714243158281887E-2</v>
      </c>
    </row>
    <row r="46" spans="2:16" x14ac:dyDescent="0.2">
      <c r="B46" t="s">
        <v>527</v>
      </c>
      <c r="C46" t="s">
        <v>370</v>
      </c>
      <c r="D46" s="18">
        <v>42402.792557870373</v>
      </c>
      <c r="E46" t="s">
        <v>99</v>
      </c>
      <c r="F46" s="19">
        <v>0.96983043474868014</v>
      </c>
      <c r="G46" s="19">
        <v>0.95262104841936779</v>
      </c>
      <c r="H46" s="19">
        <v>0.87100740304885416</v>
      </c>
      <c r="I46" s="19">
        <v>5.0069275114879373E-2</v>
      </c>
      <c r="J46" s="19">
        <v>0.88783491475028098</v>
      </c>
      <c r="K46" s="19">
        <v>5.2746539175090777E-2</v>
      </c>
      <c r="L46" s="19">
        <v>0.91136788048552764</v>
      </c>
      <c r="M46" s="19">
        <v>0.93459371679464298</v>
      </c>
      <c r="N46" s="19">
        <v>4.2261878047708451E-2</v>
      </c>
      <c r="O46" s="19">
        <v>0.92155775825621267</v>
      </c>
      <c r="P46" s="19">
        <v>5.0714243158281887E-2</v>
      </c>
    </row>
    <row r="47" spans="2:16" x14ac:dyDescent="0.2">
      <c r="B47" t="s">
        <v>596</v>
      </c>
      <c r="C47" t="s">
        <v>405</v>
      </c>
      <c r="D47" s="18">
        <v>42402.792557870373</v>
      </c>
      <c r="E47" t="s">
        <v>167</v>
      </c>
      <c r="F47" s="19">
        <v>0.97265204598921262</v>
      </c>
      <c r="G47" s="19">
        <v>0.87517063698063879</v>
      </c>
      <c r="H47" s="19">
        <v>0.89218377265116833</v>
      </c>
      <c r="I47" s="19">
        <v>5.1810838271822417E-2</v>
      </c>
      <c r="J47" s="19">
        <v>0.92430392962543739</v>
      </c>
      <c r="K47" s="19">
        <v>4.5480489635469114E-2</v>
      </c>
      <c r="L47" s="19"/>
      <c r="M47" s="19"/>
      <c r="N47" s="19"/>
      <c r="O47" s="19"/>
      <c r="P47" s="19"/>
    </row>
    <row r="48" spans="2:16" x14ac:dyDescent="0.2">
      <c r="B48" t="s">
        <v>530</v>
      </c>
      <c r="C48" t="s">
        <v>370</v>
      </c>
      <c r="D48" s="18">
        <v>42402.792557870373</v>
      </c>
      <c r="E48" t="s">
        <v>142</v>
      </c>
      <c r="F48" s="19">
        <v>0.93799862424031832</v>
      </c>
      <c r="G48" s="19">
        <v>0.89850958126330749</v>
      </c>
      <c r="H48" s="19">
        <v>0.90169103094867309</v>
      </c>
      <c r="I48" s="19">
        <v>4.7082646149322185E-2</v>
      </c>
      <c r="J48" s="19">
        <v>0.86885072585735335</v>
      </c>
      <c r="K48" s="19">
        <v>6.4142498818594407E-2</v>
      </c>
      <c r="L48" s="19"/>
      <c r="M48" s="19"/>
      <c r="N48" s="19"/>
      <c r="O48" s="19"/>
      <c r="P48" s="19"/>
    </row>
    <row r="49" spans="2:16" x14ac:dyDescent="0.2">
      <c r="B49" t="s">
        <v>604</v>
      </c>
      <c r="C49" t="s">
        <v>405</v>
      </c>
      <c r="D49" s="18">
        <v>42402.792557870373</v>
      </c>
      <c r="E49" t="s">
        <v>170</v>
      </c>
      <c r="F49" s="19">
        <v>0.90487665826153918</v>
      </c>
      <c r="G49" s="19">
        <v>0.85402702887174931</v>
      </c>
      <c r="H49" s="19">
        <v>0.90344693081011473</v>
      </c>
      <c r="I49" s="19">
        <v>4.9583924989371794E-2</v>
      </c>
      <c r="J49" s="19">
        <v>0.94688624777347807</v>
      </c>
      <c r="K49" s="19">
        <v>3.6917605481218703E-2</v>
      </c>
      <c r="L49" s="19"/>
      <c r="M49" s="19"/>
      <c r="N49" s="19"/>
      <c r="O49" s="19"/>
      <c r="P49" s="19"/>
    </row>
    <row r="50" spans="2:16" x14ac:dyDescent="0.2">
      <c r="B50" t="s">
        <v>515</v>
      </c>
      <c r="C50" t="s">
        <v>370</v>
      </c>
      <c r="D50" s="18">
        <v>42402.792557870373</v>
      </c>
      <c r="E50" t="s">
        <v>137</v>
      </c>
      <c r="F50" s="19">
        <v>0.95403590393920756</v>
      </c>
      <c r="G50" s="19">
        <v>0.91120550016198121</v>
      </c>
      <c r="H50" s="19">
        <v>0.85700166900714037</v>
      </c>
      <c r="I50" s="19">
        <v>6.239579409000285E-2</v>
      </c>
      <c r="J50" s="19">
        <v>0.94730565810244738</v>
      </c>
      <c r="K50" s="19">
        <v>3.9028748484039609E-2</v>
      </c>
      <c r="L50" s="19"/>
      <c r="M50" s="19"/>
      <c r="N50" s="19"/>
      <c r="O50" s="19"/>
      <c r="P50" s="19"/>
    </row>
    <row r="51" spans="2:16" x14ac:dyDescent="0.2">
      <c r="B51" t="s">
        <v>612</v>
      </c>
      <c r="C51" t="s">
        <v>405</v>
      </c>
      <c r="D51" s="18">
        <v>42402.792557870373</v>
      </c>
      <c r="E51" t="s">
        <v>174</v>
      </c>
      <c r="F51" s="19">
        <v>0.93606805140841598</v>
      </c>
      <c r="G51" s="19">
        <v>0.90032062952623715</v>
      </c>
      <c r="H51" s="19">
        <v>0.89390537174154416</v>
      </c>
      <c r="I51" s="19">
        <v>5.0963464107201588E-2</v>
      </c>
      <c r="J51" s="19">
        <v>0.93322644016138834</v>
      </c>
      <c r="K51" s="19">
        <v>4.7041991674280366E-2</v>
      </c>
      <c r="L51" s="19"/>
      <c r="M51" s="19"/>
      <c r="N51" s="19"/>
      <c r="O51" s="19"/>
      <c r="P51" s="19"/>
    </row>
    <row r="52" spans="2:16" x14ac:dyDescent="0.2">
      <c r="B52" t="s">
        <v>536</v>
      </c>
      <c r="C52" t="s">
        <v>370</v>
      </c>
      <c r="D52" s="18">
        <v>42402.792557870373</v>
      </c>
      <c r="E52" t="s">
        <v>103</v>
      </c>
      <c r="F52" s="19">
        <v>0.96462301783285598</v>
      </c>
      <c r="G52" s="19">
        <v>0.84775253745770907</v>
      </c>
      <c r="H52" s="19">
        <v>0.90270774976657331</v>
      </c>
      <c r="I52" s="19">
        <v>4.9104041771363856E-2</v>
      </c>
      <c r="J52" s="19">
        <v>0.90813818095777743</v>
      </c>
      <c r="K52" s="19">
        <v>4.5930490841287079E-2</v>
      </c>
      <c r="L52" s="19"/>
      <c r="M52" s="19"/>
      <c r="N52" s="19"/>
      <c r="O52" s="19"/>
      <c r="P52" s="19"/>
    </row>
    <row r="53" spans="2:16" x14ac:dyDescent="0.2">
      <c r="B53" t="s">
        <v>589</v>
      </c>
      <c r="C53" t="s">
        <v>386</v>
      </c>
      <c r="D53" s="18">
        <v>42402.792557870373</v>
      </c>
      <c r="E53" t="s">
        <v>164</v>
      </c>
      <c r="F53" s="19">
        <v>0.97093573968339297</v>
      </c>
      <c r="G53" s="19">
        <v>0.91699368708411522</v>
      </c>
      <c r="H53" s="19">
        <v>0.91995036059274715</v>
      </c>
      <c r="I53" s="19">
        <v>4.1806825532778688E-2</v>
      </c>
      <c r="J53" s="19">
        <v>0.96085201077483051</v>
      </c>
      <c r="K53" s="19">
        <v>3.0732842229228369E-2</v>
      </c>
      <c r="L53" s="252"/>
      <c r="M53" s="252"/>
      <c r="N53" s="252"/>
      <c r="O53" s="252"/>
      <c r="P53" s="252"/>
    </row>
    <row r="54" spans="2:16" x14ac:dyDescent="0.2">
      <c r="B54" t="s">
        <v>625</v>
      </c>
      <c r="C54" t="s">
        <v>405</v>
      </c>
      <c r="D54" s="18">
        <v>42402.792557870373</v>
      </c>
      <c r="E54" t="s">
        <v>179</v>
      </c>
      <c r="F54" s="19">
        <v>0.97267888359946175</v>
      </c>
      <c r="G54" s="19">
        <v>0.81957527808562181</v>
      </c>
      <c r="H54" s="19">
        <v>0.8747351783338988</v>
      </c>
      <c r="I54" s="19">
        <v>4.4920823423744378E-2</v>
      </c>
      <c r="J54" s="19">
        <v>0.93401734259708091</v>
      </c>
      <c r="K54" s="19">
        <v>4.1153618499221806E-2</v>
      </c>
      <c r="L54" s="19"/>
      <c r="M54" s="19"/>
      <c r="N54" s="19"/>
      <c r="O54" s="19"/>
      <c r="P54" s="19"/>
    </row>
    <row r="55" spans="2:16" x14ac:dyDescent="0.2">
      <c r="B55" t="s">
        <v>614</v>
      </c>
      <c r="C55" t="s">
        <v>381</v>
      </c>
      <c r="D55" s="18">
        <v>42402.792557870373</v>
      </c>
      <c r="E55" t="s">
        <v>175</v>
      </c>
      <c r="F55" s="19">
        <v>0.94091938832361088</v>
      </c>
      <c r="G55" s="19">
        <v>0.89865552760809697</v>
      </c>
      <c r="H55" s="19">
        <v>0.86108257554476819</v>
      </c>
      <c r="I55" s="19">
        <v>5.1576093785307787E-2</v>
      </c>
      <c r="J55" s="19">
        <v>0.84396393101002032</v>
      </c>
      <c r="K55" s="19">
        <v>5.8887028450742493E-2</v>
      </c>
      <c r="L55" s="19"/>
      <c r="M55" s="19"/>
      <c r="N55" s="19"/>
      <c r="O55" s="19"/>
      <c r="P55" s="19"/>
    </row>
    <row r="56" spans="2:16" x14ac:dyDescent="0.2">
      <c r="B56" t="s">
        <v>598</v>
      </c>
      <c r="C56" t="s">
        <v>405</v>
      </c>
      <c r="D56" s="18">
        <v>42402.792557870373</v>
      </c>
      <c r="E56" t="s">
        <v>168</v>
      </c>
      <c r="F56" s="19">
        <v>0.9526163113588153</v>
      </c>
      <c r="G56" s="19">
        <v>0.86859184476202966</v>
      </c>
      <c r="H56" s="19">
        <v>0.91417097258314695</v>
      </c>
      <c r="I56" s="19">
        <v>4.1688607192402499E-2</v>
      </c>
      <c r="J56" s="19">
        <v>0.94901451799278203</v>
      </c>
      <c r="K56" s="19">
        <v>3.6092080078209535E-2</v>
      </c>
      <c r="L56" s="19"/>
      <c r="M56" s="19"/>
      <c r="N56" s="19"/>
      <c r="O56" s="19"/>
      <c r="P56" s="19"/>
    </row>
    <row r="57" spans="2:16" x14ac:dyDescent="0.2">
      <c r="B57" t="s">
        <v>636</v>
      </c>
      <c r="C57" t="s">
        <v>391</v>
      </c>
      <c r="D57" s="18">
        <v>42402.792557870373</v>
      </c>
      <c r="E57" t="s">
        <v>184</v>
      </c>
      <c r="F57" s="19">
        <v>0.95610576715696816</v>
      </c>
      <c r="G57" s="19">
        <v>0.96147789218655366</v>
      </c>
      <c r="H57" s="19">
        <v>0.94407724738202092</v>
      </c>
      <c r="I57" s="19">
        <v>3.7696104611010244E-2</v>
      </c>
      <c r="J57" s="19">
        <v>0.93535379963951404</v>
      </c>
      <c r="K57" s="19">
        <v>3.866493813454433E-2</v>
      </c>
      <c r="L57" s="19"/>
      <c r="M57" s="19"/>
      <c r="N57" s="19"/>
      <c r="O57" s="19"/>
      <c r="P57" s="19"/>
    </row>
    <row r="58" spans="2:16" x14ac:dyDescent="0.2">
      <c r="B58" t="s">
        <v>381</v>
      </c>
      <c r="C58" t="s">
        <v>381</v>
      </c>
      <c r="D58" s="18">
        <v>42402.792557870373</v>
      </c>
      <c r="E58" t="s">
        <v>662</v>
      </c>
      <c r="F58" s="19">
        <v>0.93370662958414119</v>
      </c>
      <c r="G58" s="19">
        <v>0.88971006798547725</v>
      </c>
      <c r="H58" s="19">
        <v>0.89601095127896169</v>
      </c>
      <c r="I58" s="19">
        <v>2.1608141535586895E-2</v>
      </c>
      <c r="J58" s="19">
        <v>0.88980819445518344</v>
      </c>
      <c r="K58" s="19">
        <v>2.6709645963988251E-2</v>
      </c>
      <c r="L58" s="19"/>
      <c r="M58" s="19"/>
      <c r="N58" s="19"/>
      <c r="O58" s="19"/>
      <c r="P58" s="19"/>
    </row>
    <row r="59" spans="2:16" x14ac:dyDescent="0.2">
      <c r="B59" t="s">
        <v>575</v>
      </c>
      <c r="C59" t="s">
        <v>391</v>
      </c>
      <c r="D59" s="18">
        <v>42402.792557870373</v>
      </c>
      <c r="E59" t="s">
        <v>158</v>
      </c>
      <c r="F59" s="19">
        <v>0.92872188132824673</v>
      </c>
      <c r="G59" s="19">
        <v>0.94149561130693216</v>
      </c>
      <c r="H59" s="19">
        <v>0.91759667900002095</v>
      </c>
      <c r="I59" s="19">
        <v>4.1870510558278513E-2</v>
      </c>
      <c r="J59" s="19">
        <v>0.87590974808953648</v>
      </c>
      <c r="K59" s="19">
        <v>5.2352628836894725E-2</v>
      </c>
      <c r="L59" s="19"/>
      <c r="M59" s="19"/>
      <c r="N59" s="19"/>
      <c r="O59" s="19"/>
      <c r="P59" s="19"/>
    </row>
    <row r="60" spans="2:16" x14ac:dyDescent="0.2">
      <c r="B60" t="s">
        <v>212</v>
      </c>
      <c r="C60" t="s">
        <v>391</v>
      </c>
      <c r="D60" s="18">
        <v>42402.792557870373</v>
      </c>
      <c r="E60" t="s">
        <v>161</v>
      </c>
      <c r="F60" s="19">
        <v>0.9783971930021349</v>
      </c>
      <c r="G60" s="19">
        <v>0.93732946859903377</v>
      </c>
      <c r="H60" s="19">
        <v>0.95762070183218773</v>
      </c>
      <c r="I60" s="19">
        <v>3.4354336701004441E-2</v>
      </c>
      <c r="J60" s="19">
        <v>0.87665682618486718</v>
      </c>
      <c r="K60" s="19">
        <v>5.4449177398107194E-2</v>
      </c>
      <c r="L60" s="19">
        <v>1</v>
      </c>
      <c r="M60" s="19">
        <v>1</v>
      </c>
      <c r="N60" s="19">
        <v>0</v>
      </c>
      <c r="O60" s="19">
        <v>0.99067946088732484</v>
      </c>
      <c r="P60" s="19">
        <v>1.389452691707369E-2</v>
      </c>
    </row>
    <row r="61" spans="2:16" x14ac:dyDescent="0.2">
      <c r="B61" t="s">
        <v>581</v>
      </c>
      <c r="C61" t="s">
        <v>391</v>
      </c>
      <c r="D61" s="18">
        <v>42402.792557870373</v>
      </c>
      <c r="E61" t="s">
        <v>161</v>
      </c>
      <c r="F61" s="19">
        <v>0.9783971930021349</v>
      </c>
      <c r="G61" s="19">
        <v>0.93732946859903377</v>
      </c>
      <c r="H61" s="19">
        <v>0.95762070183218773</v>
      </c>
      <c r="I61" s="19">
        <v>3.4354336701004441E-2</v>
      </c>
      <c r="J61" s="19">
        <v>0.87665682618486718</v>
      </c>
      <c r="K61" s="19">
        <v>5.4449177398107194E-2</v>
      </c>
      <c r="L61" s="19">
        <v>1</v>
      </c>
      <c r="M61" s="19">
        <v>1</v>
      </c>
      <c r="N61" s="19">
        <v>0</v>
      </c>
      <c r="O61" s="19">
        <v>0.99067946088732484</v>
      </c>
      <c r="P61" s="19">
        <v>1.389452691707369E-2</v>
      </c>
    </row>
    <row r="62" spans="2:16" x14ac:dyDescent="0.2">
      <c r="B62" t="s">
        <v>542</v>
      </c>
      <c r="C62" t="s">
        <v>381</v>
      </c>
      <c r="D62" s="18">
        <v>42402.792557870373</v>
      </c>
      <c r="E62" t="s">
        <v>146</v>
      </c>
      <c r="F62" s="19">
        <v>0.88272116463669792</v>
      </c>
      <c r="G62" s="19">
        <v>0.86958418634017032</v>
      </c>
      <c r="H62" s="19">
        <v>0.85547639285164678</v>
      </c>
      <c r="I62" s="19">
        <v>5.810087084719498E-2</v>
      </c>
      <c r="J62" s="19">
        <v>0.86861864788594056</v>
      </c>
      <c r="K62" s="19">
        <v>5.8529750197890779E-2</v>
      </c>
      <c r="L62" s="19"/>
      <c r="M62" s="19"/>
      <c r="N62" s="19"/>
      <c r="O62" s="19"/>
      <c r="P62" s="19"/>
    </row>
    <row r="63" spans="2:16" x14ac:dyDescent="0.2">
      <c r="B63" t="s">
        <v>628</v>
      </c>
      <c r="C63" t="s">
        <v>370</v>
      </c>
      <c r="D63" s="18">
        <v>42402.792557870373</v>
      </c>
      <c r="E63" t="s">
        <v>180</v>
      </c>
      <c r="F63" s="19">
        <v>0.98553645310298277</v>
      </c>
      <c r="G63" s="19">
        <v>0.9533347630280935</v>
      </c>
      <c r="H63" s="19">
        <v>0.87306950737491573</v>
      </c>
      <c r="I63" s="19">
        <v>5.9091365831284007E-2</v>
      </c>
      <c r="J63" s="19">
        <v>0.95094492314857926</v>
      </c>
      <c r="K63" s="19">
        <v>3.9694218061758518E-2</v>
      </c>
      <c r="L63" s="19"/>
      <c r="M63" s="19"/>
      <c r="N63" s="19"/>
      <c r="O63" s="19"/>
      <c r="P63" s="19"/>
    </row>
    <row r="64" spans="2:16" x14ac:dyDescent="0.2">
      <c r="B64" t="s">
        <v>697</v>
      </c>
      <c r="C64" t="s">
        <v>6</v>
      </c>
      <c r="D64" s="18">
        <v>42402.792557870373</v>
      </c>
      <c r="E64" t="s">
        <v>438</v>
      </c>
      <c r="F64" s="19"/>
      <c r="G64" s="19"/>
      <c r="H64" s="19"/>
      <c r="I64" s="19"/>
      <c r="J64" s="19"/>
      <c r="K64" s="19"/>
      <c r="L64" s="19">
        <v>0.9711446755960863</v>
      </c>
      <c r="M64" s="19">
        <v>0.96570592799830079</v>
      </c>
      <c r="N64" s="19">
        <v>1.7053791268045515E-2</v>
      </c>
      <c r="O64" s="19">
        <v>0.96388619008919263</v>
      </c>
      <c r="P64" s="19">
        <v>1.9360568793987624E-2</v>
      </c>
    </row>
    <row r="65" spans="2:16" x14ac:dyDescent="0.2">
      <c r="B65" t="s">
        <v>699</v>
      </c>
      <c r="C65" t="s">
        <v>6</v>
      </c>
      <c r="D65" s="18">
        <v>42402.792557870373</v>
      </c>
      <c r="E65" t="s">
        <v>438</v>
      </c>
      <c r="F65" s="19">
        <v>0.95422851559641386</v>
      </c>
      <c r="G65" s="19">
        <v>0.89217828476173011</v>
      </c>
      <c r="H65" s="19">
        <v>0.90031803464973736</v>
      </c>
      <c r="I65" s="19">
        <v>7.7183743553186444E-3</v>
      </c>
      <c r="J65" s="19">
        <v>0.90575421880437812</v>
      </c>
      <c r="K65" s="19">
        <v>8.8378441050331706E-3</v>
      </c>
      <c r="L65" s="19">
        <v>0.9711446755960863</v>
      </c>
      <c r="M65" s="19">
        <v>0.96570592799830079</v>
      </c>
      <c r="N65" s="19">
        <v>1.7053791268045515E-2</v>
      </c>
      <c r="O65" s="19">
        <v>0.96388619008919263</v>
      </c>
      <c r="P65" s="19">
        <v>1.9360568793987624E-2</v>
      </c>
    </row>
    <row r="66" spans="2:16" x14ac:dyDescent="0.2">
      <c r="B66" t="s">
        <v>606</v>
      </c>
      <c r="C66" t="s">
        <v>386</v>
      </c>
      <c r="D66" s="18">
        <v>42402.792557870373</v>
      </c>
      <c r="E66" t="s">
        <v>171</v>
      </c>
      <c r="F66" s="19">
        <v>0.97258266529556636</v>
      </c>
      <c r="G66" s="19">
        <v>0.93032200756151151</v>
      </c>
      <c r="H66" s="19">
        <v>0.90570169676241019</v>
      </c>
      <c r="I66" s="19">
        <v>4.4208248820713864E-2</v>
      </c>
      <c r="J66" s="19">
        <v>0.90772004227319869</v>
      </c>
      <c r="K66" s="19">
        <v>4.7943769822090303E-2</v>
      </c>
      <c r="L66" s="19"/>
      <c r="M66" s="19"/>
      <c r="N66" s="19"/>
      <c r="O66" s="19"/>
      <c r="P66" s="19"/>
    </row>
    <row r="67" spans="2:16" x14ac:dyDescent="0.2">
      <c r="B67" t="s">
        <v>671</v>
      </c>
      <c r="C67" t="s">
        <v>370</v>
      </c>
      <c r="D67" s="18">
        <v>42402.792557870373</v>
      </c>
      <c r="E67" t="s">
        <v>670</v>
      </c>
      <c r="F67" s="152">
        <v>0.92475683495231864</v>
      </c>
      <c r="G67" s="152">
        <v>0.89866209641751438</v>
      </c>
      <c r="H67" s="152">
        <v>0.90146484051538556</v>
      </c>
      <c r="I67" s="152">
        <v>0.10254957345666249</v>
      </c>
      <c r="J67" s="152">
        <v>0.81585299685723489</v>
      </c>
      <c r="K67" s="152">
        <v>3.9054668872034452E-2</v>
      </c>
      <c r="L67" s="152"/>
      <c r="M67" s="152"/>
      <c r="N67" s="152"/>
      <c r="O67" s="152"/>
      <c r="P67" s="152"/>
    </row>
    <row r="68" spans="2:16" x14ac:dyDescent="0.2">
      <c r="B68" t="s">
        <v>630</v>
      </c>
      <c r="C68" t="s">
        <v>370</v>
      </c>
      <c r="D68" s="18">
        <v>42402.792557870373</v>
      </c>
      <c r="E68" t="s">
        <v>89</v>
      </c>
      <c r="F68" s="152">
        <v>0.90064306247072845</v>
      </c>
      <c r="G68" s="152">
        <v>0.77753343310964129</v>
      </c>
      <c r="H68" s="152">
        <v>0.82786762886633225</v>
      </c>
      <c r="I68" s="152">
        <v>5.3760968353088433E-2</v>
      </c>
      <c r="J68" s="152">
        <v>0.89402069989789279</v>
      </c>
      <c r="K68" s="152">
        <v>3.9991870818219727E-2</v>
      </c>
      <c r="L68" s="152"/>
      <c r="M68" s="152"/>
      <c r="N68" s="152"/>
      <c r="O68" s="152"/>
      <c r="P68" s="152"/>
    </row>
    <row r="69" spans="2:16" x14ac:dyDescent="0.2">
      <c r="B69" t="s">
        <v>640</v>
      </c>
      <c r="C69" t="s">
        <v>391</v>
      </c>
      <c r="D69" s="18">
        <v>42402.792557870373</v>
      </c>
      <c r="E69" t="s">
        <v>185</v>
      </c>
      <c r="F69" s="152">
        <v>0.96384291546673162</v>
      </c>
      <c r="G69" s="152">
        <v>0.92170453086895132</v>
      </c>
      <c r="H69" s="152">
        <v>0.92700956950220914</v>
      </c>
      <c r="I69" s="152">
        <v>4.1403141636690177E-2</v>
      </c>
      <c r="J69" s="152">
        <v>0.90248105965581249</v>
      </c>
      <c r="K69" s="152">
        <v>6.077168311919081E-2</v>
      </c>
      <c r="L69" s="152"/>
      <c r="M69" s="152"/>
      <c r="N69" s="152"/>
      <c r="O69" s="152"/>
      <c r="P69" s="152"/>
    </row>
    <row r="70" spans="2:16" x14ac:dyDescent="0.2">
      <c r="B70" t="s">
        <v>644</v>
      </c>
      <c r="C70" t="s">
        <v>370</v>
      </c>
      <c r="D70" s="18">
        <v>42402.792557870373</v>
      </c>
      <c r="E70" t="s">
        <v>187</v>
      </c>
      <c r="F70" s="152">
        <v>0.92589855291765899</v>
      </c>
      <c r="G70" s="152">
        <v>0.81636345852895142</v>
      </c>
      <c r="H70" s="152">
        <v>0.87410464368295715</v>
      </c>
      <c r="I70" s="152">
        <v>4.7224326417964806E-2</v>
      </c>
      <c r="J70" s="152">
        <v>0.89126167613821938</v>
      </c>
      <c r="K70" s="152">
        <v>5.0360055410220851E-2</v>
      </c>
      <c r="L70" s="152"/>
      <c r="M70" s="152"/>
      <c r="N70" s="152"/>
      <c r="O70" s="152"/>
      <c r="P70" s="152"/>
    </row>
    <row r="71" spans="2:16" x14ac:dyDescent="0.2">
      <c r="B71" t="s">
        <v>544</v>
      </c>
      <c r="C71" t="s">
        <v>370</v>
      </c>
      <c r="D71" s="18">
        <v>42402.792557870373</v>
      </c>
      <c r="E71" t="s">
        <v>147</v>
      </c>
      <c r="F71" s="152">
        <v>0.96731833501782438</v>
      </c>
      <c r="G71" s="152">
        <v>0.84046100756427677</v>
      </c>
      <c r="H71" s="152">
        <v>0.83662619612724343</v>
      </c>
      <c r="I71" s="152">
        <v>5.3468016413209654E-2</v>
      </c>
      <c r="J71" s="152">
        <v>0.93547537910290268</v>
      </c>
      <c r="K71" s="152">
        <v>3.9996947951909403E-2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394755</v>
      </c>
      <c r="D3">
        <v>420.67416964040001</v>
      </c>
      <c r="F3" t="s">
        <v>8</v>
      </c>
      <c r="G3">
        <v>10996</v>
      </c>
      <c r="P3">
        <v>10996</v>
      </c>
      <c r="Q3">
        <v>182.24113152629999</v>
      </c>
      <c r="V3" t="s">
        <v>309</v>
      </c>
      <c r="W3">
        <v>423</v>
      </c>
      <c r="X3">
        <v>294</v>
      </c>
      <c r="Y3">
        <v>343.84353741500001</v>
      </c>
      <c r="Z3">
        <v>27</v>
      </c>
      <c r="AA3">
        <v>681.07407407410005</v>
      </c>
      <c r="AB3">
        <v>80</v>
      </c>
      <c r="AC3">
        <v>578.42499999999995</v>
      </c>
      <c r="AD3">
        <v>32</v>
      </c>
      <c r="AE3">
        <v>656.53125</v>
      </c>
      <c r="AF3">
        <v>16</v>
      </c>
      <c r="AG3">
        <v>235.5625</v>
      </c>
      <c r="AH3">
        <v>1</v>
      </c>
      <c r="AI3">
        <v>208</v>
      </c>
      <c r="AL3" t="s">
        <v>309</v>
      </c>
      <c r="AM3">
        <v>8</v>
      </c>
      <c r="AN3">
        <v>4</v>
      </c>
      <c r="AO3">
        <v>533.25</v>
      </c>
      <c r="AP3">
        <v>1</v>
      </c>
      <c r="AQ3">
        <v>303</v>
      </c>
      <c r="AR3">
        <v>2</v>
      </c>
      <c r="AS3">
        <v>378</v>
      </c>
      <c r="AT3">
        <v>2</v>
      </c>
      <c r="AU3">
        <v>94.5</v>
      </c>
    </row>
    <row r="4" spans="2:51" x14ac:dyDescent="0.2">
      <c r="B4" t="s">
        <v>953</v>
      </c>
      <c r="C4">
        <v>36438</v>
      </c>
      <c r="D4">
        <v>420.67416964040001</v>
      </c>
      <c r="F4" t="s">
        <v>8</v>
      </c>
      <c r="G4">
        <v>10996</v>
      </c>
      <c r="P4">
        <v>10996</v>
      </c>
      <c r="Q4">
        <v>182.24113152629999</v>
      </c>
      <c r="V4" t="s">
        <v>8</v>
      </c>
      <c r="W4">
        <v>4665</v>
      </c>
      <c r="X4">
        <v>3464</v>
      </c>
      <c r="Y4">
        <v>456.62471131640001</v>
      </c>
      <c r="Z4">
        <v>400</v>
      </c>
      <c r="AA4">
        <v>451.47</v>
      </c>
      <c r="AB4">
        <v>448</v>
      </c>
      <c r="AC4">
        <v>540.80803571429999</v>
      </c>
      <c r="AD4">
        <v>708</v>
      </c>
      <c r="AE4">
        <v>845.25564971749998</v>
      </c>
      <c r="AF4">
        <v>36</v>
      </c>
      <c r="AG4">
        <v>284.1111111111</v>
      </c>
      <c r="AH4">
        <v>9</v>
      </c>
      <c r="AI4">
        <v>322.7777777778</v>
      </c>
      <c r="AL4" t="s">
        <v>8</v>
      </c>
      <c r="AM4">
        <v>63</v>
      </c>
      <c r="AN4">
        <v>54</v>
      </c>
      <c r="AO4">
        <v>206.25925925929999</v>
      </c>
      <c r="AP4">
        <v>5</v>
      </c>
      <c r="AQ4">
        <v>396</v>
      </c>
      <c r="AR4">
        <v>9</v>
      </c>
      <c r="AS4">
        <v>195.6666666667</v>
      </c>
    </row>
    <row r="5" spans="2:51" x14ac:dyDescent="0.2">
      <c r="B5" t="s">
        <v>965</v>
      </c>
      <c r="C5">
        <v>20691</v>
      </c>
      <c r="D5">
        <v>559.9183219757</v>
      </c>
      <c r="F5" t="s">
        <v>43</v>
      </c>
      <c r="G5">
        <v>614</v>
      </c>
      <c r="H5">
        <v>508</v>
      </c>
      <c r="I5">
        <v>254.78543307090001</v>
      </c>
      <c r="J5">
        <v>21</v>
      </c>
      <c r="K5">
        <v>549.19047619050002</v>
      </c>
      <c r="L5">
        <v>80</v>
      </c>
      <c r="M5">
        <v>233.33750000000001</v>
      </c>
      <c r="N5">
        <v>25</v>
      </c>
      <c r="O5">
        <v>262.2</v>
      </c>
      <c r="R5">
        <v>1</v>
      </c>
      <c r="S5">
        <v>204</v>
      </c>
      <c r="V5" t="s">
        <v>8</v>
      </c>
      <c r="W5">
        <v>5088</v>
      </c>
      <c r="X5">
        <v>3758</v>
      </c>
      <c r="Y5">
        <v>447.80149015429998</v>
      </c>
      <c r="Z5">
        <v>427</v>
      </c>
      <c r="AA5">
        <v>465.98829039809999</v>
      </c>
      <c r="AB5">
        <v>528</v>
      </c>
      <c r="AC5">
        <v>546.50757575759997</v>
      </c>
      <c r="AD5">
        <v>740</v>
      </c>
      <c r="AE5">
        <v>837.09459459460004</v>
      </c>
      <c r="AF5">
        <v>52</v>
      </c>
      <c r="AG5">
        <v>269.17307692309998</v>
      </c>
      <c r="AH5">
        <v>10</v>
      </c>
      <c r="AI5">
        <v>311.3</v>
      </c>
      <c r="AL5" t="s">
        <v>8</v>
      </c>
      <c r="AM5">
        <v>71</v>
      </c>
      <c r="AN5">
        <v>58</v>
      </c>
      <c r="AO5">
        <v>228.81034482760001</v>
      </c>
      <c r="AP5">
        <v>6</v>
      </c>
      <c r="AQ5">
        <v>380.5</v>
      </c>
      <c r="AR5">
        <v>11</v>
      </c>
      <c r="AS5">
        <v>228.8181818182</v>
      </c>
      <c r="AT5">
        <v>2</v>
      </c>
      <c r="AU5">
        <v>94.5</v>
      </c>
    </row>
    <row r="6" spans="2:51" x14ac:dyDescent="0.2">
      <c r="B6" t="s">
        <v>241</v>
      </c>
      <c r="C6">
        <v>53999</v>
      </c>
      <c r="D6">
        <v>605.21626326410001</v>
      </c>
      <c r="F6" t="s">
        <v>37</v>
      </c>
      <c r="G6">
        <v>8267</v>
      </c>
      <c r="H6">
        <v>6435</v>
      </c>
      <c r="I6">
        <v>451.56441336440002</v>
      </c>
      <c r="J6">
        <v>204</v>
      </c>
      <c r="K6">
        <v>865.0539215686</v>
      </c>
      <c r="L6">
        <v>1251</v>
      </c>
      <c r="M6">
        <v>596.68025579539994</v>
      </c>
      <c r="N6">
        <v>564</v>
      </c>
      <c r="O6">
        <v>611.33333333329995</v>
      </c>
      <c r="R6">
        <v>17</v>
      </c>
      <c r="S6">
        <v>767.23529411760001</v>
      </c>
      <c r="V6" t="s">
        <v>400</v>
      </c>
      <c r="W6">
        <v>1375</v>
      </c>
      <c r="X6">
        <v>710</v>
      </c>
      <c r="Y6">
        <v>170.8647887324</v>
      </c>
      <c r="Z6">
        <v>187</v>
      </c>
      <c r="AA6">
        <v>298.63101604280001</v>
      </c>
      <c r="AB6">
        <v>457</v>
      </c>
      <c r="AC6">
        <v>281.86433260389998</v>
      </c>
      <c r="AD6">
        <v>121</v>
      </c>
      <c r="AE6">
        <v>277.97520661160002</v>
      </c>
      <c r="AF6">
        <v>85</v>
      </c>
      <c r="AG6">
        <v>169.07058823529999</v>
      </c>
      <c r="AH6">
        <v>2</v>
      </c>
      <c r="AI6">
        <v>147.5</v>
      </c>
      <c r="AL6" t="s">
        <v>400</v>
      </c>
      <c r="AM6">
        <v>28</v>
      </c>
      <c r="AN6">
        <v>20</v>
      </c>
      <c r="AO6">
        <v>146.30000000000001</v>
      </c>
      <c r="AP6">
        <v>12</v>
      </c>
      <c r="AQ6">
        <v>249.5833333333</v>
      </c>
      <c r="AR6">
        <v>8</v>
      </c>
      <c r="AS6">
        <v>206.25</v>
      </c>
    </row>
    <row r="7" spans="2:51" x14ac:dyDescent="0.2">
      <c r="B7" t="s">
        <v>240</v>
      </c>
      <c r="C7">
        <v>235569</v>
      </c>
      <c r="D7">
        <v>403.79792238009998</v>
      </c>
      <c r="F7" t="s">
        <v>42</v>
      </c>
      <c r="G7">
        <v>5610</v>
      </c>
      <c r="H7">
        <v>3948</v>
      </c>
      <c r="I7">
        <v>394.9688449848</v>
      </c>
      <c r="J7">
        <v>705</v>
      </c>
      <c r="K7">
        <v>469.02269503550002</v>
      </c>
      <c r="L7">
        <v>1066</v>
      </c>
      <c r="M7">
        <v>598.93902439019996</v>
      </c>
      <c r="N7">
        <v>581</v>
      </c>
      <c r="O7">
        <v>421.00860585200002</v>
      </c>
      <c r="R7">
        <v>15</v>
      </c>
      <c r="S7">
        <v>549.26666666669996</v>
      </c>
      <c r="V7" t="s">
        <v>392</v>
      </c>
      <c r="W7">
        <v>13553</v>
      </c>
      <c r="X7">
        <v>9958</v>
      </c>
      <c r="Y7">
        <v>638.76812612970002</v>
      </c>
      <c r="Z7">
        <v>502</v>
      </c>
      <c r="AA7">
        <v>1166.9083665339001</v>
      </c>
      <c r="AB7">
        <v>2521</v>
      </c>
      <c r="AC7">
        <v>1326.1804839348999</v>
      </c>
      <c r="AD7">
        <v>867</v>
      </c>
      <c r="AE7">
        <v>889.29988465969996</v>
      </c>
      <c r="AF7">
        <v>187</v>
      </c>
      <c r="AG7">
        <v>225.24598930479999</v>
      </c>
      <c r="AH7">
        <v>20</v>
      </c>
      <c r="AI7">
        <v>742.7</v>
      </c>
      <c r="AL7" t="s">
        <v>392</v>
      </c>
      <c r="AM7">
        <v>365</v>
      </c>
      <c r="AN7">
        <v>287</v>
      </c>
      <c r="AO7">
        <v>510.39721254360001</v>
      </c>
      <c r="AP7">
        <v>47</v>
      </c>
      <c r="AQ7">
        <v>933.80851063830005</v>
      </c>
      <c r="AR7">
        <v>72</v>
      </c>
      <c r="AS7">
        <v>498.3888888889</v>
      </c>
      <c r="AT7">
        <v>6</v>
      </c>
      <c r="AU7">
        <v>204.8333333333</v>
      </c>
    </row>
    <row r="8" spans="2:51" x14ac:dyDescent="0.2">
      <c r="B8" t="s">
        <v>242</v>
      </c>
      <c r="C8">
        <v>24978</v>
      </c>
      <c r="D8">
        <v>524.8911180522</v>
      </c>
      <c r="F8" t="s">
        <v>50</v>
      </c>
      <c r="G8">
        <v>1113</v>
      </c>
      <c r="H8">
        <v>379</v>
      </c>
      <c r="I8">
        <v>91.269129287599995</v>
      </c>
      <c r="J8">
        <v>313</v>
      </c>
      <c r="K8">
        <v>213.24920127799999</v>
      </c>
      <c r="L8">
        <v>506</v>
      </c>
      <c r="M8">
        <v>222.28260869569999</v>
      </c>
      <c r="N8">
        <v>226</v>
      </c>
      <c r="O8">
        <v>213.44247787610001</v>
      </c>
      <c r="R8">
        <v>2</v>
      </c>
      <c r="S8">
        <v>322</v>
      </c>
      <c r="V8" t="s">
        <v>423</v>
      </c>
      <c r="W8">
        <v>1360</v>
      </c>
      <c r="X8">
        <v>871</v>
      </c>
      <c r="Y8">
        <v>214.82433983929999</v>
      </c>
      <c r="Z8">
        <v>192</v>
      </c>
      <c r="AA8">
        <v>305.8333333333</v>
      </c>
      <c r="AB8">
        <v>196</v>
      </c>
      <c r="AC8">
        <v>126.0612244898</v>
      </c>
      <c r="AD8">
        <v>198</v>
      </c>
      <c r="AE8">
        <v>373.61616161619997</v>
      </c>
      <c r="AF8">
        <v>91</v>
      </c>
      <c r="AG8">
        <v>172.42857142860001</v>
      </c>
      <c r="AH8">
        <v>4</v>
      </c>
      <c r="AI8">
        <v>328.25</v>
      </c>
      <c r="AL8" t="s">
        <v>423</v>
      </c>
      <c r="AM8">
        <v>34</v>
      </c>
      <c r="AN8">
        <v>25</v>
      </c>
      <c r="AO8">
        <v>133.88</v>
      </c>
      <c r="AP8">
        <v>5</v>
      </c>
      <c r="AQ8">
        <v>210.8</v>
      </c>
      <c r="AR8">
        <v>8</v>
      </c>
      <c r="AS8">
        <v>196.625</v>
      </c>
      <c r="AT8">
        <v>1</v>
      </c>
      <c r="AU8">
        <v>52</v>
      </c>
    </row>
    <row r="9" spans="2:51" x14ac:dyDescent="0.2">
      <c r="B9" t="s">
        <v>243</v>
      </c>
      <c r="C9">
        <v>10996</v>
      </c>
      <c r="D9">
        <v>182.24113152629999</v>
      </c>
      <c r="F9" t="s">
        <v>81</v>
      </c>
      <c r="G9">
        <v>1223</v>
      </c>
      <c r="H9">
        <v>819</v>
      </c>
      <c r="I9">
        <v>210.8571428571</v>
      </c>
      <c r="J9">
        <v>193</v>
      </c>
      <c r="K9">
        <v>309.29015544039999</v>
      </c>
      <c r="L9">
        <v>191</v>
      </c>
      <c r="M9">
        <v>107.7696335079</v>
      </c>
      <c r="N9">
        <v>209</v>
      </c>
      <c r="O9">
        <v>375.11483253590001</v>
      </c>
      <c r="R9">
        <v>4</v>
      </c>
      <c r="S9">
        <v>328.25</v>
      </c>
      <c r="V9" t="s">
        <v>393</v>
      </c>
      <c r="W9">
        <v>8170</v>
      </c>
      <c r="X9">
        <v>6320</v>
      </c>
      <c r="Y9">
        <v>508.13908227849998</v>
      </c>
      <c r="Z9">
        <v>286</v>
      </c>
      <c r="AA9">
        <v>809.60839160839998</v>
      </c>
      <c r="AB9">
        <v>1284</v>
      </c>
      <c r="AC9">
        <v>989.84579439250001</v>
      </c>
      <c r="AD9">
        <v>413</v>
      </c>
      <c r="AE9">
        <v>709.35835351089997</v>
      </c>
      <c r="AF9">
        <v>150</v>
      </c>
      <c r="AG9">
        <v>167.20666666669999</v>
      </c>
      <c r="AH9">
        <v>3</v>
      </c>
      <c r="AI9">
        <v>124.3333333333</v>
      </c>
      <c r="AL9" t="s">
        <v>393</v>
      </c>
      <c r="AM9">
        <v>176</v>
      </c>
      <c r="AN9">
        <v>159</v>
      </c>
      <c r="AO9">
        <v>517.49685534590003</v>
      </c>
      <c r="AP9">
        <v>17</v>
      </c>
      <c r="AQ9">
        <v>699.52941176469994</v>
      </c>
      <c r="AR9">
        <v>15</v>
      </c>
      <c r="AS9">
        <v>235.6</v>
      </c>
      <c r="AT9">
        <v>2</v>
      </c>
      <c r="AU9">
        <v>194</v>
      </c>
    </row>
    <row r="10" spans="2:51" x14ac:dyDescent="0.2">
      <c r="B10" t="s">
        <v>949</v>
      </c>
      <c r="C10">
        <v>464</v>
      </c>
      <c r="D10">
        <v>461.25</v>
      </c>
      <c r="F10" t="s">
        <v>76</v>
      </c>
      <c r="G10">
        <v>1731</v>
      </c>
      <c r="H10">
        <v>691</v>
      </c>
      <c r="I10">
        <v>122.1751085384</v>
      </c>
      <c r="J10">
        <v>557</v>
      </c>
      <c r="K10">
        <v>200.71454219029999</v>
      </c>
      <c r="L10">
        <v>948</v>
      </c>
      <c r="M10">
        <v>286.23312236290002</v>
      </c>
      <c r="N10">
        <v>92</v>
      </c>
      <c r="O10">
        <v>180.55434782610001</v>
      </c>
      <c r="V10" t="s">
        <v>395</v>
      </c>
      <c r="W10">
        <v>8467</v>
      </c>
      <c r="X10">
        <v>6366</v>
      </c>
      <c r="Y10">
        <v>448.4043355325</v>
      </c>
      <c r="Z10">
        <v>206</v>
      </c>
      <c r="AA10">
        <v>844.73300970870002</v>
      </c>
      <c r="AB10">
        <v>1247</v>
      </c>
      <c r="AC10">
        <v>601.80433039290006</v>
      </c>
      <c r="AD10">
        <v>560</v>
      </c>
      <c r="AE10">
        <v>605.4089285714</v>
      </c>
      <c r="AF10">
        <v>277</v>
      </c>
      <c r="AG10">
        <v>182.0685920578</v>
      </c>
      <c r="AH10">
        <v>17</v>
      </c>
      <c r="AI10">
        <v>767.23529411760001</v>
      </c>
      <c r="AL10" t="s">
        <v>395</v>
      </c>
      <c r="AM10">
        <v>352</v>
      </c>
      <c r="AN10">
        <v>249</v>
      </c>
      <c r="AO10">
        <v>402.36546184740001</v>
      </c>
      <c r="AP10">
        <v>20</v>
      </c>
      <c r="AQ10">
        <v>605.6</v>
      </c>
      <c r="AR10">
        <v>89</v>
      </c>
      <c r="AS10">
        <v>387.25842696630002</v>
      </c>
      <c r="AT10">
        <v>14</v>
      </c>
      <c r="AU10">
        <v>180.78571428570001</v>
      </c>
    </row>
    <row r="11" spans="2:51" x14ac:dyDescent="0.2">
      <c r="F11" t="s">
        <v>38</v>
      </c>
      <c r="G11">
        <v>13555</v>
      </c>
      <c r="H11">
        <v>10110</v>
      </c>
      <c r="I11">
        <v>645.24332344209995</v>
      </c>
      <c r="J11">
        <v>499</v>
      </c>
      <c r="K11">
        <v>1200.4448897796001</v>
      </c>
      <c r="L11">
        <v>2570</v>
      </c>
      <c r="M11">
        <v>1337.0303501946</v>
      </c>
      <c r="N11">
        <v>855</v>
      </c>
      <c r="O11">
        <v>904.00350877189999</v>
      </c>
      <c r="R11">
        <v>20</v>
      </c>
      <c r="S11">
        <v>742.7</v>
      </c>
      <c r="V11" t="s">
        <v>396</v>
      </c>
      <c r="W11">
        <v>5889</v>
      </c>
      <c r="X11">
        <v>3942</v>
      </c>
      <c r="Y11">
        <v>397.5345002537</v>
      </c>
      <c r="Z11">
        <v>695</v>
      </c>
      <c r="AA11">
        <v>474.88633093530001</v>
      </c>
      <c r="AB11">
        <v>1072</v>
      </c>
      <c r="AC11">
        <v>606.24906716420003</v>
      </c>
      <c r="AD11">
        <v>593</v>
      </c>
      <c r="AE11">
        <v>430.35075885330002</v>
      </c>
      <c r="AF11">
        <v>267</v>
      </c>
      <c r="AG11">
        <v>184.49812734080001</v>
      </c>
      <c r="AH11">
        <v>15</v>
      </c>
      <c r="AI11">
        <v>549.26666666669996</v>
      </c>
      <c r="AL11" t="s">
        <v>396</v>
      </c>
      <c r="AM11">
        <v>249</v>
      </c>
      <c r="AN11">
        <v>197</v>
      </c>
      <c r="AO11">
        <v>386.38578680199998</v>
      </c>
      <c r="AP11">
        <v>12</v>
      </c>
      <c r="AQ11">
        <v>576.58333333329995</v>
      </c>
      <c r="AR11">
        <v>45</v>
      </c>
      <c r="AS11">
        <v>352.75555555559998</v>
      </c>
      <c r="AT11">
        <v>6</v>
      </c>
      <c r="AU11">
        <v>468</v>
      </c>
      <c r="AV11">
        <v>1</v>
      </c>
      <c r="AW11">
        <v>179</v>
      </c>
    </row>
    <row r="12" spans="2:51" x14ac:dyDescent="0.2">
      <c r="F12" t="s">
        <v>56</v>
      </c>
      <c r="G12">
        <v>3290</v>
      </c>
      <c r="H12">
        <v>2753</v>
      </c>
      <c r="I12">
        <v>289.53142026879999</v>
      </c>
      <c r="J12">
        <v>338</v>
      </c>
      <c r="K12">
        <v>474.91715976329999</v>
      </c>
      <c r="L12">
        <v>491</v>
      </c>
      <c r="M12">
        <v>313.69246435849999</v>
      </c>
      <c r="N12">
        <v>46</v>
      </c>
      <c r="O12">
        <v>133.08695652169999</v>
      </c>
      <c r="V12" t="s">
        <v>398</v>
      </c>
      <c r="W12">
        <v>6749</v>
      </c>
      <c r="X12">
        <v>5646</v>
      </c>
      <c r="Y12">
        <v>302.36645412680002</v>
      </c>
      <c r="Z12">
        <v>398</v>
      </c>
      <c r="AA12">
        <v>611.78643216080002</v>
      </c>
      <c r="AB12">
        <v>328</v>
      </c>
      <c r="AC12">
        <v>219.4481707317</v>
      </c>
      <c r="AD12">
        <v>495</v>
      </c>
      <c r="AE12">
        <v>357.75151515149997</v>
      </c>
      <c r="AF12">
        <v>269</v>
      </c>
      <c r="AG12">
        <v>172.20446096649999</v>
      </c>
      <c r="AH12">
        <v>11</v>
      </c>
      <c r="AI12">
        <v>380.45454545450002</v>
      </c>
      <c r="AL12" t="s">
        <v>398</v>
      </c>
      <c r="AM12">
        <v>224</v>
      </c>
      <c r="AN12">
        <v>188</v>
      </c>
      <c r="AO12">
        <v>392.14893617019999</v>
      </c>
      <c r="AP12">
        <v>4</v>
      </c>
      <c r="AQ12">
        <v>667</v>
      </c>
      <c r="AR12">
        <v>34</v>
      </c>
      <c r="AS12">
        <v>216.0588235294</v>
      </c>
      <c r="AT12">
        <v>2</v>
      </c>
      <c r="AU12">
        <v>521</v>
      </c>
    </row>
    <row r="13" spans="2:51" x14ac:dyDescent="0.2">
      <c r="F13" t="s">
        <v>75</v>
      </c>
      <c r="G13">
        <v>6393</v>
      </c>
      <c r="H13">
        <v>5608</v>
      </c>
      <c r="I13">
        <v>296.82346647650002</v>
      </c>
      <c r="J13">
        <v>402</v>
      </c>
      <c r="K13">
        <v>607.28358208960003</v>
      </c>
      <c r="L13">
        <v>289</v>
      </c>
      <c r="M13">
        <v>174.76124567470001</v>
      </c>
      <c r="N13">
        <v>485</v>
      </c>
      <c r="O13">
        <v>352.98350515459998</v>
      </c>
      <c r="R13">
        <v>11</v>
      </c>
      <c r="S13">
        <v>380.45454545450002</v>
      </c>
      <c r="V13" t="s">
        <v>401</v>
      </c>
      <c r="W13">
        <v>1247</v>
      </c>
      <c r="X13">
        <v>402</v>
      </c>
      <c r="Y13">
        <v>117.4253731343</v>
      </c>
      <c r="Z13">
        <v>314</v>
      </c>
      <c r="AA13">
        <v>225.8662420382</v>
      </c>
      <c r="AB13">
        <v>501</v>
      </c>
      <c r="AC13">
        <v>232.2974051896</v>
      </c>
      <c r="AD13">
        <v>222</v>
      </c>
      <c r="AE13">
        <v>210.50450450450001</v>
      </c>
      <c r="AF13">
        <v>120</v>
      </c>
      <c r="AG13">
        <v>201.73333333330001</v>
      </c>
      <c r="AH13">
        <v>2</v>
      </c>
      <c r="AI13">
        <v>322</v>
      </c>
      <c r="AL13" t="s">
        <v>401</v>
      </c>
      <c r="AM13">
        <v>26</v>
      </c>
      <c r="AN13">
        <v>15</v>
      </c>
      <c r="AO13">
        <v>171.8</v>
      </c>
      <c r="AP13">
        <v>6</v>
      </c>
      <c r="AQ13">
        <v>238.3333333333</v>
      </c>
      <c r="AR13">
        <v>8</v>
      </c>
      <c r="AS13">
        <v>149.625</v>
      </c>
      <c r="AT13">
        <v>3</v>
      </c>
      <c r="AU13">
        <v>103.3333333333</v>
      </c>
    </row>
    <row r="14" spans="2:51" x14ac:dyDescent="0.2">
      <c r="F14" t="s">
        <v>41</v>
      </c>
      <c r="G14">
        <v>1255</v>
      </c>
      <c r="H14">
        <v>676</v>
      </c>
      <c r="I14">
        <v>145.06213017749999</v>
      </c>
      <c r="J14">
        <v>190</v>
      </c>
      <c r="K14">
        <v>299.5684210526</v>
      </c>
      <c r="L14">
        <v>457</v>
      </c>
      <c r="M14">
        <v>277.49452954050003</v>
      </c>
      <c r="N14">
        <v>120</v>
      </c>
      <c r="O14">
        <v>276.10833333329998</v>
      </c>
      <c r="R14">
        <v>2</v>
      </c>
      <c r="S14">
        <v>147.5</v>
      </c>
      <c r="V14" t="s">
        <v>402</v>
      </c>
      <c r="W14">
        <v>2150</v>
      </c>
      <c r="X14">
        <v>917</v>
      </c>
      <c r="Y14">
        <v>172.18865866959999</v>
      </c>
      <c r="Z14">
        <v>549</v>
      </c>
      <c r="AA14">
        <v>206.92531876140001</v>
      </c>
      <c r="AB14">
        <v>970</v>
      </c>
      <c r="AC14">
        <v>294.04536082470003</v>
      </c>
      <c r="AD14">
        <v>100</v>
      </c>
      <c r="AE14">
        <v>237.86</v>
      </c>
      <c r="AF14">
        <v>163</v>
      </c>
      <c r="AG14">
        <v>190.96319018400001</v>
      </c>
      <c r="AL14" t="s">
        <v>402</v>
      </c>
      <c r="AM14">
        <v>33</v>
      </c>
      <c r="AN14">
        <v>24</v>
      </c>
      <c r="AO14">
        <v>90.25</v>
      </c>
      <c r="AP14">
        <v>16</v>
      </c>
      <c r="AQ14">
        <v>326.4375</v>
      </c>
      <c r="AR14">
        <v>4</v>
      </c>
      <c r="AS14">
        <v>120.75</v>
      </c>
      <c r="AT14">
        <v>5</v>
      </c>
      <c r="AU14">
        <v>138</v>
      </c>
    </row>
    <row r="15" spans="2:51" x14ac:dyDescent="0.2">
      <c r="F15" t="s">
        <v>74</v>
      </c>
      <c r="G15">
        <v>227</v>
      </c>
      <c r="H15">
        <v>84</v>
      </c>
      <c r="I15">
        <v>118.9761904762</v>
      </c>
      <c r="J15">
        <v>109</v>
      </c>
      <c r="K15">
        <v>190.4311926606</v>
      </c>
      <c r="L15">
        <v>90</v>
      </c>
      <c r="M15">
        <v>197.63333333329999</v>
      </c>
      <c r="N15">
        <v>44</v>
      </c>
      <c r="O15">
        <v>214.61363636359999</v>
      </c>
      <c r="R15">
        <v>9</v>
      </c>
      <c r="S15">
        <v>230.7777777778</v>
      </c>
      <c r="V15" t="s">
        <v>397</v>
      </c>
      <c r="W15">
        <v>3384</v>
      </c>
      <c r="X15">
        <v>2725</v>
      </c>
      <c r="Y15">
        <v>296.71376146789999</v>
      </c>
      <c r="Z15">
        <v>338</v>
      </c>
      <c r="AA15">
        <v>487.71005917159999</v>
      </c>
      <c r="AB15">
        <v>485</v>
      </c>
      <c r="AC15">
        <v>327.8020618557</v>
      </c>
      <c r="AD15">
        <v>67</v>
      </c>
      <c r="AE15">
        <v>232.2985074627</v>
      </c>
      <c r="AF15">
        <v>106</v>
      </c>
      <c r="AG15">
        <v>150.49056603770001</v>
      </c>
      <c r="AH15">
        <v>1</v>
      </c>
      <c r="AI15">
        <v>88</v>
      </c>
      <c r="AL15" t="s">
        <v>397</v>
      </c>
      <c r="AM15">
        <v>101</v>
      </c>
      <c r="AN15">
        <v>75</v>
      </c>
      <c r="AO15">
        <v>289.6666666667</v>
      </c>
      <c r="AP15">
        <v>1</v>
      </c>
      <c r="AQ15">
        <v>362</v>
      </c>
      <c r="AR15">
        <v>22</v>
      </c>
      <c r="AS15">
        <v>364.77272727270002</v>
      </c>
      <c r="AT15">
        <v>3</v>
      </c>
      <c r="AU15">
        <v>193</v>
      </c>
      <c r="AV15">
        <v>1</v>
      </c>
      <c r="AW15">
        <v>834</v>
      </c>
    </row>
    <row r="16" spans="2:51" x14ac:dyDescent="0.2">
      <c r="F16" t="s">
        <v>48</v>
      </c>
      <c r="G16">
        <v>8285</v>
      </c>
      <c r="H16">
        <v>6555</v>
      </c>
      <c r="I16">
        <v>509.91472158660002</v>
      </c>
      <c r="J16">
        <v>293</v>
      </c>
      <c r="K16">
        <v>823.33788395900001</v>
      </c>
      <c r="L16">
        <v>1317</v>
      </c>
      <c r="M16">
        <v>989.87091875470003</v>
      </c>
      <c r="N16">
        <v>410</v>
      </c>
      <c r="O16">
        <v>704.56341463410001</v>
      </c>
      <c r="R16">
        <v>3</v>
      </c>
      <c r="S16">
        <v>124.3333333333</v>
      </c>
      <c r="V16" t="s">
        <v>420</v>
      </c>
      <c r="W16">
        <v>474</v>
      </c>
      <c r="X16">
        <v>374</v>
      </c>
      <c r="Y16">
        <v>257.21390374330002</v>
      </c>
      <c r="Z16">
        <v>18</v>
      </c>
      <c r="AA16">
        <v>621.2777777778</v>
      </c>
      <c r="AB16">
        <v>65</v>
      </c>
      <c r="AC16">
        <v>310.81538461539998</v>
      </c>
      <c r="AD16">
        <v>15</v>
      </c>
      <c r="AE16">
        <v>252.86666666670001</v>
      </c>
      <c r="AF16">
        <v>19</v>
      </c>
      <c r="AG16">
        <v>134.15789473679999</v>
      </c>
      <c r="AH16">
        <v>1</v>
      </c>
      <c r="AI16">
        <v>204</v>
      </c>
      <c r="AL16" t="s">
        <v>420</v>
      </c>
      <c r="AM16">
        <v>7</v>
      </c>
      <c r="AN16">
        <v>6</v>
      </c>
      <c r="AO16">
        <v>156.3333333333</v>
      </c>
      <c r="AP16">
        <v>4</v>
      </c>
      <c r="AQ16">
        <v>353.75</v>
      </c>
      <c r="AR16">
        <v>1</v>
      </c>
      <c r="AS16">
        <v>129</v>
      </c>
    </row>
    <row r="17" spans="6:51" x14ac:dyDescent="0.2">
      <c r="F17" t="s">
        <v>391</v>
      </c>
      <c r="G17">
        <v>51563</v>
      </c>
      <c r="H17">
        <v>38566</v>
      </c>
      <c r="I17">
        <v>449.14987294510001</v>
      </c>
      <c r="J17">
        <v>3824</v>
      </c>
      <c r="K17">
        <v>543.79916317990001</v>
      </c>
      <c r="L17">
        <v>9256</v>
      </c>
      <c r="M17">
        <v>745.13288677610001</v>
      </c>
      <c r="N17">
        <v>3657</v>
      </c>
      <c r="O17">
        <v>552.60869565220003</v>
      </c>
      <c r="R17">
        <v>84</v>
      </c>
      <c r="S17">
        <v>538.41666666670005</v>
      </c>
      <c r="V17" t="s">
        <v>421</v>
      </c>
      <c r="W17">
        <v>200</v>
      </c>
      <c r="X17">
        <v>53</v>
      </c>
      <c r="Y17">
        <v>235.47169811320001</v>
      </c>
      <c r="Z17">
        <v>27</v>
      </c>
      <c r="AA17">
        <v>295.6296296296</v>
      </c>
      <c r="AB17">
        <v>50</v>
      </c>
      <c r="AC17">
        <v>266.38</v>
      </c>
      <c r="AD17">
        <v>46</v>
      </c>
      <c r="AE17">
        <v>243.0434782609</v>
      </c>
      <c r="AF17">
        <v>42</v>
      </c>
      <c r="AG17">
        <v>261.21428571429999</v>
      </c>
      <c r="AH17">
        <v>9</v>
      </c>
      <c r="AI17">
        <v>230.7777777778</v>
      </c>
      <c r="AL17" t="s">
        <v>421</v>
      </c>
      <c r="AM17">
        <v>9</v>
      </c>
      <c r="AN17">
        <v>7</v>
      </c>
      <c r="AO17">
        <v>125.42857142859999</v>
      </c>
      <c r="AP17">
        <v>5</v>
      </c>
      <c r="AQ17">
        <v>190.6</v>
      </c>
      <c r="AR17">
        <v>2</v>
      </c>
      <c r="AS17">
        <v>255</v>
      </c>
    </row>
    <row r="18" spans="6:51" x14ac:dyDescent="0.2">
      <c r="F18" t="s">
        <v>68</v>
      </c>
      <c r="G18">
        <v>3050</v>
      </c>
      <c r="H18">
        <v>2396</v>
      </c>
      <c r="I18">
        <v>280.00751252089998</v>
      </c>
      <c r="J18">
        <v>242</v>
      </c>
      <c r="K18">
        <v>432.62809917359999</v>
      </c>
      <c r="L18">
        <v>402</v>
      </c>
      <c r="M18">
        <v>315.34328358210001</v>
      </c>
      <c r="N18">
        <v>247</v>
      </c>
      <c r="O18">
        <v>530.09716599190006</v>
      </c>
      <c r="R18">
        <v>5</v>
      </c>
      <c r="S18">
        <v>711.6</v>
      </c>
      <c r="V18" t="s">
        <v>391</v>
      </c>
      <c r="W18">
        <v>53018</v>
      </c>
      <c r="X18">
        <v>38284</v>
      </c>
      <c r="Y18">
        <v>447.49313028940003</v>
      </c>
      <c r="Z18">
        <v>3712</v>
      </c>
      <c r="AA18">
        <v>551.72063577589995</v>
      </c>
      <c r="AB18">
        <v>9176</v>
      </c>
      <c r="AC18">
        <v>744.79315605930003</v>
      </c>
      <c r="AD18">
        <v>3697</v>
      </c>
      <c r="AE18">
        <v>552.87205842579999</v>
      </c>
      <c r="AF18">
        <v>1776</v>
      </c>
      <c r="AG18">
        <v>184.73423423419999</v>
      </c>
      <c r="AH18">
        <v>85</v>
      </c>
      <c r="AI18">
        <v>533.1176470588</v>
      </c>
      <c r="AL18" t="s">
        <v>391</v>
      </c>
      <c r="AM18">
        <v>1604</v>
      </c>
      <c r="AN18">
        <v>1252</v>
      </c>
      <c r="AO18">
        <v>410.02715654949998</v>
      </c>
      <c r="AP18">
        <v>149</v>
      </c>
      <c r="AQ18">
        <v>610.14765100670002</v>
      </c>
      <c r="AR18">
        <v>308</v>
      </c>
      <c r="AS18">
        <v>359.32142857140002</v>
      </c>
      <c r="AT18">
        <v>42</v>
      </c>
      <c r="AU18">
        <v>229.26190476190001</v>
      </c>
      <c r="AV18">
        <v>2</v>
      </c>
      <c r="AW18">
        <v>506.5</v>
      </c>
    </row>
    <row r="19" spans="6:51" x14ac:dyDescent="0.2">
      <c r="F19" t="s">
        <v>34</v>
      </c>
      <c r="G19">
        <v>924</v>
      </c>
      <c r="H19">
        <v>585</v>
      </c>
      <c r="I19">
        <v>250.25811965809999</v>
      </c>
      <c r="J19">
        <v>88</v>
      </c>
      <c r="K19">
        <v>521.54545454549998</v>
      </c>
      <c r="L19">
        <v>172</v>
      </c>
      <c r="M19">
        <v>230.63953488370001</v>
      </c>
      <c r="N19">
        <v>160</v>
      </c>
      <c r="O19">
        <v>574.98749999999995</v>
      </c>
      <c r="R19">
        <v>7</v>
      </c>
      <c r="S19">
        <v>227.71428571429999</v>
      </c>
      <c r="V19" t="s">
        <v>409</v>
      </c>
      <c r="W19">
        <v>1005</v>
      </c>
      <c r="X19">
        <v>603</v>
      </c>
      <c r="Y19">
        <v>264.64510779440002</v>
      </c>
      <c r="Z19">
        <v>95</v>
      </c>
      <c r="AA19">
        <v>529.07368421050001</v>
      </c>
      <c r="AB19">
        <v>176</v>
      </c>
      <c r="AC19">
        <v>249.48295454550001</v>
      </c>
      <c r="AD19">
        <v>154</v>
      </c>
      <c r="AE19">
        <v>577.27272727269997</v>
      </c>
      <c r="AF19">
        <v>65</v>
      </c>
      <c r="AG19">
        <v>167.09230769230001</v>
      </c>
      <c r="AH19">
        <v>7</v>
      </c>
      <c r="AI19">
        <v>227.71428571429999</v>
      </c>
      <c r="AL19" t="s">
        <v>409</v>
      </c>
      <c r="AM19">
        <v>11</v>
      </c>
      <c r="AN19">
        <v>10</v>
      </c>
      <c r="AO19">
        <v>146.9</v>
      </c>
      <c r="AP19">
        <v>6</v>
      </c>
      <c r="AQ19">
        <v>313.5</v>
      </c>
      <c r="AR19">
        <v>1</v>
      </c>
      <c r="AS19">
        <v>158</v>
      </c>
    </row>
    <row r="20" spans="6:51" x14ac:dyDescent="0.2">
      <c r="F20" t="s">
        <v>55</v>
      </c>
      <c r="G20">
        <v>982</v>
      </c>
      <c r="H20">
        <v>461</v>
      </c>
      <c r="I20">
        <v>195.93709327549999</v>
      </c>
      <c r="J20">
        <v>158</v>
      </c>
      <c r="K20">
        <v>351.1265822785</v>
      </c>
      <c r="L20">
        <v>146</v>
      </c>
      <c r="M20">
        <v>323.90410958899997</v>
      </c>
      <c r="N20">
        <v>365</v>
      </c>
      <c r="O20">
        <v>590.24657534250002</v>
      </c>
      <c r="R20">
        <v>10</v>
      </c>
      <c r="S20">
        <v>309.8</v>
      </c>
      <c r="V20" t="s">
        <v>425</v>
      </c>
      <c r="W20">
        <v>294</v>
      </c>
      <c r="X20">
        <v>129</v>
      </c>
      <c r="Y20">
        <v>189.1240310078</v>
      </c>
      <c r="Z20">
        <v>105</v>
      </c>
      <c r="AA20">
        <v>240.2</v>
      </c>
      <c r="AB20">
        <v>73</v>
      </c>
      <c r="AC20">
        <v>219.12328767119999</v>
      </c>
      <c r="AD20">
        <v>57</v>
      </c>
      <c r="AE20">
        <v>488.07017543860002</v>
      </c>
      <c r="AF20">
        <v>35</v>
      </c>
      <c r="AG20">
        <v>130.08571428569999</v>
      </c>
      <c r="AL20" t="s">
        <v>425</v>
      </c>
      <c r="AM20">
        <v>3</v>
      </c>
      <c r="AN20">
        <v>2</v>
      </c>
      <c r="AO20">
        <v>122</v>
      </c>
      <c r="AP20">
        <v>1</v>
      </c>
      <c r="AQ20">
        <v>93</v>
      </c>
      <c r="AR20">
        <v>1</v>
      </c>
      <c r="AS20">
        <v>31</v>
      </c>
    </row>
    <row r="21" spans="6:51" x14ac:dyDescent="0.2">
      <c r="F21" t="s">
        <v>62</v>
      </c>
      <c r="G21">
        <v>8625</v>
      </c>
      <c r="H21">
        <v>7081</v>
      </c>
      <c r="I21">
        <v>391.4181612767</v>
      </c>
      <c r="J21">
        <v>595</v>
      </c>
      <c r="K21">
        <v>602.27731092440001</v>
      </c>
      <c r="L21">
        <v>1140</v>
      </c>
      <c r="M21">
        <v>621.93333333329997</v>
      </c>
      <c r="N21">
        <v>400</v>
      </c>
      <c r="O21">
        <v>593.39499999999998</v>
      </c>
      <c r="R21">
        <v>4</v>
      </c>
      <c r="S21">
        <v>625.25</v>
      </c>
      <c r="V21" t="s">
        <v>429</v>
      </c>
      <c r="W21">
        <v>1188</v>
      </c>
      <c r="X21">
        <v>895</v>
      </c>
      <c r="Y21">
        <v>298.30614525139998</v>
      </c>
      <c r="Z21">
        <v>57</v>
      </c>
      <c r="AA21">
        <v>558.17543859650004</v>
      </c>
      <c r="AB21">
        <v>175</v>
      </c>
      <c r="AC21">
        <v>412.20571428570003</v>
      </c>
      <c r="AD21">
        <v>61</v>
      </c>
      <c r="AE21">
        <v>491.86885245899998</v>
      </c>
      <c r="AF21">
        <v>56</v>
      </c>
      <c r="AG21">
        <v>154.96428571429999</v>
      </c>
      <c r="AH21">
        <v>1</v>
      </c>
      <c r="AI21">
        <v>347</v>
      </c>
      <c r="AL21" t="s">
        <v>429</v>
      </c>
      <c r="AM21">
        <v>12</v>
      </c>
      <c r="AN21">
        <v>10</v>
      </c>
      <c r="AO21">
        <v>222.6</v>
      </c>
      <c r="AP21">
        <v>4</v>
      </c>
      <c r="AQ21">
        <v>176.75</v>
      </c>
      <c r="AR21">
        <v>2</v>
      </c>
      <c r="AS21">
        <v>143.5</v>
      </c>
    </row>
    <row r="22" spans="6:51" x14ac:dyDescent="0.2">
      <c r="F22" t="s">
        <v>64</v>
      </c>
      <c r="G22">
        <v>7174</v>
      </c>
      <c r="H22">
        <v>5378</v>
      </c>
      <c r="I22">
        <v>387.60561547039998</v>
      </c>
      <c r="J22">
        <v>338</v>
      </c>
      <c r="K22">
        <v>593.36094674560002</v>
      </c>
      <c r="L22">
        <v>1398</v>
      </c>
      <c r="M22">
        <v>764.27968526469999</v>
      </c>
      <c r="N22">
        <v>383</v>
      </c>
      <c r="O22">
        <v>599.26370757179996</v>
      </c>
      <c r="R22">
        <v>15</v>
      </c>
      <c r="S22">
        <v>445.73333333329998</v>
      </c>
      <c r="V22" t="s">
        <v>414</v>
      </c>
      <c r="W22">
        <v>3132</v>
      </c>
      <c r="X22">
        <v>2375</v>
      </c>
      <c r="Y22">
        <v>288.7086315789</v>
      </c>
      <c r="Z22">
        <v>231</v>
      </c>
      <c r="AA22">
        <v>432.58441558440001</v>
      </c>
      <c r="AB22">
        <v>402</v>
      </c>
      <c r="AC22">
        <v>331.65920398010002</v>
      </c>
      <c r="AD22">
        <v>251</v>
      </c>
      <c r="AE22">
        <v>522.82470119519996</v>
      </c>
      <c r="AF22">
        <v>100</v>
      </c>
      <c r="AG22">
        <v>246.92</v>
      </c>
      <c r="AH22">
        <v>4</v>
      </c>
      <c r="AI22">
        <v>870.75</v>
      </c>
      <c r="AL22" t="s">
        <v>414</v>
      </c>
      <c r="AM22">
        <v>44</v>
      </c>
      <c r="AN22">
        <v>27</v>
      </c>
      <c r="AO22">
        <v>156.25925925929999</v>
      </c>
      <c r="AP22">
        <v>15</v>
      </c>
      <c r="AQ22">
        <v>238.13333333329999</v>
      </c>
      <c r="AR22">
        <v>10</v>
      </c>
      <c r="AS22">
        <v>114.2</v>
      </c>
      <c r="AT22">
        <v>7</v>
      </c>
      <c r="AU22">
        <v>238.28571428570001</v>
      </c>
    </row>
    <row r="23" spans="6:51" x14ac:dyDescent="0.2">
      <c r="F23" t="s">
        <v>73</v>
      </c>
      <c r="G23">
        <v>5226</v>
      </c>
      <c r="H23">
        <v>4188</v>
      </c>
      <c r="I23">
        <v>266.3330945559</v>
      </c>
      <c r="J23">
        <v>426</v>
      </c>
      <c r="K23">
        <v>452.1666666667</v>
      </c>
      <c r="L23">
        <v>752</v>
      </c>
      <c r="M23">
        <v>371.11968085109999</v>
      </c>
      <c r="N23">
        <v>274</v>
      </c>
      <c r="O23">
        <v>462.01094890510001</v>
      </c>
      <c r="R23">
        <v>12</v>
      </c>
      <c r="S23">
        <v>274.4166666667</v>
      </c>
      <c r="V23" t="s">
        <v>410</v>
      </c>
      <c r="W23">
        <v>5548</v>
      </c>
      <c r="X23">
        <v>3712</v>
      </c>
      <c r="Y23">
        <v>372.2984913793</v>
      </c>
      <c r="Z23">
        <v>283</v>
      </c>
      <c r="AA23">
        <v>572.79858657240004</v>
      </c>
      <c r="AB23">
        <v>1446</v>
      </c>
      <c r="AC23">
        <v>550.82503457810003</v>
      </c>
      <c r="AD23">
        <v>244</v>
      </c>
      <c r="AE23">
        <v>475.15983606560002</v>
      </c>
      <c r="AF23">
        <v>137</v>
      </c>
      <c r="AG23">
        <v>150.22627737229999</v>
      </c>
      <c r="AH23">
        <v>9</v>
      </c>
      <c r="AI23">
        <v>284.2222222222</v>
      </c>
      <c r="AL23" t="s">
        <v>410</v>
      </c>
      <c r="AM23">
        <v>53</v>
      </c>
      <c r="AN23">
        <v>41</v>
      </c>
      <c r="AO23">
        <v>319.87804878050002</v>
      </c>
      <c r="AP23">
        <v>17</v>
      </c>
      <c r="AQ23">
        <v>336.5294117647</v>
      </c>
      <c r="AR23">
        <v>12</v>
      </c>
      <c r="AS23">
        <v>168.5</v>
      </c>
    </row>
    <row r="24" spans="6:51" x14ac:dyDescent="0.2">
      <c r="F24" t="s">
        <v>45</v>
      </c>
      <c r="G24">
        <v>1439</v>
      </c>
      <c r="H24">
        <v>1122</v>
      </c>
      <c r="I24">
        <v>297.65151515150001</v>
      </c>
      <c r="J24">
        <v>73</v>
      </c>
      <c r="K24">
        <v>579.67123287669995</v>
      </c>
      <c r="L24">
        <v>245</v>
      </c>
      <c r="M24">
        <v>466.76326530609998</v>
      </c>
      <c r="N24">
        <v>70</v>
      </c>
      <c r="O24">
        <v>504.9571428571</v>
      </c>
      <c r="R24">
        <v>2</v>
      </c>
      <c r="S24">
        <v>277.5</v>
      </c>
      <c r="V24" t="s">
        <v>427</v>
      </c>
      <c r="W24">
        <v>7289</v>
      </c>
      <c r="X24">
        <v>5371</v>
      </c>
      <c r="Y24">
        <v>387.63433252649997</v>
      </c>
      <c r="Z24">
        <v>347</v>
      </c>
      <c r="AA24">
        <v>576.97406340060002</v>
      </c>
      <c r="AB24">
        <v>1358</v>
      </c>
      <c r="AC24">
        <v>742.50589101620005</v>
      </c>
      <c r="AD24">
        <v>399</v>
      </c>
      <c r="AE24">
        <v>595.59147869670005</v>
      </c>
      <c r="AF24">
        <v>147</v>
      </c>
      <c r="AG24">
        <v>214.1428571429</v>
      </c>
      <c r="AH24">
        <v>14</v>
      </c>
      <c r="AI24">
        <v>450.35714285709997</v>
      </c>
      <c r="AL24" t="s">
        <v>427</v>
      </c>
      <c r="AM24">
        <v>122</v>
      </c>
      <c r="AN24">
        <v>80</v>
      </c>
      <c r="AO24">
        <v>240.52500000000001</v>
      </c>
      <c r="AP24">
        <v>44</v>
      </c>
      <c r="AQ24">
        <v>339.63636363640001</v>
      </c>
      <c r="AR24">
        <v>39</v>
      </c>
      <c r="AS24">
        <v>344.58974358969999</v>
      </c>
      <c r="AT24">
        <v>3</v>
      </c>
      <c r="AU24">
        <v>174.6666666667</v>
      </c>
    </row>
    <row r="25" spans="6:51" x14ac:dyDescent="0.2">
      <c r="F25" t="s">
        <v>66</v>
      </c>
      <c r="G25">
        <v>5502</v>
      </c>
      <c r="H25">
        <v>3756</v>
      </c>
      <c r="I25">
        <v>374.78860489879997</v>
      </c>
      <c r="J25">
        <v>284</v>
      </c>
      <c r="K25">
        <v>574.30281690139998</v>
      </c>
      <c r="L25">
        <v>1495</v>
      </c>
      <c r="M25">
        <v>558.34849498330004</v>
      </c>
      <c r="N25">
        <v>241</v>
      </c>
      <c r="O25">
        <v>486.85892116180003</v>
      </c>
      <c r="R25">
        <v>10</v>
      </c>
      <c r="S25">
        <v>307.39999999999998</v>
      </c>
      <c r="V25" t="s">
        <v>408</v>
      </c>
      <c r="W25">
        <v>18538</v>
      </c>
      <c r="X25">
        <v>14718</v>
      </c>
      <c r="Y25">
        <v>332.55795624410001</v>
      </c>
      <c r="Z25">
        <v>1596</v>
      </c>
      <c r="AA25">
        <v>496.60714285709997</v>
      </c>
      <c r="AB25">
        <v>2189</v>
      </c>
      <c r="AC25">
        <v>455.11146642300002</v>
      </c>
      <c r="AD25">
        <v>897</v>
      </c>
      <c r="AE25">
        <v>452.15161649940001</v>
      </c>
      <c r="AF25">
        <v>720</v>
      </c>
      <c r="AG25">
        <v>159.18055555559999</v>
      </c>
      <c r="AH25">
        <v>14</v>
      </c>
      <c r="AI25">
        <v>317</v>
      </c>
      <c r="AL25" t="s">
        <v>408</v>
      </c>
      <c r="AM25">
        <v>418</v>
      </c>
      <c r="AN25">
        <v>304</v>
      </c>
      <c r="AO25">
        <v>278.75328947370002</v>
      </c>
      <c r="AP25">
        <v>147</v>
      </c>
      <c r="AQ25">
        <v>393.074829932</v>
      </c>
      <c r="AR25">
        <v>98</v>
      </c>
      <c r="AS25">
        <v>217.8265306122</v>
      </c>
      <c r="AT25">
        <v>16</v>
      </c>
      <c r="AU25">
        <v>125.4375</v>
      </c>
    </row>
    <row r="26" spans="6:51" x14ac:dyDescent="0.2">
      <c r="F26" t="s">
        <v>32</v>
      </c>
      <c r="G26">
        <v>216</v>
      </c>
      <c r="H26">
        <v>91</v>
      </c>
      <c r="I26">
        <v>103.0659340659</v>
      </c>
      <c r="J26">
        <v>104</v>
      </c>
      <c r="K26">
        <v>220.98076923080001</v>
      </c>
      <c r="L26">
        <v>66</v>
      </c>
      <c r="M26">
        <v>169.2727272727</v>
      </c>
      <c r="N26">
        <v>59</v>
      </c>
      <c r="O26">
        <v>463.83050847459998</v>
      </c>
      <c r="V26" t="s">
        <v>406</v>
      </c>
      <c r="W26">
        <v>1907</v>
      </c>
      <c r="X26">
        <v>1392</v>
      </c>
      <c r="Y26">
        <v>301.57471264370002</v>
      </c>
      <c r="Z26">
        <v>199</v>
      </c>
      <c r="AA26">
        <v>423.70854271360002</v>
      </c>
      <c r="AB26">
        <v>336</v>
      </c>
      <c r="AC26">
        <v>274.41369047619997</v>
      </c>
      <c r="AD26">
        <v>104</v>
      </c>
      <c r="AE26">
        <v>374.75961538460001</v>
      </c>
      <c r="AF26">
        <v>75</v>
      </c>
      <c r="AG26">
        <v>189.01333333330001</v>
      </c>
      <c r="AL26" t="s">
        <v>406</v>
      </c>
      <c r="AM26">
        <v>29</v>
      </c>
      <c r="AN26">
        <v>21</v>
      </c>
      <c r="AO26">
        <v>345.57142857140002</v>
      </c>
      <c r="AP26">
        <v>15</v>
      </c>
      <c r="AQ26">
        <v>228.13333333329999</v>
      </c>
      <c r="AR26">
        <v>8</v>
      </c>
      <c r="AS26">
        <v>124.125</v>
      </c>
    </row>
    <row r="27" spans="6:51" x14ac:dyDescent="0.2">
      <c r="F27" t="s">
        <v>71</v>
      </c>
      <c r="G27">
        <v>4385</v>
      </c>
      <c r="H27">
        <v>3997</v>
      </c>
      <c r="I27">
        <v>224.61421065799999</v>
      </c>
      <c r="J27">
        <v>465</v>
      </c>
      <c r="K27">
        <v>422.7462365591</v>
      </c>
      <c r="L27">
        <v>188</v>
      </c>
      <c r="M27">
        <v>142.69148936170001</v>
      </c>
      <c r="N27">
        <v>193</v>
      </c>
      <c r="O27">
        <v>237.59585492229999</v>
      </c>
      <c r="R27">
        <v>7</v>
      </c>
      <c r="S27">
        <v>164.71428571429999</v>
      </c>
      <c r="V27" t="s">
        <v>80</v>
      </c>
      <c r="W27">
        <v>5425</v>
      </c>
      <c r="X27">
        <v>4193</v>
      </c>
      <c r="Y27">
        <v>273.63486763650002</v>
      </c>
      <c r="Z27">
        <v>432</v>
      </c>
      <c r="AA27">
        <v>462.0787037037</v>
      </c>
      <c r="AB27">
        <v>780</v>
      </c>
      <c r="AC27">
        <v>401.59615384620002</v>
      </c>
      <c r="AD27">
        <v>283</v>
      </c>
      <c r="AE27">
        <v>473.11307420489999</v>
      </c>
      <c r="AF27">
        <v>158</v>
      </c>
      <c r="AG27">
        <v>146.67721518990001</v>
      </c>
      <c r="AH27">
        <v>11</v>
      </c>
      <c r="AI27">
        <v>228.54545454550001</v>
      </c>
      <c r="AL27" t="s">
        <v>80</v>
      </c>
      <c r="AM27">
        <v>93</v>
      </c>
      <c r="AN27">
        <v>67</v>
      </c>
      <c r="AO27">
        <v>201.52238805970001</v>
      </c>
      <c r="AP27">
        <v>24</v>
      </c>
      <c r="AQ27">
        <v>346.1666666667</v>
      </c>
      <c r="AR27">
        <v>22</v>
      </c>
      <c r="AS27">
        <v>119.3181818182</v>
      </c>
      <c r="AT27">
        <v>4</v>
      </c>
      <c r="AU27">
        <v>91.5</v>
      </c>
    </row>
    <row r="28" spans="6:51" x14ac:dyDescent="0.2">
      <c r="F28" t="s">
        <v>31</v>
      </c>
      <c r="G28">
        <v>1726</v>
      </c>
      <c r="H28">
        <v>1295</v>
      </c>
      <c r="I28">
        <v>297.44478764479999</v>
      </c>
      <c r="J28">
        <v>197</v>
      </c>
      <c r="K28">
        <v>417.31472081219999</v>
      </c>
      <c r="L28">
        <v>331</v>
      </c>
      <c r="M28">
        <v>267.84894259819998</v>
      </c>
      <c r="N28">
        <v>100</v>
      </c>
      <c r="O28">
        <v>346.36</v>
      </c>
      <c r="V28" t="s">
        <v>405</v>
      </c>
      <c r="W28">
        <v>44326</v>
      </c>
      <c r="X28">
        <v>33388</v>
      </c>
      <c r="Y28">
        <v>331.32658440159997</v>
      </c>
      <c r="Z28">
        <v>3345</v>
      </c>
      <c r="AA28">
        <v>492.09536621820001</v>
      </c>
      <c r="AB28">
        <v>6935</v>
      </c>
      <c r="AC28">
        <v>500.63028118239998</v>
      </c>
      <c r="AD28">
        <v>2450</v>
      </c>
      <c r="AE28">
        <v>493.86897959179998</v>
      </c>
      <c r="AF28">
        <v>1493</v>
      </c>
      <c r="AG28">
        <v>169.32685867379999</v>
      </c>
      <c r="AH28">
        <v>60</v>
      </c>
      <c r="AI28">
        <v>353.98333333329998</v>
      </c>
      <c r="AL28" t="s">
        <v>405</v>
      </c>
      <c r="AM28">
        <v>785</v>
      </c>
      <c r="AN28">
        <v>562</v>
      </c>
      <c r="AO28">
        <v>259.81316725980003</v>
      </c>
      <c r="AP28">
        <v>273</v>
      </c>
      <c r="AQ28">
        <v>353.22344322340001</v>
      </c>
      <c r="AR28">
        <v>193</v>
      </c>
      <c r="AS28">
        <v>217.84455958550001</v>
      </c>
      <c r="AT28">
        <v>30</v>
      </c>
      <c r="AU28">
        <v>152.1666666667</v>
      </c>
    </row>
    <row r="29" spans="6:51" x14ac:dyDescent="0.2">
      <c r="F29" t="s">
        <v>52</v>
      </c>
      <c r="G29">
        <v>4749</v>
      </c>
      <c r="H29">
        <v>3664</v>
      </c>
      <c r="I29">
        <v>330.2049672489</v>
      </c>
      <c r="J29">
        <v>559</v>
      </c>
      <c r="K29">
        <v>442.00715563509999</v>
      </c>
      <c r="L29">
        <v>831</v>
      </c>
      <c r="M29">
        <v>285.02045728040002</v>
      </c>
      <c r="N29">
        <v>254</v>
      </c>
      <c r="O29">
        <v>342.73622047240002</v>
      </c>
      <c r="V29" t="s">
        <v>389</v>
      </c>
      <c r="W29">
        <v>10802</v>
      </c>
      <c r="X29">
        <v>5315</v>
      </c>
      <c r="Y29">
        <v>277.14605684169999</v>
      </c>
      <c r="Z29">
        <v>551</v>
      </c>
      <c r="AA29">
        <v>591.75499092560005</v>
      </c>
      <c r="AB29">
        <v>3697</v>
      </c>
      <c r="AC29">
        <v>764.95563970789999</v>
      </c>
      <c r="AD29">
        <v>1273</v>
      </c>
      <c r="AE29">
        <v>500.30110062889997</v>
      </c>
      <c r="AF29">
        <v>493</v>
      </c>
      <c r="AG29">
        <v>173.26166328599999</v>
      </c>
      <c r="AH29">
        <v>24</v>
      </c>
      <c r="AI29">
        <v>501.4583333333</v>
      </c>
      <c r="AL29" t="s">
        <v>389</v>
      </c>
      <c r="AM29">
        <v>277</v>
      </c>
      <c r="AN29">
        <v>198</v>
      </c>
      <c r="AO29">
        <v>368.45959595959999</v>
      </c>
      <c r="AP29">
        <v>18</v>
      </c>
      <c r="AQ29">
        <v>519</v>
      </c>
      <c r="AR29">
        <v>71</v>
      </c>
      <c r="AS29">
        <v>463.69014084510002</v>
      </c>
      <c r="AT29">
        <v>8</v>
      </c>
      <c r="AU29">
        <v>108.375</v>
      </c>
    </row>
    <row r="30" spans="6:51" x14ac:dyDescent="0.2">
      <c r="F30" t="s">
        <v>405</v>
      </c>
      <c r="G30">
        <v>43998</v>
      </c>
      <c r="H30">
        <v>34014</v>
      </c>
      <c r="I30">
        <v>327.01531722229998</v>
      </c>
      <c r="J30">
        <v>3529</v>
      </c>
      <c r="K30">
        <v>485.0875602154</v>
      </c>
      <c r="L30">
        <v>7166</v>
      </c>
      <c r="M30">
        <v>499.98227742120002</v>
      </c>
      <c r="N30">
        <v>2746</v>
      </c>
      <c r="O30">
        <v>502.34231609609998</v>
      </c>
      <c r="R30">
        <v>72</v>
      </c>
      <c r="S30">
        <v>354.3333333333</v>
      </c>
      <c r="V30" t="s">
        <v>426</v>
      </c>
      <c r="W30">
        <v>31202</v>
      </c>
      <c r="X30">
        <v>26935</v>
      </c>
      <c r="Y30">
        <v>458.33033824680001</v>
      </c>
      <c r="Z30">
        <v>1217</v>
      </c>
      <c r="AA30">
        <v>699.55217748560005</v>
      </c>
      <c r="AB30">
        <v>1112</v>
      </c>
      <c r="AC30">
        <v>351.87320143879998</v>
      </c>
      <c r="AD30">
        <v>2177</v>
      </c>
      <c r="AE30">
        <v>337.08773541570002</v>
      </c>
      <c r="AF30">
        <v>970</v>
      </c>
      <c r="AG30">
        <v>180.45670103090001</v>
      </c>
      <c r="AH30">
        <v>8</v>
      </c>
      <c r="AI30">
        <v>448</v>
      </c>
      <c r="AL30" t="s">
        <v>426</v>
      </c>
      <c r="AM30">
        <v>601</v>
      </c>
      <c r="AN30">
        <v>510</v>
      </c>
      <c r="AO30">
        <v>312.37450980390003</v>
      </c>
      <c r="AP30">
        <v>109</v>
      </c>
      <c r="AQ30">
        <v>466.07339449540001</v>
      </c>
      <c r="AR30">
        <v>84</v>
      </c>
      <c r="AS30">
        <v>174.46428571429999</v>
      </c>
      <c r="AT30">
        <v>7</v>
      </c>
      <c r="AU30">
        <v>324.85714285709997</v>
      </c>
    </row>
    <row r="31" spans="6:51" x14ac:dyDescent="0.2">
      <c r="F31" t="s">
        <v>25</v>
      </c>
      <c r="G31">
        <v>17226</v>
      </c>
      <c r="H31">
        <v>14973</v>
      </c>
      <c r="I31">
        <v>550.52220960520003</v>
      </c>
      <c r="J31">
        <v>884</v>
      </c>
      <c r="K31">
        <v>813.17194570139998</v>
      </c>
      <c r="L31">
        <v>1271</v>
      </c>
      <c r="M31">
        <v>542.97560975609997</v>
      </c>
      <c r="N31">
        <v>958</v>
      </c>
      <c r="O31">
        <v>374.64188481679997</v>
      </c>
      <c r="R31">
        <v>24</v>
      </c>
      <c r="S31">
        <v>349.875</v>
      </c>
      <c r="V31" t="s">
        <v>382</v>
      </c>
      <c r="W31">
        <v>17866</v>
      </c>
      <c r="X31">
        <v>14951</v>
      </c>
      <c r="Y31">
        <v>547.90454210979999</v>
      </c>
      <c r="Z31">
        <v>916</v>
      </c>
      <c r="AA31">
        <v>806.89628820960002</v>
      </c>
      <c r="AB31">
        <v>1352</v>
      </c>
      <c r="AC31">
        <v>560.74112426040006</v>
      </c>
      <c r="AD31">
        <v>1008</v>
      </c>
      <c r="AE31">
        <v>375.9512437811</v>
      </c>
      <c r="AF31">
        <v>531</v>
      </c>
      <c r="AG31">
        <v>174.30943396230001</v>
      </c>
      <c r="AH31">
        <v>24</v>
      </c>
      <c r="AI31">
        <v>349.875</v>
      </c>
      <c r="AL31" t="s">
        <v>382</v>
      </c>
      <c r="AM31">
        <v>374</v>
      </c>
      <c r="AN31">
        <v>276</v>
      </c>
      <c r="AO31">
        <v>342.34782608699999</v>
      </c>
      <c r="AP31">
        <v>67</v>
      </c>
      <c r="AQ31">
        <v>529.34328358209996</v>
      </c>
      <c r="AR31">
        <v>73</v>
      </c>
      <c r="AS31">
        <v>198.6712328767</v>
      </c>
      <c r="AT31">
        <v>23</v>
      </c>
      <c r="AU31">
        <v>210.65217391300001</v>
      </c>
      <c r="AV31">
        <v>1</v>
      </c>
      <c r="AW31">
        <v>3</v>
      </c>
      <c r="AX31">
        <v>1</v>
      </c>
      <c r="AY31">
        <v>163</v>
      </c>
    </row>
    <row r="32" spans="6:51" x14ac:dyDescent="0.2">
      <c r="F32" t="s">
        <v>39</v>
      </c>
      <c r="G32">
        <v>12965</v>
      </c>
      <c r="H32">
        <v>10308</v>
      </c>
      <c r="I32">
        <v>368.3286116232</v>
      </c>
      <c r="J32">
        <v>360</v>
      </c>
      <c r="K32">
        <v>657.17222222220005</v>
      </c>
      <c r="L32">
        <v>1728</v>
      </c>
      <c r="M32">
        <v>520.20254629630006</v>
      </c>
      <c r="N32">
        <v>908</v>
      </c>
      <c r="O32">
        <v>569.1024229075</v>
      </c>
      <c r="R32">
        <v>21</v>
      </c>
      <c r="S32">
        <v>612.19047619050002</v>
      </c>
      <c r="V32" t="s">
        <v>394</v>
      </c>
      <c r="W32">
        <v>3409</v>
      </c>
      <c r="X32">
        <v>2188</v>
      </c>
      <c r="Y32">
        <v>468.29159049359998</v>
      </c>
      <c r="Z32">
        <v>316</v>
      </c>
      <c r="AA32">
        <v>441.8734177215</v>
      </c>
      <c r="AB32">
        <v>586</v>
      </c>
      <c r="AC32">
        <v>593.94709897610005</v>
      </c>
      <c r="AD32">
        <v>495</v>
      </c>
      <c r="AE32">
        <v>604.21818181820004</v>
      </c>
      <c r="AF32">
        <v>136</v>
      </c>
      <c r="AG32">
        <v>166.0220588235</v>
      </c>
      <c r="AH32">
        <v>4</v>
      </c>
      <c r="AI32">
        <v>596</v>
      </c>
      <c r="AL32" t="s">
        <v>394</v>
      </c>
      <c r="AM32">
        <v>126</v>
      </c>
      <c r="AN32">
        <v>99</v>
      </c>
      <c r="AO32">
        <v>464.42424242419997</v>
      </c>
      <c r="AP32">
        <v>9</v>
      </c>
      <c r="AQ32">
        <v>675.44444444440001</v>
      </c>
      <c r="AR32">
        <v>23</v>
      </c>
      <c r="AS32">
        <v>302.4347826087</v>
      </c>
      <c r="AT32">
        <v>3</v>
      </c>
      <c r="AU32">
        <v>353.3333333333</v>
      </c>
      <c r="AV32">
        <v>1</v>
      </c>
      <c r="AW32">
        <v>654</v>
      </c>
    </row>
    <row r="33" spans="6:51" x14ac:dyDescent="0.2">
      <c r="F33" t="s">
        <v>72</v>
      </c>
      <c r="G33">
        <v>5960</v>
      </c>
      <c r="H33">
        <v>2896</v>
      </c>
      <c r="I33">
        <v>365.62245250429999</v>
      </c>
      <c r="J33">
        <v>380</v>
      </c>
      <c r="K33">
        <v>623.2447368421</v>
      </c>
      <c r="L33">
        <v>2029</v>
      </c>
      <c r="M33">
        <v>705.23558403150003</v>
      </c>
      <c r="N33">
        <v>1033</v>
      </c>
      <c r="O33">
        <v>970.6243949661</v>
      </c>
      <c r="R33">
        <v>2</v>
      </c>
      <c r="S33">
        <v>1026.5</v>
      </c>
      <c r="V33" t="s">
        <v>385</v>
      </c>
      <c r="W33">
        <v>7052</v>
      </c>
      <c r="X33">
        <v>4397</v>
      </c>
      <c r="Y33">
        <v>287.00568698820001</v>
      </c>
      <c r="Z33">
        <v>364</v>
      </c>
      <c r="AA33">
        <v>688.7554945055</v>
      </c>
      <c r="AB33">
        <v>1492</v>
      </c>
      <c r="AC33">
        <v>376.8197050938</v>
      </c>
      <c r="AD33">
        <v>772</v>
      </c>
      <c r="AE33">
        <v>463.3018134715</v>
      </c>
      <c r="AF33">
        <v>377</v>
      </c>
      <c r="AG33">
        <v>190.01591511940001</v>
      </c>
      <c r="AH33">
        <v>14</v>
      </c>
      <c r="AI33">
        <v>532.57142857140002</v>
      </c>
      <c r="AL33" t="s">
        <v>385</v>
      </c>
      <c r="AM33">
        <v>260</v>
      </c>
      <c r="AN33">
        <v>198</v>
      </c>
      <c r="AO33">
        <v>310.60101010099999</v>
      </c>
      <c r="AP33">
        <v>9</v>
      </c>
      <c r="AQ33">
        <v>455.1111111111</v>
      </c>
      <c r="AR33">
        <v>52</v>
      </c>
      <c r="AS33">
        <v>297.07692307690002</v>
      </c>
      <c r="AT33">
        <v>10</v>
      </c>
      <c r="AU33">
        <v>284.39999999999998</v>
      </c>
    </row>
    <row r="34" spans="6:51" x14ac:dyDescent="0.2">
      <c r="F34" t="s">
        <v>58</v>
      </c>
      <c r="G34">
        <v>6472</v>
      </c>
      <c r="H34">
        <v>4263</v>
      </c>
      <c r="I34">
        <v>269.55889253869998</v>
      </c>
      <c r="J34">
        <v>360</v>
      </c>
      <c r="K34">
        <v>670.51388888890006</v>
      </c>
      <c r="L34">
        <v>1428</v>
      </c>
      <c r="M34">
        <v>344.78501400559998</v>
      </c>
      <c r="N34">
        <v>767</v>
      </c>
      <c r="O34">
        <v>453.9191655802</v>
      </c>
      <c r="R34">
        <v>14</v>
      </c>
      <c r="S34">
        <v>532.07142857140002</v>
      </c>
      <c r="V34" t="s">
        <v>428</v>
      </c>
      <c r="W34">
        <v>6066</v>
      </c>
      <c r="X34">
        <v>2810</v>
      </c>
      <c r="Y34">
        <v>365.02634389460002</v>
      </c>
      <c r="Z34">
        <v>365</v>
      </c>
      <c r="AA34">
        <v>623.43287671229996</v>
      </c>
      <c r="AB34">
        <v>1972</v>
      </c>
      <c r="AC34">
        <v>705.78144016229999</v>
      </c>
      <c r="AD34">
        <v>1007</v>
      </c>
      <c r="AE34">
        <v>969.04071499500003</v>
      </c>
      <c r="AF34">
        <v>275</v>
      </c>
      <c r="AG34">
        <v>166.45090909090001</v>
      </c>
      <c r="AH34">
        <v>2</v>
      </c>
      <c r="AI34">
        <v>1026.5</v>
      </c>
      <c r="AL34" t="s">
        <v>428</v>
      </c>
      <c r="AM34">
        <v>123</v>
      </c>
      <c r="AN34">
        <v>84</v>
      </c>
      <c r="AO34">
        <v>305.82142857140002</v>
      </c>
      <c r="AP34">
        <v>15</v>
      </c>
      <c r="AQ34">
        <v>409.3333333333</v>
      </c>
      <c r="AR34">
        <v>29</v>
      </c>
      <c r="AS34">
        <v>194.89655172409999</v>
      </c>
      <c r="AT34">
        <v>10</v>
      </c>
      <c r="AU34">
        <v>146.80000000000001</v>
      </c>
    </row>
    <row r="35" spans="6:51" x14ac:dyDescent="0.2">
      <c r="F35" t="s">
        <v>53</v>
      </c>
      <c r="G35">
        <v>4902</v>
      </c>
      <c r="H35">
        <v>3281</v>
      </c>
      <c r="I35">
        <v>502.84334044500002</v>
      </c>
      <c r="J35">
        <v>447</v>
      </c>
      <c r="K35">
        <v>468.04921700220001</v>
      </c>
      <c r="L35">
        <v>901</v>
      </c>
      <c r="M35">
        <v>581.7402885683</v>
      </c>
      <c r="N35">
        <v>714</v>
      </c>
      <c r="O35">
        <v>614.57983193279995</v>
      </c>
      <c r="R35">
        <v>6</v>
      </c>
      <c r="S35">
        <v>665.5</v>
      </c>
      <c r="V35" t="s">
        <v>384</v>
      </c>
      <c r="W35">
        <v>13207</v>
      </c>
      <c r="X35">
        <v>10192</v>
      </c>
      <c r="Y35">
        <v>370.50789912670001</v>
      </c>
      <c r="Z35">
        <v>371</v>
      </c>
      <c r="AA35">
        <v>648.02695417790005</v>
      </c>
      <c r="AB35">
        <v>1724</v>
      </c>
      <c r="AC35">
        <v>523.03944315549995</v>
      </c>
      <c r="AD35">
        <v>914</v>
      </c>
      <c r="AE35">
        <v>562.2997811816</v>
      </c>
      <c r="AF35">
        <v>355</v>
      </c>
      <c r="AG35">
        <v>179.66949152539999</v>
      </c>
      <c r="AH35">
        <v>22</v>
      </c>
      <c r="AI35">
        <v>644.63636363640001</v>
      </c>
      <c r="AL35" t="s">
        <v>384</v>
      </c>
      <c r="AM35">
        <v>170</v>
      </c>
      <c r="AN35">
        <v>135</v>
      </c>
      <c r="AO35">
        <v>291.78518518520002</v>
      </c>
      <c r="AP35">
        <v>26</v>
      </c>
      <c r="AQ35">
        <v>354.38461538460001</v>
      </c>
      <c r="AR35">
        <v>29</v>
      </c>
      <c r="AS35">
        <v>203.17241379309999</v>
      </c>
      <c r="AT35">
        <v>6</v>
      </c>
      <c r="AU35">
        <v>286.3333333333</v>
      </c>
    </row>
    <row r="36" spans="6:51" x14ac:dyDescent="0.2">
      <c r="F36" t="s">
        <v>57</v>
      </c>
      <c r="G36">
        <v>10339</v>
      </c>
      <c r="H36">
        <v>5263</v>
      </c>
      <c r="I36">
        <v>268.44858391939999</v>
      </c>
      <c r="J36">
        <v>556</v>
      </c>
      <c r="K36">
        <v>590.66546762589996</v>
      </c>
      <c r="L36">
        <v>3769</v>
      </c>
      <c r="M36">
        <v>766.38657468819997</v>
      </c>
      <c r="N36">
        <v>1283</v>
      </c>
      <c r="O36">
        <v>496.631825273</v>
      </c>
      <c r="R36">
        <v>24</v>
      </c>
      <c r="S36">
        <v>501.4583333333</v>
      </c>
      <c r="V36" t="s">
        <v>381</v>
      </c>
      <c r="W36">
        <v>89604</v>
      </c>
      <c r="X36">
        <v>66788</v>
      </c>
      <c r="Y36">
        <v>435.68812051690003</v>
      </c>
      <c r="Z36">
        <v>4100</v>
      </c>
      <c r="AA36">
        <v>676.79</v>
      </c>
      <c r="AB36">
        <v>11935</v>
      </c>
      <c r="AC36">
        <v>601.69543359869999</v>
      </c>
      <c r="AD36">
        <v>7646</v>
      </c>
      <c r="AE36">
        <v>509.62797696939998</v>
      </c>
      <c r="AF36">
        <v>3137</v>
      </c>
      <c r="AG36">
        <v>177.4918660287</v>
      </c>
      <c r="AH36">
        <v>98</v>
      </c>
      <c r="AI36">
        <v>511.13265306120002</v>
      </c>
      <c r="AL36" t="s">
        <v>381</v>
      </c>
      <c r="AM36">
        <v>1931</v>
      </c>
      <c r="AN36">
        <v>1500</v>
      </c>
      <c r="AO36">
        <v>332.87400000000002</v>
      </c>
      <c r="AP36">
        <v>253</v>
      </c>
      <c r="AQ36">
        <v>478.81027667979998</v>
      </c>
      <c r="AR36">
        <v>361</v>
      </c>
      <c r="AS36">
        <v>266.00554016619998</v>
      </c>
      <c r="AT36">
        <v>67</v>
      </c>
      <c r="AU36">
        <v>225.0149253731</v>
      </c>
      <c r="AV36">
        <v>2</v>
      </c>
      <c r="AW36">
        <v>328.5</v>
      </c>
      <c r="AX36">
        <v>1</v>
      </c>
      <c r="AY36">
        <v>163</v>
      </c>
    </row>
    <row r="37" spans="6:51" x14ac:dyDescent="0.2">
      <c r="F37" t="s">
        <v>77</v>
      </c>
      <c r="G37">
        <v>30383</v>
      </c>
      <c r="H37">
        <v>27358</v>
      </c>
      <c r="I37">
        <v>457.88576546280001</v>
      </c>
      <c r="J37">
        <v>1171</v>
      </c>
      <c r="K37">
        <v>701.63108454309997</v>
      </c>
      <c r="L37">
        <v>912</v>
      </c>
      <c r="M37">
        <v>270.6458333333</v>
      </c>
      <c r="N37">
        <v>2109</v>
      </c>
      <c r="O37">
        <v>320.8103366524</v>
      </c>
      <c r="R37">
        <v>4</v>
      </c>
      <c r="S37">
        <v>269.75</v>
      </c>
      <c r="V37" t="s">
        <v>407</v>
      </c>
      <c r="W37">
        <v>506</v>
      </c>
      <c r="X37">
        <v>260</v>
      </c>
      <c r="Y37">
        <v>135.4576923077</v>
      </c>
      <c r="Z37">
        <v>239</v>
      </c>
      <c r="AA37">
        <v>185.9832635983</v>
      </c>
      <c r="AB37">
        <v>91</v>
      </c>
      <c r="AC37">
        <v>172.28571428570001</v>
      </c>
      <c r="AD37">
        <v>98</v>
      </c>
      <c r="AE37">
        <v>219.7959183673</v>
      </c>
      <c r="AF37">
        <v>53</v>
      </c>
      <c r="AG37">
        <v>161.11320754720001</v>
      </c>
      <c r="AH37">
        <v>4</v>
      </c>
      <c r="AI37">
        <v>365.5</v>
      </c>
      <c r="AL37" t="s">
        <v>407</v>
      </c>
      <c r="AM37">
        <v>22</v>
      </c>
      <c r="AN37">
        <v>14</v>
      </c>
      <c r="AO37">
        <v>96.214285714300004</v>
      </c>
      <c r="AP37">
        <v>9</v>
      </c>
      <c r="AQ37">
        <v>232.55555555559999</v>
      </c>
      <c r="AR37">
        <v>7</v>
      </c>
      <c r="AS37">
        <v>229.42857142860001</v>
      </c>
      <c r="AT37">
        <v>1</v>
      </c>
      <c r="AU37">
        <v>54</v>
      </c>
    </row>
    <row r="38" spans="6:51" x14ac:dyDescent="0.2">
      <c r="F38" t="s">
        <v>381</v>
      </c>
      <c r="G38">
        <v>88247</v>
      </c>
      <c r="H38">
        <v>68342</v>
      </c>
      <c r="I38">
        <v>436.59180776490001</v>
      </c>
      <c r="J38">
        <v>4158</v>
      </c>
      <c r="K38">
        <v>671.68879268880005</v>
      </c>
      <c r="L38">
        <v>12038</v>
      </c>
      <c r="M38">
        <v>595.76308356870004</v>
      </c>
      <c r="N38">
        <v>7772</v>
      </c>
      <c r="O38">
        <v>512.02626158600003</v>
      </c>
      <c r="R38">
        <v>95</v>
      </c>
      <c r="S38">
        <v>503.81052631580002</v>
      </c>
      <c r="V38" t="s">
        <v>411</v>
      </c>
      <c r="W38">
        <v>41087</v>
      </c>
      <c r="X38">
        <v>29306</v>
      </c>
      <c r="Y38">
        <v>458.56483314000002</v>
      </c>
      <c r="Z38">
        <v>1861</v>
      </c>
      <c r="AA38">
        <v>700.42396560990005</v>
      </c>
      <c r="AB38">
        <v>8382</v>
      </c>
      <c r="AC38">
        <v>739.27141493680006</v>
      </c>
      <c r="AD38">
        <v>2201</v>
      </c>
      <c r="AE38">
        <v>545.85948158250005</v>
      </c>
      <c r="AF38">
        <v>1141</v>
      </c>
      <c r="AG38">
        <v>185.28133216480001</v>
      </c>
      <c r="AH38">
        <v>57</v>
      </c>
      <c r="AI38">
        <v>534.89473684209997</v>
      </c>
      <c r="AL38" t="s">
        <v>411</v>
      </c>
      <c r="AM38">
        <v>619</v>
      </c>
      <c r="AN38">
        <v>434</v>
      </c>
      <c r="AO38">
        <v>363.14055299540001</v>
      </c>
      <c r="AP38">
        <v>187</v>
      </c>
      <c r="AQ38">
        <v>523.35294117650005</v>
      </c>
      <c r="AR38">
        <v>166</v>
      </c>
      <c r="AS38">
        <v>333.01807228920001</v>
      </c>
      <c r="AT38">
        <v>19</v>
      </c>
      <c r="AU38">
        <v>330.10526315790003</v>
      </c>
    </row>
    <row r="39" spans="6:51" x14ac:dyDescent="0.2">
      <c r="F39" t="s">
        <v>79</v>
      </c>
      <c r="G39">
        <v>19271</v>
      </c>
      <c r="H39">
        <v>14571</v>
      </c>
      <c r="I39">
        <v>410.84476014000001</v>
      </c>
      <c r="J39">
        <v>881</v>
      </c>
      <c r="K39">
        <v>698.25539160050005</v>
      </c>
      <c r="L39">
        <v>3743</v>
      </c>
      <c r="M39">
        <v>793.09243921990003</v>
      </c>
      <c r="N39">
        <v>929</v>
      </c>
      <c r="O39">
        <v>482.34230355220001</v>
      </c>
      <c r="R39">
        <v>28</v>
      </c>
      <c r="S39">
        <v>576.92857142859998</v>
      </c>
      <c r="V39" t="s">
        <v>419</v>
      </c>
      <c r="W39">
        <v>434</v>
      </c>
      <c r="X39">
        <v>218</v>
      </c>
      <c r="Y39">
        <v>171.14678899079999</v>
      </c>
      <c r="Z39">
        <v>75</v>
      </c>
      <c r="AA39">
        <v>231.7866666667</v>
      </c>
      <c r="AB39">
        <v>132</v>
      </c>
      <c r="AC39">
        <v>319.28030303029999</v>
      </c>
      <c r="AD39">
        <v>62</v>
      </c>
      <c r="AE39">
        <v>431.77419354839998</v>
      </c>
      <c r="AF39">
        <v>20</v>
      </c>
      <c r="AG39">
        <v>319.35000000000002</v>
      </c>
      <c r="AH39">
        <v>2</v>
      </c>
      <c r="AI39">
        <v>541.5</v>
      </c>
      <c r="AL39" t="s">
        <v>419</v>
      </c>
      <c r="AM39">
        <v>8</v>
      </c>
      <c r="AN39">
        <v>7</v>
      </c>
      <c r="AO39">
        <v>179.28571428570001</v>
      </c>
      <c r="AP39">
        <v>4</v>
      </c>
      <c r="AQ39">
        <v>192.5</v>
      </c>
      <c r="AR39">
        <v>1</v>
      </c>
      <c r="AS39">
        <v>159</v>
      </c>
    </row>
    <row r="40" spans="6:51" x14ac:dyDescent="0.2">
      <c r="F40" t="s">
        <v>40</v>
      </c>
      <c r="G40">
        <v>6347</v>
      </c>
      <c r="H40">
        <v>3599</v>
      </c>
      <c r="I40">
        <v>264.9077521534</v>
      </c>
      <c r="J40">
        <v>162</v>
      </c>
      <c r="K40">
        <v>540.64814814809995</v>
      </c>
      <c r="L40">
        <v>2376</v>
      </c>
      <c r="M40">
        <v>736.89183501679997</v>
      </c>
      <c r="N40">
        <v>361</v>
      </c>
      <c r="O40">
        <v>406.7340720222</v>
      </c>
      <c r="R40">
        <v>11</v>
      </c>
      <c r="S40">
        <v>353.90909090909997</v>
      </c>
      <c r="V40" t="s">
        <v>422</v>
      </c>
      <c r="W40">
        <v>303</v>
      </c>
      <c r="X40">
        <v>213</v>
      </c>
      <c r="Y40">
        <v>276.81220657279999</v>
      </c>
      <c r="Z40">
        <v>57</v>
      </c>
      <c r="AA40">
        <v>458.0877192982</v>
      </c>
      <c r="AB40">
        <v>40</v>
      </c>
      <c r="AC40">
        <v>505.2</v>
      </c>
      <c r="AD40">
        <v>28</v>
      </c>
      <c r="AE40">
        <v>344.71428571429999</v>
      </c>
      <c r="AF40">
        <v>21</v>
      </c>
      <c r="AG40">
        <v>225.04761904759999</v>
      </c>
      <c r="AH40">
        <v>1</v>
      </c>
      <c r="AI40">
        <v>449</v>
      </c>
      <c r="AL40" t="s">
        <v>422</v>
      </c>
      <c r="AM40">
        <v>7</v>
      </c>
      <c r="AN40">
        <v>2</v>
      </c>
      <c r="AO40">
        <v>509.5</v>
      </c>
      <c r="AR40">
        <v>5</v>
      </c>
      <c r="AS40">
        <v>138.19999999999999</v>
      </c>
    </row>
    <row r="41" spans="6:51" x14ac:dyDescent="0.2">
      <c r="F41" t="s">
        <v>46</v>
      </c>
      <c r="G41">
        <v>20509</v>
      </c>
      <c r="H41">
        <v>14565</v>
      </c>
      <c r="I41">
        <v>515.8260899416</v>
      </c>
      <c r="J41">
        <v>985</v>
      </c>
      <c r="K41">
        <v>721.03654822340002</v>
      </c>
      <c r="L41">
        <v>4685</v>
      </c>
      <c r="M41">
        <v>702.58591248669995</v>
      </c>
      <c r="N41">
        <v>1232</v>
      </c>
      <c r="O41">
        <v>608.95528455279998</v>
      </c>
      <c r="R41">
        <v>27</v>
      </c>
      <c r="S41">
        <v>475.14814814810001</v>
      </c>
      <c r="V41" t="s">
        <v>412</v>
      </c>
      <c r="W41">
        <v>5344</v>
      </c>
      <c r="X41">
        <v>4089</v>
      </c>
      <c r="Y41">
        <v>486.69748104669998</v>
      </c>
      <c r="Z41">
        <v>213</v>
      </c>
      <c r="AA41">
        <v>858.57276995309996</v>
      </c>
      <c r="AB41">
        <v>582</v>
      </c>
      <c r="AC41">
        <v>280.35223367700002</v>
      </c>
      <c r="AD41">
        <v>469</v>
      </c>
      <c r="AE41">
        <v>582.17270788910002</v>
      </c>
      <c r="AF41">
        <v>200</v>
      </c>
      <c r="AG41">
        <v>205.41</v>
      </c>
      <c r="AH41">
        <v>4</v>
      </c>
      <c r="AI41">
        <v>197</v>
      </c>
      <c r="AL41" t="s">
        <v>412</v>
      </c>
      <c r="AM41">
        <v>174</v>
      </c>
      <c r="AN41">
        <v>138</v>
      </c>
      <c r="AO41">
        <v>395.50724637680003</v>
      </c>
      <c r="AP41">
        <v>13</v>
      </c>
      <c r="AQ41">
        <v>841.38461538460001</v>
      </c>
      <c r="AR41">
        <v>33</v>
      </c>
      <c r="AS41">
        <v>338.60606060610002</v>
      </c>
      <c r="AT41">
        <v>3</v>
      </c>
      <c r="AU41">
        <v>647.66666666670005</v>
      </c>
    </row>
    <row r="42" spans="6:51" x14ac:dyDescent="0.2">
      <c r="F42" t="s">
        <v>49</v>
      </c>
      <c r="G42">
        <v>4678</v>
      </c>
      <c r="H42">
        <v>3102</v>
      </c>
      <c r="I42">
        <v>310.3333333333</v>
      </c>
      <c r="J42">
        <v>252</v>
      </c>
      <c r="K42">
        <v>555.1587301587</v>
      </c>
      <c r="L42">
        <v>1035</v>
      </c>
      <c r="M42">
        <v>388.79806763289997</v>
      </c>
      <c r="N42">
        <v>529</v>
      </c>
      <c r="O42">
        <v>587.36105860110001</v>
      </c>
      <c r="R42">
        <v>12</v>
      </c>
      <c r="S42">
        <v>521.16666666670005</v>
      </c>
      <c r="V42" t="s">
        <v>404</v>
      </c>
      <c r="W42">
        <v>6451</v>
      </c>
      <c r="X42">
        <v>3579</v>
      </c>
      <c r="Y42">
        <v>272.48002235259997</v>
      </c>
      <c r="Z42">
        <v>177</v>
      </c>
      <c r="AA42">
        <v>564.55367231640003</v>
      </c>
      <c r="AB42">
        <v>2265</v>
      </c>
      <c r="AC42">
        <v>725.33863134659998</v>
      </c>
      <c r="AD42">
        <v>358</v>
      </c>
      <c r="AE42">
        <v>423.38826815639999</v>
      </c>
      <c r="AF42">
        <v>238</v>
      </c>
      <c r="AG42">
        <v>193.65966386549999</v>
      </c>
      <c r="AH42">
        <v>11</v>
      </c>
      <c r="AI42">
        <v>353.90909090909997</v>
      </c>
      <c r="AL42" t="s">
        <v>404</v>
      </c>
      <c r="AM42">
        <v>92</v>
      </c>
      <c r="AN42">
        <v>57</v>
      </c>
      <c r="AO42">
        <v>264.42105263159999</v>
      </c>
      <c r="AP42">
        <v>21</v>
      </c>
      <c r="AQ42">
        <v>250.71428571429999</v>
      </c>
      <c r="AR42">
        <v>33</v>
      </c>
      <c r="AS42">
        <v>596.69696969699999</v>
      </c>
      <c r="AT42">
        <v>2</v>
      </c>
      <c r="AU42">
        <v>227</v>
      </c>
    </row>
    <row r="43" spans="6:51" x14ac:dyDescent="0.2">
      <c r="F43" t="s">
        <v>36</v>
      </c>
      <c r="G43">
        <v>256</v>
      </c>
      <c r="H43">
        <v>196</v>
      </c>
      <c r="I43">
        <v>267.54591836729998</v>
      </c>
      <c r="J43">
        <v>67</v>
      </c>
      <c r="K43">
        <v>481.35820895519998</v>
      </c>
      <c r="L43">
        <v>30</v>
      </c>
      <c r="M43">
        <v>407.43333333330003</v>
      </c>
      <c r="N43">
        <v>29</v>
      </c>
      <c r="O43">
        <v>327.75862068970002</v>
      </c>
      <c r="R43">
        <v>1</v>
      </c>
      <c r="S43">
        <v>449</v>
      </c>
      <c r="V43" t="s">
        <v>413</v>
      </c>
      <c r="W43">
        <v>4849</v>
      </c>
      <c r="X43">
        <v>2992</v>
      </c>
      <c r="Y43">
        <v>199.8492647059</v>
      </c>
      <c r="Z43">
        <v>322</v>
      </c>
      <c r="AA43">
        <v>339.60248447200001</v>
      </c>
      <c r="AB43">
        <v>1041</v>
      </c>
      <c r="AC43">
        <v>249.40441882799999</v>
      </c>
      <c r="AD43">
        <v>518</v>
      </c>
      <c r="AE43">
        <v>316.1698841699</v>
      </c>
      <c r="AF43">
        <v>294</v>
      </c>
      <c r="AG43">
        <v>184.59523809519999</v>
      </c>
      <c r="AH43">
        <v>4</v>
      </c>
      <c r="AI43">
        <v>173.5</v>
      </c>
      <c r="AL43" t="s">
        <v>413</v>
      </c>
      <c r="AM43">
        <v>107</v>
      </c>
      <c r="AN43">
        <v>76</v>
      </c>
      <c r="AO43">
        <v>156.06578947369999</v>
      </c>
      <c r="AP43">
        <v>38</v>
      </c>
      <c r="AQ43">
        <v>217.7105263158</v>
      </c>
      <c r="AR43">
        <v>25</v>
      </c>
      <c r="AS43">
        <v>147.72</v>
      </c>
      <c r="AT43">
        <v>5</v>
      </c>
      <c r="AU43">
        <v>336.6</v>
      </c>
      <c r="AV43">
        <v>1</v>
      </c>
      <c r="AW43">
        <v>185</v>
      </c>
    </row>
    <row r="44" spans="6:51" x14ac:dyDescent="0.2">
      <c r="F44" t="s">
        <v>27</v>
      </c>
      <c r="G44">
        <v>4513</v>
      </c>
      <c r="H44">
        <v>2942</v>
      </c>
      <c r="I44">
        <v>191.11794697479999</v>
      </c>
      <c r="J44">
        <v>320</v>
      </c>
      <c r="K44">
        <v>324.77812499999999</v>
      </c>
      <c r="L44">
        <v>1035</v>
      </c>
      <c r="M44">
        <v>240.7893719807</v>
      </c>
      <c r="N44">
        <v>532</v>
      </c>
      <c r="O44">
        <v>305.52631578950002</v>
      </c>
      <c r="R44">
        <v>4</v>
      </c>
      <c r="S44">
        <v>173.5</v>
      </c>
      <c r="V44" t="s">
        <v>388</v>
      </c>
      <c r="W44">
        <v>5906</v>
      </c>
      <c r="X44">
        <v>4791</v>
      </c>
      <c r="Y44">
        <v>440.93884366520001</v>
      </c>
      <c r="Z44">
        <v>367</v>
      </c>
      <c r="AA44">
        <v>639.19618528609999</v>
      </c>
      <c r="AB44">
        <v>526</v>
      </c>
      <c r="AC44">
        <v>433.0912547529</v>
      </c>
      <c r="AD44">
        <v>391</v>
      </c>
      <c r="AE44">
        <v>447.6240409207</v>
      </c>
      <c r="AF44">
        <v>183</v>
      </c>
      <c r="AG44">
        <v>189.04918032789999</v>
      </c>
      <c r="AH44">
        <v>15</v>
      </c>
      <c r="AI44">
        <v>398.26666666670002</v>
      </c>
      <c r="AL44" t="s">
        <v>388</v>
      </c>
      <c r="AM44">
        <v>204</v>
      </c>
      <c r="AN44">
        <v>162</v>
      </c>
      <c r="AO44">
        <v>394.54938271600003</v>
      </c>
      <c r="AP44">
        <v>4</v>
      </c>
      <c r="AQ44">
        <v>584</v>
      </c>
      <c r="AR44">
        <v>41</v>
      </c>
      <c r="AS44">
        <v>241.78048780489999</v>
      </c>
      <c r="AT44">
        <v>1</v>
      </c>
      <c r="AU44">
        <v>159</v>
      </c>
    </row>
    <row r="45" spans="6:51" x14ac:dyDescent="0.2">
      <c r="F45" t="s">
        <v>51</v>
      </c>
      <c r="G45">
        <v>5297</v>
      </c>
      <c r="H45">
        <v>4232</v>
      </c>
      <c r="I45">
        <v>488.2724480151</v>
      </c>
      <c r="J45">
        <v>217</v>
      </c>
      <c r="K45">
        <v>872.13364055299996</v>
      </c>
      <c r="L45">
        <v>581</v>
      </c>
      <c r="M45">
        <v>266.82616179000001</v>
      </c>
      <c r="N45">
        <v>479</v>
      </c>
      <c r="O45">
        <v>602.80375782880003</v>
      </c>
      <c r="R45">
        <v>5</v>
      </c>
      <c r="S45">
        <v>249.6</v>
      </c>
      <c r="V45" t="s">
        <v>390</v>
      </c>
      <c r="W45">
        <v>4890</v>
      </c>
      <c r="X45">
        <v>3145</v>
      </c>
      <c r="Y45">
        <v>319.24578696340001</v>
      </c>
      <c r="Z45">
        <v>262</v>
      </c>
      <c r="AA45">
        <v>561.43129770990004</v>
      </c>
      <c r="AB45">
        <v>1048</v>
      </c>
      <c r="AC45">
        <v>398.3950381679</v>
      </c>
      <c r="AD45">
        <v>527</v>
      </c>
      <c r="AE45">
        <v>595.93927893739999</v>
      </c>
      <c r="AF45">
        <v>158</v>
      </c>
      <c r="AG45">
        <v>245.69620253159999</v>
      </c>
      <c r="AH45">
        <v>12</v>
      </c>
      <c r="AI45">
        <v>521.16666666670005</v>
      </c>
      <c r="AL45" t="s">
        <v>390</v>
      </c>
      <c r="AM45">
        <v>168</v>
      </c>
      <c r="AN45">
        <v>121</v>
      </c>
      <c r="AO45">
        <v>334.56198347110001</v>
      </c>
      <c r="AP45">
        <v>6</v>
      </c>
      <c r="AQ45">
        <v>372.3333333333</v>
      </c>
      <c r="AR45">
        <v>45</v>
      </c>
      <c r="AS45">
        <v>412.24444444440002</v>
      </c>
      <c r="AT45">
        <v>2</v>
      </c>
      <c r="AU45">
        <v>436.5</v>
      </c>
    </row>
    <row r="46" spans="6:51" x14ac:dyDescent="0.2">
      <c r="F46" t="s">
        <v>59</v>
      </c>
      <c r="G46">
        <v>5738</v>
      </c>
      <c r="H46">
        <v>4808</v>
      </c>
      <c r="I46">
        <v>442.8989184692</v>
      </c>
      <c r="J46">
        <v>368</v>
      </c>
      <c r="K46">
        <v>643.81793478259999</v>
      </c>
      <c r="L46">
        <v>522</v>
      </c>
      <c r="M46">
        <v>401.37547892719999</v>
      </c>
      <c r="N46">
        <v>394</v>
      </c>
      <c r="O46">
        <v>459.8426395939</v>
      </c>
      <c r="R46">
        <v>14</v>
      </c>
      <c r="S46">
        <v>418.57142857140002</v>
      </c>
      <c r="V46" t="s">
        <v>386</v>
      </c>
      <c r="W46">
        <v>69770</v>
      </c>
      <c r="X46">
        <v>48593</v>
      </c>
      <c r="Y46">
        <v>416.72705945299998</v>
      </c>
      <c r="Z46">
        <v>3573</v>
      </c>
      <c r="AA46">
        <v>606.00839630559994</v>
      </c>
      <c r="AB46">
        <v>14107</v>
      </c>
      <c r="AC46">
        <v>636.96143758419998</v>
      </c>
      <c r="AD46">
        <v>4652</v>
      </c>
      <c r="AE46">
        <v>502.31741935479999</v>
      </c>
      <c r="AF46">
        <v>2308</v>
      </c>
      <c r="AG46">
        <v>193.20537261699999</v>
      </c>
      <c r="AH46">
        <v>110</v>
      </c>
      <c r="AI46">
        <v>464.41818181820003</v>
      </c>
      <c r="AL46" t="s">
        <v>386</v>
      </c>
      <c r="AM46">
        <v>1401</v>
      </c>
      <c r="AN46">
        <v>1011</v>
      </c>
      <c r="AO46">
        <v>343.35905044510002</v>
      </c>
      <c r="AP46">
        <v>282</v>
      </c>
      <c r="AQ46">
        <v>460.1985815603</v>
      </c>
      <c r="AR46">
        <v>356</v>
      </c>
      <c r="AS46">
        <v>339.21067415729999</v>
      </c>
      <c r="AT46">
        <v>33</v>
      </c>
      <c r="AU46">
        <v>346.60606060610002</v>
      </c>
      <c r="AV46">
        <v>1</v>
      </c>
      <c r="AW46">
        <v>185</v>
      </c>
    </row>
    <row r="47" spans="6:51" x14ac:dyDescent="0.2">
      <c r="F47" t="s">
        <v>181</v>
      </c>
      <c r="G47">
        <v>354</v>
      </c>
      <c r="H47">
        <v>173</v>
      </c>
      <c r="I47">
        <v>98.219653179199994</v>
      </c>
      <c r="J47">
        <v>73</v>
      </c>
      <c r="K47">
        <v>230.4109589041</v>
      </c>
      <c r="L47">
        <v>119</v>
      </c>
      <c r="M47">
        <v>286.78151260499999</v>
      </c>
      <c r="N47">
        <v>60</v>
      </c>
      <c r="O47">
        <v>421.26666666670002</v>
      </c>
      <c r="R47">
        <v>2</v>
      </c>
      <c r="S47">
        <v>541.5</v>
      </c>
      <c r="V47" t="s">
        <v>417</v>
      </c>
      <c r="W47">
        <v>458</v>
      </c>
      <c r="X47">
        <v>313</v>
      </c>
      <c r="Y47">
        <v>261.89776357829999</v>
      </c>
      <c r="Z47">
        <v>32</v>
      </c>
      <c r="AA47">
        <v>403.75</v>
      </c>
      <c r="AB47">
        <v>44</v>
      </c>
      <c r="AC47">
        <v>361.75</v>
      </c>
      <c r="AD47">
        <v>76</v>
      </c>
      <c r="AE47">
        <v>278.75</v>
      </c>
      <c r="AF47">
        <v>23</v>
      </c>
      <c r="AG47">
        <v>191.73913043479999</v>
      </c>
      <c r="AH47">
        <v>2</v>
      </c>
      <c r="AI47">
        <v>228</v>
      </c>
      <c r="AL47" t="s">
        <v>417</v>
      </c>
      <c r="AM47">
        <v>22</v>
      </c>
      <c r="AN47">
        <v>21</v>
      </c>
      <c r="AO47">
        <v>189.23809523809999</v>
      </c>
      <c r="AP47">
        <v>5</v>
      </c>
      <c r="AQ47">
        <v>273.39999999999998</v>
      </c>
      <c r="AR47">
        <v>1</v>
      </c>
      <c r="AS47">
        <v>145</v>
      </c>
    </row>
    <row r="48" spans="6:51" x14ac:dyDescent="0.2">
      <c r="F48" t="s">
        <v>70</v>
      </c>
      <c r="G48">
        <v>844</v>
      </c>
      <c r="H48">
        <v>648</v>
      </c>
      <c r="I48">
        <v>184.93209876540001</v>
      </c>
      <c r="J48">
        <v>253</v>
      </c>
      <c r="K48">
        <v>184.4822134387</v>
      </c>
      <c r="L48">
        <v>87</v>
      </c>
      <c r="M48">
        <v>109.5517241379</v>
      </c>
      <c r="N48">
        <v>106</v>
      </c>
      <c r="O48">
        <v>197.0188679245</v>
      </c>
      <c r="R48">
        <v>3</v>
      </c>
      <c r="S48">
        <v>226.6666666667</v>
      </c>
      <c r="V48" t="s">
        <v>418</v>
      </c>
      <c r="W48">
        <v>126</v>
      </c>
      <c r="X48">
        <v>85</v>
      </c>
      <c r="Y48">
        <v>158.3529411765</v>
      </c>
      <c r="Z48">
        <v>40</v>
      </c>
      <c r="AA48">
        <v>259.35000000000002</v>
      </c>
      <c r="AB48">
        <v>6</v>
      </c>
      <c r="AC48">
        <v>173</v>
      </c>
      <c r="AD48">
        <v>20</v>
      </c>
      <c r="AE48">
        <v>362.8</v>
      </c>
      <c r="AF48">
        <v>14</v>
      </c>
      <c r="AG48">
        <v>134.5</v>
      </c>
      <c r="AH48">
        <v>1</v>
      </c>
      <c r="AI48">
        <v>171</v>
      </c>
      <c r="AL48" t="s">
        <v>418</v>
      </c>
      <c r="AM48">
        <v>10</v>
      </c>
      <c r="AN48">
        <v>9</v>
      </c>
      <c r="AO48">
        <v>165.3333333333</v>
      </c>
      <c r="AP48">
        <v>3</v>
      </c>
      <c r="AQ48">
        <v>289.6666666667</v>
      </c>
      <c r="AT48">
        <v>1</v>
      </c>
      <c r="AU48">
        <v>611</v>
      </c>
    </row>
    <row r="49" spans="6:51" x14ac:dyDescent="0.2">
      <c r="F49" t="s">
        <v>386</v>
      </c>
      <c r="G49">
        <v>67807</v>
      </c>
      <c r="H49">
        <v>48836</v>
      </c>
      <c r="I49">
        <v>416.96383815220003</v>
      </c>
      <c r="J49">
        <v>3578</v>
      </c>
      <c r="K49">
        <v>608.92146450530004</v>
      </c>
      <c r="L49">
        <v>14213</v>
      </c>
      <c r="M49">
        <v>639.06726236539998</v>
      </c>
      <c r="N49">
        <v>4651</v>
      </c>
      <c r="O49">
        <v>503.93245859320001</v>
      </c>
      <c r="R49">
        <v>107</v>
      </c>
      <c r="S49">
        <v>459.2897196262</v>
      </c>
      <c r="V49" t="s">
        <v>424</v>
      </c>
      <c r="W49">
        <v>609</v>
      </c>
      <c r="X49">
        <v>366</v>
      </c>
      <c r="Y49">
        <v>371.51912568310001</v>
      </c>
      <c r="Z49">
        <v>43</v>
      </c>
      <c r="AA49">
        <v>482.23255813949999</v>
      </c>
      <c r="AB49">
        <v>138</v>
      </c>
      <c r="AC49">
        <v>430.884057971</v>
      </c>
      <c r="AD49">
        <v>76</v>
      </c>
      <c r="AE49">
        <v>585.98684210529996</v>
      </c>
      <c r="AF49">
        <v>29</v>
      </c>
      <c r="AG49">
        <v>144.724137931</v>
      </c>
      <c r="AL49" t="s">
        <v>424</v>
      </c>
      <c r="AM49">
        <v>15</v>
      </c>
      <c r="AN49">
        <v>14</v>
      </c>
      <c r="AO49">
        <v>262</v>
      </c>
      <c r="AP49">
        <v>1</v>
      </c>
      <c r="AQ49">
        <v>477</v>
      </c>
      <c r="AV49">
        <v>1</v>
      </c>
      <c r="AW49">
        <v>470</v>
      </c>
    </row>
    <row r="50" spans="6:51" x14ac:dyDescent="0.2">
      <c r="F50" t="s">
        <v>212</v>
      </c>
      <c r="G50">
        <v>1782</v>
      </c>
      <c r="H50">
        <v>1251</v>
      </c>
      <c r="I50">
        <v>280.49880095920003</v>
      </c>
      <c r="J50">
        <v>575</v>
      </c>
      <c r="K50">
        <v>383.9860869565</v>
      </c>
      <c r="L50">
        <v>464</v>
      </c>
      <c r="M50">
        <v>279.14439655170003</v>
      </c>
      <c r="N50">
        <v>67</v>
      </c>
      <c r="O50">
        <v>218.35820895520001</v>
      </c>
      <c r="V50" t="s">
        <v>377</v>
      </c>
      <c r="W50">
        <v>5616</v>
      </c>
      <c r="X50">
        <v>4440</v>
      </c>
      <c r="Y50">
        <v>556.00990990989999</v>
      </c>
      <c r="Z50">
        <v>210</v>
      </c>
      <c r="AA50">
        <v>859.53333333329999</v>
      </c>
      <c r="AB50">
        <v>809</v>
      </c>
      <c r="AC50">
        <v>803.49196538939998</v>
      </c>
      <c r="AD50">
        <v>279</v>
      </c>
      <c r="AE50">
        <v>630.28673835129996</v>
      </c>
      <c r="AF50">
        <v>85</v>
      </c>
      <c r="AG50">
        <v>138.42352941179999</v>
      </c>
      <c r="AH50">
        <v>3</v>
      </c>
      <c r="AI50">
        <v>708</v>
      </c>
      <c r="AL50" t="s">
        <v>377</v>
      </c>
      <c r="AM50">
        <v>91</v>
      </c>
      <c r="AN50">
        <v>76</v>
      </c>
      <c r="AO50">
        <v>247.1052631579</v>
      </c>
      <c r="AP50">
        <v>13</v>
      </c>
      <c r="AQ50">
        <v>352.38461538460001</v>
      </c>
      <c r="AR50">
        <v>13</v>
      </c>
      <c r="AS50">
        <v>259.61538461539999</v>
      </c>
      <c r="AT50">
        <v>2</v>
      </c>
      <c r="AU50">
        <v>512</v>
      </c>
    </row>
    <row r="51" spans="6:51" x14ac:dyDescent="0.2">
      <c r="F51" t="s">
        <v>209</v>
      </c>
      <c r="G51">
        <v>2684</v>
      </c>
      <c r="H51">
        <v>2081</v>
      </c>
      <c r="I51">
        <v>404.3940413263</v>
      </c>
      <c r="J51">
        <v>155</v>
      </c>
      <c r="K51">
        <v>717.12258064519995</v>
      </c>
      <c r="L51">
        <v>545</v>
      </c>
      <c r="M51">
        <v>368.5027522936</v>
      </c>
      <c r="N51">
        <v>58</v>
      </c>
      <c r="O51">
        <v>272.17241379310002</v>
      </c>
      <c r="V51" t="s">
        <v>60</v>
      </c>
      <c r="W51">
        <v>5353</v>
      </c>
      <c r="X51">
        <v>3534</v>
      </c>
      <c r="Y51">
        <v>257.50622524049999</v>
      </c>
      <c r="Z51">
        <v>690</v>
      </c>
      <c r="AA51">
        <v>389.96521739129997</v>
      </c>
      <c r="AB51">
        <v>908</v>
      </c>
      <c r="AC51">
        <v>300.79955947140002</v>
      </c>
      <c r="AD51">
        <v>639</v>
      </c>
      <c r="AE51">
        <v>612.98278560250003</v>
      </c>
      <c r="AF51">
        <v>250</v>
      </c>
      <c r="AG51">
        <v>182.328</v>
      </c>
      <c r="AH51">
        <v>22</v>
      </c>
      <c r="AI51">
        <v>719.31818181819995</v>
      </c>
      <c r="AL51" t="s">
        <v>60</v>
      </c>
      <c r="AM51">
        <v>248</v>
      </c>
      <c r="AN51">
        <v>208</v>
      </c>
      <c r="AO51">
        <v>255.75961538460001</v>
      </c>
      <c r="AP51">
        <v>37</v>
      </c>
      <c r="AQ51">
        <v>388.24324324320003</v>
      </c>
      <c r="AR51">
        <v>33</v>
      </c>
      <c r="AS51">
        <v>270.21212121209999</v>
      </c>
      <c r="AT51">
        <v>7</v>
      </c>
      <c r="AU51">
        <v>167.1428571429</v>
      </c>
    </row>
    <row r="52" spans="6:51" x14ac:dyDescent="0.2">
      <c r="F52" t="s">
        <v>210</v>
      </c>
      <c r="G52">
        <v>2747</v>
      </c>
      <c r="H52">
        <v>2216</v>
      </c>
      <c r="I52">
        <v>281.45848375449998</v>
      </c>
      <c r="J52">
        <v>459</v>
      </c>
      <c r="K52">
        <v>406.5708061002</v>
      </c>
      <c r="L52">
        <v>422</v>
      </c>
      <c r="M52">
        <v>201.4312796209</v>
      </c>
      <c r="N52">
        <v>108</v>
      </c>
      <c r="O52">
        <v>250.5648148148</v>
      </c>
      <c r="R52">
        <v>1</v>
      </c>
      <c r="S52">
        <v>163</v>
      </c>
      <c r="V52" t="s">
        <v>379</v>
      </c>
      <c r="W52">
        <v>15077</v>
      </c>
      <c r="X52">
        <v>10310</v>
      </c>
      <c r="Y52">
        <v>369.46784363180001</v>
      </c>
      <c r="Z52">
        <v>609</v>
      </c>
      <c r="AA52">
        <v>778.44827586209999</v>
      </c>
      <c r="AB52">
        <v>3695</v>
      </c>
      <c r="AC52">
        <v>799.66576454669996</v>
      </c>
      <c r="AD52">
        <v>750</v>
      </c>
      <c r="AE52">
        <v>557.35466666670004</v>
      </c>
      <c r="AF52">
        <v>318</v>
      </c>
      <c r="AG52">
        <v>171.23899371069999</v>
      </c>
      <c r="AH52">
        <v>4</v>
      </c>
      <c r="AI52">
        <v>503.75</v>
      </c>
      <c r="AL52" t="s">
        <v>379</v>
      </c>
      <c r="AM52">
        <v>163</v>
      </c>
      <c r="AN52">
        <v>134</v>
      </c>
      <c r="AO52">
        <v>247.0746268657</v>
      </c>
      <c r="AP52">
        <v>22</v>
      </c>
      <c r="AQ52">
        <v>287.36363636359999</v>
      </c>
      <c r="AR52">
        <v>18</v>
      </c>
      <c r="AS52">
        <v>204.6111111111</v>
      </c>
      <c r="AT52">
        <v>11</v>
      </c>
      <c r="AU52">
        <v>220.36363636359999</v>
      </c>
    </row>
    <row r="53" spans="6:51" x14ac:dyDescent="0.2">
      <c r="F53" t="s">
        <v>463</v>
      </c>
      <c r="G53">
        <v>7213</v>
      </c>
      <c r="H53">
        <v>5548</v>
      </c>
      <c r="I53">
        <v>327.35400144200003</v>
      </c>
      <c r="J53">
        <v>1189</v>
      </c>
      <c r="K53">
        <v>436.1328847771</v>
      </c>
      <c r="L53">
        <v>1431</v>
      </c>
      <c r="M53">
        <v>290.25925925929999</v>
      </c>
      <c r="N53">
        <v>233</v>
      </c>
      <c r="O53">
        <v>246.68240343350001</v>
      </c>
      <c r="R53">
        <v>1</v>
      </c>
      <c r="S53">
        <v>163</v>
      </c>
      <c r="V53" t="s">
        <v>375</v>
      </c>
      <c r="W53">
        <v>4155</v>
      </c>
      <c r="X53">
        <v>2859</v>
      </c>
      <c r="Y53">
        <v>322.68380552640002</v>
      </c>
      <c r="Z53">
        <v>379</v>
      </c>
      <c r="AA53">
        <v>519.79683377310005</v>
      </c>
      <c r="AB53">
        <v>575</v>
      </c>
      <c r="AC53">
        <v>271.98086956520001</v>
      </c>
      <c r="AD53">
        <v>557</v>
      </c>
      <c r="AE53">
        <v>517.47935368039998</v>
      </c>
      <c r="AF53">
        <v>158</v>
      </c>
      <c r="AG53">
        <v>220.2278481013</v>
      </c>
      <c r="AH53">
        <v>6</v>
      </c>
      <c r="AI53">
        <v>440.6666666667</v>
      </c>
      <c r="AL53" t="s">
        <v>375</v>
      </c>
      <c r="AM53">
        <v>173</v>
      </c>
      <c r="AN53">
        <v>136</v>
      </c>
      <c r="AO53">
        <v>240.0367647059</v>
      </c>
      <c r="AP53">
        <v>25</v>
      </c>
      <c r="AQ53">
        <v>236.64</v>
      </c>
      <c r="AR53">
        <v>30</v>
      </c>
      <c r="AS53">
        <v>206.3333333333</v>
      </c>
      <c r="AT53">
        <v>6</v>
      </c>
      <c r="AU53">
        <v>357.3333333333</v>
      </c>
      <c r="AV53">
        <v>1</v>
      </c>
      <c r="AW53">
        <v>339</v>
      </c>
    </row>
    <row r="54" spans="6:51" x14ac:dyDescent="0.2">
      <c r="F54" t="s">
        <v>78</v>
      </c>
      <c r="G54">
        <v>422</v>
      </c>
      <c r="H54">
        <v>312</v>
      </c>
      <c r="I54">
        <v>214.59294871789999</v>
      </c>
      <c r="J54">
        <v>38</v>
      </c>
      <c r="K54">
        <v>382.2894736842</v>
      </c>
      <c r="L54">
        <v>35</v>
      </c>
      <c r="M54">
        <v>269.28571428570001</v>
      </c>
      <c r="N54">
        <v>73</v>
      </c>
      <c r="O54">
        <v>258.95890410959998</v>
      </c>
      <c r="R54">
        <v>2</v>
      </c>
      <c r="S54">
        <v>228</v>
      </c>
      <c r="V54" t="s">
        <v>374</v>
      </c>
      <c r="W54">
        <v>1181</v>
      </c>
      <c r="X54">
        <v>741</v>
      </c>
      <c r="Y54">
        <v>196.39271255060001</v>
      </c>
      <c r="Z54">
        <v>111</v>
      </c>
      <c r="AA54">
        <v>331.29729729730002</v>
      </c>
      <c r="AB54">
        <v>197</v>
      </c>
      <c r="AC54">
        <v>217.46700507610001</v>
      </c>
      <c r="AD54">
        <v>162</v>
      </c>
      <c r="AE54">
        <v>318.17283950619998</v>
      </c>
      <c r="AF54">
        <v>80</v>
      </c>
      <c r="AG54">
        <v>182.86250000000001</v>
      </c>
      <c r="AH54">
        <v>1</v>
      </c>
      <c r="AI54">
        <v>187</v>
      </c>
      <c r="AL54" t="s">
        <v>374</v>
      </c>
      <c r="AM54">
        <v>52</v>
      </c>
      <c r="AN54">
        <v>46</v>
      </c>
      <c r="AO54">
        <v>244.91304347830001</v>
      </c>
      <c r="AP54">
        <v>7</v>
      </c>
      <c r="AQ54">
        <v>300.42857142859998</v>
      </c>
      <c r="AR54">
        <v>6</v>
      </c>
      <c r="AS54">
        <v>164.5</v>
      </c>
    </row>
    <row r="55" spans="6:51" x14ac:dyDescent="0.2">
      <c r="F55" t="s">
        <v>35</v>
      </c>
      <c r="G55">
        <v>3261</v>
      </c>
      <c r="H55">
        <v>2087</v>
      </c>
      <c r="I55">
        <v>458.03068072870002</v>
      </c>
      <c r="J55">
        <v>288</v>
      </c>
      <c r="K55">
        <v>517.23263888890006</v>
      </c>
      <c r="L55">
        <v>835</v>
      </c>
      <c r="M55">
        <v>554.06706586830001</v>
      </c>
      <c r="N55">
        <v>321</v>
      </c>
      <c r="O55">
        <v>640.61682242990003</v>
      </c>
      <c r="R55">
        <v>18</v>
      </c>
      <c r="S55">
        <v>278.2777777778</v>
      </c>
      <c r="V55" t="s">
        <v>376</v>
      </c>
      <c r="W55">
        <v>7172</v>
      </c>
      <c r="X55">
        <v>4937</v>
      </c>
      <c r="Y55">
        <v>398.62710147860003</v>
      </c>
      <c r="Z55">
        <v>466</v>
      </c>
      <c r="AA55">
        <v>456.45708154509998</v>
      </c>
      <c r="AB55">
        <v>948</v>
      </c>
      <c r="AC55">
        <v>439.5474683544</v>
      </c>
      <c r="AD55">
        <v>974</v>
      </c>
      <c r="AE55">
        <v>666.17761806980002</v>
      </c>
      <c r="AF55">
        <v>302</v>
      </c>
      <c r="AG55">
        <v>204.4933774834</v>
      </c>
      <c r="AH55">
        <v>11</v>
      </c>
      <c r="AI55">
        <v>455</v>
      </c>
      <c r="AL55" t="s">
        <v>376</v>
      </c>
      <c r="AM55">
        <v>248</v>
      </c>
      <c r="AN55">
        <v>192</v>
      </c>
      <c r="AO55">
        <v>287.6510416667</v>
      </c>
      <c r="AP55">
        <v>37</v>
      </c>
      <c r="AQ55">
        <v>301.51351351350002</v>
      </c>
      <c r="AR55">
        <v>42</v>
      </c>
      <c r="AS55">
        <v>169.3333333333</v>
      </c>
      <c r="AT55">
        <v>13</v>
      </c>
      <c r="AU55">
        <v>372.07692307690002</v>
      </c>
      <c r="AV55">
        <v>1</v>
      </c>
      <c r="AW55">
        <v>52</v>
      </c>
    </row>
    <row r="56" spans="6:51" x14ac:dyDescent="0.2">
      <c r="F56" t="s">
        <v>61</v>
      </c>
      <c r="G56">
        <v>2592</v>
      </c>
      <c r="H56">
        <v>1942</v>
      </c>
      <c r="I56">
        <v>331.37178166839999</v>
      </c>
      <c r="J56">
        <v>252</v>
      </c>
      <c r="K56">
        <v>610.7222222222</v>
      </c>
      <c r="L56">
        <v>272</v>
      </c>
      <c r="M56">
        <v>86.948529411799996</v>
      </c>
      <c r="N56">
        <v>375</v>
      </c>
      <c r="O56">
        <v>459.488</v>
      </c>
      <c r="R56">
        <v>3</v>
      </c>
      <c r="S56">
        <v>377.6666666667</v>
      </c>
      <c r="V56" t="s">
        <v>373</v>
      </c>
      <c r="W56">
        <v>304</v>
      </c>
      <c r="X56">
        <v>147</v>
      </c>
      <c r="Y56">
        <v>148.8639455782</v>
      </c>
      <c r="Z56">
        <v>96</v>
      </c>
      <c r="AA56">
        <v>177.625</v>
      </c>
      <c r="AB56">
        <v>73</v>
      </c>
      <c r="AC56">
        <v>184.53424657529999</v>
      </c>
      <c r="AD56">
        <v>40</v>
      </c>
      <c r="AE56">
        <v>277.7</v>
      </c>
      <c r="AF56">
        <v>40</v>
      </c>
      <c r="AG56">
        <v>209.5</v>
      </c>
      <c r="AH56">
        <v>4</v>
      </c>
      <c r="AI56">
        <v>150.5</v>
      </c>
      <c r="AL56" t="s">
        <v>373</v>
      </c>
      <c r="AM56">
        <v>20</v>
      </c>
      <c r="AN56">
        <v>14</v>
      </c>
      <c r="AO56">
        <v>259.07142857140002</v>
      </c>
      <c r="AP56">
        <v>6</v>
      </c>
      <c r="AQ56">
        <v>353</v>
      </c>
      <c r="AR56">
        <v>4</v>
      </c>
      <c r="AS56">
        <v>306</v>
      </c>
      <c r="AT56">
        <v>2</v>
      </c>
      <c r="AU56">
        <v>153</v>
      </c>
    </row>
    <row r="57" spans="6:51" x14ac:dyDescent="0.2">
      <c r="F57" t="s">
        <v>24</v>
      </c>
      <c r="G57">
        <v>1847</v>
      </c>
      <c r="H57">
        <v>1101</v>
      </c>
      <c r="I57">
        <v>194.48319709360001</v>
      </c>
      <c r="J57">
        <v>328</v>
      </c>
      <c r="K57">
        <v>261.70731707319999</v>
      </c>
      <c r="L57">
        <v>531</v>
      </c>
      <c r="M57">
        <v>336.87193973630002</v>
      </c>
      <c r="N57">
        <v>202</v>
      </c>
      <c r="O57">
        <v>531.6584158416</v>
      </c>
      <c r="R57">
        <v>13</v>
      </c>
      <c r="S57">
        <v>723.30769230769999</v>
      </c>
      <c r="V57" t="s">
        <v>372</v>
      </c>
      <c r="W57">
        <v>3405</v>
      </c>
      <c r="X57">
        <v>2017</v>
      </c>
      <c r="Y57">
        <v>442.21974206350001</v>
      </c>
      <c r="Z57">
        <v>343</v>
      </c>
      <c r="AA57">
        <v>447.79883381920001</v>
      </c>
      <c r="AB57">
        <v>865</v>
      </c>
      <c r="AC57">
        <v>514.00231213869995</v>
      </c>
      <c r="AD57">
        <v>354</v>
      </c>
      <c r="AE57">
        <v>595.08757062150005</v>
      </c>
      <c r="AF57">
        <v>150</v>
      </c>
      <c r="AG57">
        <v>159.80666666670001</v>
      </c>
      <c r="AH57">
        <v>19</v>
      </c>
      <c r="AI57">
        <v>208.31578947369999</v>
      </c>
      <c r="AL57" t="s">
        <v>372</v>
      </c>
      <c r="AM57">
        <v>106</v>
      </c>
      <c r="AN57">
        <v>87</v>
      </c>
      <c r="AO57">
        <v>248.98850574709999</v>
      </c>
      <c r="AP57">
        <v>19</v>
      </c>
      <c r="AQ57">
        <v>441.15789473680002</v>
      </c>
      <c r="AR57">
        <v>16</v>
      </c>
      <c r="AS57">
        <v>237.6875</v>
      </c>
      <c r="AT57">
        <v>3</v>
      </c>
      <c r="AU57">
        <v>304</v>
      </c>
    </row>
    <row r="58" spans="6:51" x14ac:dyDescent="0.2">
      <c r="F58" t="s">
        <v>69</v>
      </c>
      <c r="G58">
        <v>15311</v>
      </c>
      <c r="H58">
        <v>10635</v>
      </c>
      <c r="I58">
        <v>360.7331201806</v>
      </c>
      <c r="J58">
        <v>618</v>
      </c>
      <c r="K58">
        <v>774.31067961170004</v>
      </c>
      <c r="L58">
        <v>3919</v>
      </c>
      <c r="M58">
        <v>811.03521306460004</v>
      </c>
      <c r="N58">
        <v>753</v>
      </c>
      <c r="O58">
        <v>548.60690571049997</v>
      </c>
      <c r="R58">
        <v>4</v>
      </c>
      <c r="S58">
        <v>503.75</v>
      </c>
      <c r="V58" t="s">
        <v>416</v>
      </c>
      <c r="W58">
        <v>634</v>
      </c>
      <c r="X58">
        <v>491</v>
      </c>
      <c r="Y58">
        <v>284.22810590630002</v>
      </c>
      <c r="Z58">
        <v>62</v>
      </c>
      <c r="AA58">
        <v>612.79032258059999</v>
      </c>
      <c r="AB58">
        <v>67</v>
      </c>
      <c r="AC58">
        <v>240.2985074627</v>
      </c>
      <c r="AD58">
        <v>42</v>
      </c>
      <c r="AE58">
        <v>348.97619047619997</v>
      </c>
      <c r="AF58">
        <v>34</v>
      </c>
      <c r="AG58">
        <v>246.1470588235</v>
      </c>
      <c r="AL58" t="s">
        <v>416</v>
      </c>
      <c r="AM58">
        <v>15</v>
      </c>
      <c r="AN58">
        <v>13</v>
      </c>
      <c r="AO58">
        <v>310.76923076920002</v>
      </c>
      <c r="AP58">
        <v>3</v>
      </c>
      <c r="AQ58">
        <v>241</v>
      </c>
      <c r="AR58">
        <v>2</v>
      </c>
      <c r="AS58">
        <v>262.5</v>
      </c>
    </row>
    <row r="59" spans="6:51" x14ac:dyDescent="0.2">
      <c r="F59" t="s">
        <v>44</v>
      </c>
      <c r="G59">
        <v>1049</v>
      </c>
      <c r="H59">
        <v>710</v>
      </c>
      <c r="I59">
        <v>181.29718309859999</v>
      </c>
      <c r="J59">
        <v>110</v>
      </c>
      <c r="K59">
        <v>316.24545454550002</v>
      </c>
      <c r="L59">
        <v>190</v>
      </c>
      <c r="M59">
        <v>177.44736842110001</v>
      </c>
      <c r="N59">
        <v>148</v>
      </c>
      <c r="O59">
        <v>287.55405405409999</v>
      </c>
      <c r="R59">
        <v>1</v>
      </c>
      <c r="S59">
        <v>187</v>
      </c>
      <c r="V59" t="s">
        <v>380</v>
      </c>
      <c r="W59">
        <v>2264</v>
      </c>
      <c r="X59">
        <v>1454</v>
      </c>
      <c r="Y59">
        <v>380.39477303989997</v>
      </c>
      <c r="Z59">
        <v>252</v>
      </c>
      <c r="AA59">
        <v>411.35714285709997</v>
      </c>
      <c r="AB59">
        <v>130</v>
      </c>
      <c r="AC59">
        <v>326.47692307689999</v>
      </c>
      <c r="AD59">
        <v>535</v>
      </c>
      <c r="AE59">
        <v>490.79439252340001</v>
      </c>
      <c r="AF59">
        <v>139</v>
      </c>
      <c r="AG59">
        <v>174.09352517990001</v>
      </c>
      <c r="AH59">
        <v>6</v>
      </c>
      <c r="AI59">
        <v>680.16666666670005</v>
      </c>
      <c r="AL59" t="s">
        <v>380</v>
      </c>
      <c r="AM59">
        <v>44</v>
      </c>
      <c r="AN59">
        <v>32</v>
      </c>
      <c r="AO59">
        <v>241.84375</v>
      </c>
      <c r="AP59">
        <v>9</v>
      </c>
      <c r="AQ59">
        <v>360.6666666667</v>
      </c>
      <c r="AR59">
        <v>12</v>
      </c>
      <c r="AS59">
        <v>215.9166666667</v>
      </c>
    </row>
    <row r="60" spans="6:51" x14ac:dyDescent="0.2">
      <c r="F60" t="s">
        <v>60</v>
      </c>
      <c r="G60">
        <v>3130</v>
      </c>
      <c r="H60">
        <v>2317</v>
      </c>
      <c r="I60">
        <v>265.67414760470001</v>
      </c>
      <c r="J60">
        <v>369</v>
      </c>
      <c r="K60">
        <v>494.19241192409999</v>
      </c>
      <c r="L60">
        <v>357</v>
      </c>
      <c r="M60">
        <v>220.9915966387</v>
      </c>
      <c r="N60">
        <v>445</v>
      </c>
      <c r="O60">
        <v>654.05617977530005</v>
      </c>
      <c r="R60">
        <v>11</v>
      </c>
      <c r="S60">
        <v>678.45454545450002</v>
      </c>
      <c r="V60" t="s">
        <v>383</v>
      </c>
      <c r="W60">
        <v>10030</v>
      </c>
      <c r="X60">
        <v>7132</v>
      </c>
      <c r="Y60">
        <v>261.50616937749999</v>
      </c>
      <c r="Z60">
        <v>993</v>
      </c>
      <c r="AA60">
        <v>494.01107754280002</v>
      </c>
      <c r="AB60">
        <v>1276</v>
      </c>
      <c r="AC60">
        <v>220.64576802510001</v>
      </c>
      <c r="AD60">
        <v>1015</v>
      </c>
      <c r="AE60">
        <v>371.91428571429998</v>
      </c>
      <c r="AF60">
        <v>586</v>
      </c>
      <c r="AG60">
        <v>174.91467576790001</v>
      </c>
      <c r="AH60">
        <v>21</v>
      </c>
      <c r="AI60">
        <v>283.09523809519999</v>
      </c>
      <c r="AL60" t="s">
        <v>383</v>
      </c>
      <c r="AM60">
        <v>209</v>
      </c>
      <c r="AN60">
        <v>170</v>
      </c>
      <c r="AO60">
        <v>254.04705882350001</v>
      </c>
      <c r="AP60">
        <v>36</v>
      </c>
      <c r="AQ60">
        <v>409</v>
      </c>
      <c r="AR60">
        <v>23</v>
      </c>
      <c r="AS60">
        <v>198.08695652169999</v>
      </c>
      <c r="AT60">
        <v>14</v>
      </c>
      <c r="AU60">
        <v>225.1428571429</v>
      </c>
      <c r="AV60">
        <v>2</v>
      </c>
      <c r="AW60">
        <v>384</v>
      </c>
    </row>
    <row r="61" spans="6:51" x14ac:dyDescent="0.2">
      <c r="F61" t="s">
        <v>33</v>
      </c>
      <c r="G61">
        <v>5610</v>
      </c>
      <c r="H61">
        <v>4479</v>
      </c>
      <c r="I61">
        <v>578.86246930120001</v>
      </c>
      <c r="J61">
        <v>221</v>
      </c>
      <c r="K61">
        <v>910.96380090499997</v>
      </c>
      <c r="L61">
        <v>842</v>
      </c>
      <c r="M61">
        <v>806.88836104510005</v>
      </c>
      <c r="N61">
        <v>285</v>
      </c>
      <c r="O61">
        <v>650.0631578947</v>
      </c>
      <c r="R61">
        <v>4</v>
      </c>
      <c r="S61">
        <v>770.75</v>
      </c>
      <c r="V61" t="s">
        <v>415</v>
      </c>
      <c r="W61">
        <v>593</v>
      </c>
      <c r="X61">
        <v>384</v>
      </c>
      <c r="Y61">
        <v>400.1614583333</v>
      </c>
      <c r="Z61">
        <v>19</v>
      </c>
      <c r="AA61">
        <v>871.26315789470004</v>
      </c>
      <c r="AB61">
        <v>156</v>
      </c>
      <c r="AC61">
        <v>870.44871794870005</v>
      </c>
      <c r="AD61">
        <v>41</v>
      </c>
      <c r="AE61">
        <v>553.29268292680001</v>
      </c>
      <c r="AF61">
        <v>12</v>
      </c>
      <c r="AG61">
        <v>161.4166666667</v>
      </c>
      <c r="AL61" t="s">
        <v>415</v>
      </c>
      <c r="AM61">
        <v>15</v>
      </c>
      <c r="AN61">
        <v>13</v>
      </c>
      <c r="AO61">
        <v>266.23076923079998</v>
      </c>
      <c r="AP61">
        <v>3</v>
      </c>
      <c r="AQ61">
        <v>557.66666666670005</v>
      </c>
      <c r="AR61">
        <v>2</v>
      </c>
      <c r="AS61">
        <v>117</v>
      </c>
    </row>
    <row r="62" spans="6:51" x14ac:dyDescent="0.2">
      <c r="F62" t="s">
        <v>47</v>
      </c>
      <c r="G62">
        <v>1913</v>
      </c>
      <c r="H62">
        <v>1292</v>
      </c>
      <c r="I62">
        <v>351.01160990710002</v>
      </c>
      <c r="J62">
        <v>246</v>
      </c>
      <c r="K62">
        <v>386.81707317069998</v>
      </c>
      <c r="L62">
        <v>104</v>
      </c>
      <c r="M62">
        <v>227.125</v>
      </c>
      <c r="N62">
        <v>511</v>
      </c>
      <c r="O62">
        <v>464.77690802350003</v>
      </c>
      <c r="R62">
        <v>6</v>
      </c>
      <c r="S62">
        <v>680.16666666670005</v>
      </c>
      <c r="V62" t="s">
        <v>370</v>
      </c>
      <c r="W62">
        <v>56977</v>
      </c>
      <c r="X62">
        <v>39210</v>
      </c>
      <c r="Y62">
        <v>359.10627933069998</v>
      </c>
      <c r="Z62">
        <v>4345</v>
      </c>
      <c r="AA62">
        <v>514.05707710009995</v>
      </c>
      <c r="AB62">
        <v>9887</v>
      </c>
      <c r="AC62">
        <v>556.71214726410005</v>
      </c>
      <c r="AD62">
        <v>5560</v>
      </c>
      <c r="AE62">
        <v>529.91978417270002</v>
      </c>
      <c r="AF62">
        <v>2220</v>
      </c>
      <c r="AG62">
        <v>181.45495495500001</v>
      </c>
      <c r="AH62">
        <v>100</v>
      </c>
      <c r="AI62">
        <v>430.13</v>
      </c>
      <c r="AL62" t="s">
        <v>370</v>
      </c>
      <c r="AM62">
        <v>1431</v>
      </c>
      <c r="AN62">
        <v>1165</v>
      </c>
      <c r="AO62">
        <v>254.9982832618</v>
      </c>
      <c r="AP62">
        <v>226</v>
      </c>
      <c r="AQ62">
        <v>345.2300884956</v>
      </c>
      <c r="AR62">
        <v>202</v>
      </c>
      <c r="AS62">
        <v>214.56435643559999</v>
      </c>
      <c r="AT62">
        <v>59</v>
      </c>
      <c r="AU62">
        <v>281.01694915249999</v>
      </c>
      <c r="AV62">
        <v>5</v>
      </c>
      <c r="AW62">
        <v>325.8</v>
      </c>
    </row>
    <row r="63" spans="6:51" x14ac:dyDescent="0.2">
      <c r="F63" t="s">
        <v>54</v>
      </c>
      <c r="G63">
        <v>569</v>
      </c>
      <c r="H63">
        <v>468</v>
      </c>
      <c r="I63">
        <v>261.45940170940003</v>
      </c>
      <c r="J63">
        <v>57</v>
      </c>
      <c r="K63">
        <v>629.40350877189996</v>
      </c>
      <c r="L63">
        <v>59</v>
      </c>
      <c r="M63">
        <v>110.7627118644</v>
      </c>
      <c r="N63">
        <v>42</v>
      </c>
      <c r="O63">
        <v>258.1666666667</v>
      </c>
      <c r="V63" t="s">
        <v>699</v>
      </c>
      <c r="W63">
        <v>318783</v>
      </c>
      <c r="X63">
        <v>230021</v>
      </c>
      <c r="Y63">
        <v>405.64180253030003</v>
      </c>
      <c r="Z63">
        <v>19502</v>
      </c>
      <c r="AA63">
        <v>567.46528561169998</v>
      </c>
      <c r="AB63">
        <v>52568</v>
      </c>
      <c r="AC63">
        <v>613.78998630349997</v>
      </c>
      <c r="AD63">
        <v>24745</v>
      </c>
      <c r="AE63">
        <v>527.51137879459998</v>
      </c>
      <c r="AF63">
        <v>10986</v>
      </c>
      <c r="AG63">
        <v>182.0898579752</v>
      </c>
      <c r="AH63">
        <v>463</v>
      </c>
      <c r="AI63">
        <v>461.89416846649999</v>
      </c>
      <c r="AL63" t="s">
        <v>699</v>
      </c>
      <c r="AM63">
        <v>7223</v>
      </c>
      <c r="AN63">
        <v>5548</v>
      </c>
      <c r="AO63">
        <v>327.35400144200003</v>
      </c>
      <c r="AP63">
        <v>1189</v>
      </c>
      <c r="AQ63">
        <v>436.1328847771</v>
      </c>
      <c r="AR63">
        <v>1431</v>
      </c>
      <c r="AS63">
        <v>290.25925925929999</v>
      </c>
      <c r="AT63">
        <v>233</v>
      </c>
      <c r="AU63">
        <v>246.68240343350001</v>
      </c>
      <c r="AV63">
        <v>10</v>
      </c>
      <c r="AW63">
        <v>348.4</v>
      </c>
      <c r="AX63">
        <v>1</v>
      </c>
      <c r="AY63">
        <v>163</v>
      </c>
    </row>
    <row r="64" spans="6:51" x14ac:dyDescent="0.2">
      <c r="F64" t="s">
        <v>65</v>
      </c>
      <c r="G64">
        <v>5046</v>
      </c>
      <c r="H64">
        <v>3925</v>
      </c>
      <c r="I64">
        <v>574.19923566880004</v>
      </c>
      <c r="J64">
        <v>143</v>
      </c>
      <c r="K64">
        <v>1087.5664335664001</v>
      </c>
      <c r="L64">
        <v>210</v>
      </c>
      <c r="M64">
        <v>660.41428571430004</v>
      </c>
      <c r="N64">
        <v>908</v>
      </c>
      <c r="O64">
        <v>890.15969163</v>
      </c>
      <c r="R64">
        <v>3</v>
      </c>
      <c r="S64">
        <v>709.66666666670005</v>
      </c>
    </row>
    <row r="65" spans="6:19" x14ac:dyDescent="0.2">
      <c r="F65" t="s">
        <v>67</v>
      </c>
      <c r="G65">
        <v>421</v>
      </c>
      <c r="H65">
        <v>208</v>
      </c>
      <c r="I65">
        <v>93.254807692300005</v>
      </c>
      <c r="J65">
        <v>160</v>
      </c>
      <c r="K65">
        <v>192.67500000000001</v>
      </c>
      <c r="L65">
        <v>131</v>
      </c>
      <c r="M65">
        <v>143.58015267179999</v>
      </c>
      <c r="N65">
        <v>76</v>
      </c>
      <c r="O65">
        <v>240.23684210530001</v>
      </c>
      <c r="R65">
        <v>6</v>
      </c>
      <c r="S65">
        <v>123.1666666667</v>
      </c>
    </row>
    <row r="66" spans="6:19" x14ac:dyDescent="0.2">
      <c r="F66" t="s">
        <v>82</v>
      </c>
      <c r="G66">
        <v>185</v>
      </c>
      <c r="H66">
        <v>44</v>
      </c>
      <c r="I66">
        <v>1091.6136363636001</v>
      </c>
      <c r="J66">
        <v>3</v>
      </c>
      <c r="K66">
        <v>1435.6666666666999</v>
      </c>
      <c r="L66">
        <v>70</v>
      </c>
      <c r="M66">
        <v>636.29999999999995</v>
      </c>
      <c r="N66">
        <v>71</v>
      </c>
      <c r="O66">
        <v>617.57746478870001</v>
      </c>
    </row>
    <row r="67" spans="6:19" x14ac:dyDescent="0.2">
      <c r="F67" t="s">
        <v>63</v>
      </c>
      <c r="G67">
        <v>5627</v>
      </c>
      <c r="H67">
        <v>3796</v>
      </c>
      <c r="I67">
        <v>270.43071654369999</v>
      </c>
      <c r="J67">
        <v>548</v>
      </c>
      <c r="K67">
        <v>334.50729927010002</v>
      </c>
      <c r="L67">
        <v>1139</v>
      </c>
      <c r="M67">
        <v>389.5838454785</v>
      </c>
      <c r="N67">
        <v>681</v>
      </c>
      <c r="O67">
        <v>594.58883994129997</v>
      </c>
      <c r="R67">
        <v>11</v>
      </c>
      <c r="S67">
        <v>356.09090909090003</v>
      </c>
    </row>
    <row r="68" spans="6:19" x14ac:dyDescent="0.2">
      <c r="F68" t="s">
        <v>431</v>
      </c>
      <c r="G68">
        <v>21</v>
      </c>
      <c r="H68">
        <v>7</v>
      </c>
      <c r="I68">
        <v>403</v>
      </c>
      <c r="L68">
        <v>4</v>
      </c>
      <c r="M68">
        <v>620</v>
      </c>
      <c r="N68">
        <v>9</v>
      </c>
      <c r="O68">
        <v>171.55555555559999</v>
      </c>
      <c r="R68">
        <v>1</v>
      </c>
      <c r="S68">
        <v>381</v>
      </c>
    </row>
    <row r="69" spans="6:19" x14ac:dyDescent="0.2">
      <c r="F69" t="s">
        <v>83</v>
      </c>
      <c r="G69">
        <v>9065</v>
      </c>
      <c r="H69">
        <v>6861</v>
      </c>
      <c r="I69">
        <v>243.4712141087</v>
      </c>
      <c r="J69">
        <v>994</v>
      </c>
      <c r="K69">
        <v>492.50100603620001</v>
      </c>
      <c r="L69">
        <v>1189</v>
      </c>
      <c r="M69">
        <v>172.724137931</v>
      </c>
      <c r="N69">
        <v>994</v>
      </c>
      <c r="O69">
        <v>358.06136820929999</v>
      </c>
      <c r="R69">
        <v>21</v>
      </c>
      <c r="S69">
        <v>283.09523809519999</v>
      </c>
    </row>
    <row r="70" spans="6:19" x14ac:dyDescent="0.2">
      <c r="F70" t="s">
        <v>135</v>
      </c>
      <c r="G70">
        <v>113</v>
      </c>
      <c r="H70">
        <v>79</v>
      </c>
      <c r="I70">
        <v>129.34177215189999</v>
      </c>
      <c r="J70">
        <v>38</v>
      </c>
      <c r="K70">
        <v>236.15789473679999</v>
      </c>
      <c r="L70">
        <v>8</v>
      </c>
      <c r="M70">
        <v>274.5</v>
      </c>
      <c r="N70">
        <v>25</v>
      </c>
      <c r="O70">
        <v>490.64</v>
      </c>
      <c r="R70">
        <v>1</v>
      </c>
      <c r="S70">
        <v>171</v>
      </c>
    </row>
    <row r="71" spans="6:19" x14ac:dyDescent="0.2">
      <c r="F71" t="s">
        <v>370</v>
      </c>
      <c r="G71">
        <v>56182</v>
      </c>
      <c r="H71">
        <v>40263</v>
      </c>
      <c r="I71">
        <v>364.12866049029998</v>
      </c>
      <c r="J71">
        <v>4413</v>
      </c>
      <c r="K71">
        <v>522.03557670520001</v>
      </c>
      <c r="L71">
        <v>9895</v>
      </c>
      <c r="M71">
        <v>558.97220818599999</v>
      </c>
      <c r="N71">
        <v>5919</v>
      </c>
      <c r="O71">
        <v>562.5240750127</v>
      </c>
      <c r="R71">
        <v>105</v>
      </c>
      <c r="S71">
        <v>439.16190476190002</v>
      </c>
    </row>
    <row r="72" spans="6:19" x14ac:dyDescent="0.2">
      <c r="F72" t="s">
        <v>699</v>
      </c>
      <c r="G72">
        <v>326006</v>
      </c>
      <c r="H72">
        <v>235569</v>
      </c>
      <c r="I72">
        <v>403.79792238009998</v>
      </c>
      <c r="J72">
        <v>20691</v>
      </c>
      <c r="K72">
        <v>559.9183219757</v>
      </c>
      <c r="L72">
        <v>53999</v>
      </c>
      <c r="M72">
        <v>605.21626326410001</v>
      </c>
      <c r="N72">
        <v>24978</v>
      </c>
      <c r="O72">
        <v>524.8911180522</v>
      </c>
      <c r="P72">
        <v>10996</v>
      </c>
      <c r="Q72">
        <v>182.24113152629999</v>
      </c>
      <c r="R72">
        <v>464</v>
      </c>
      <c r="S72">
        <v>461.25</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1037</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1039</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1045</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1040</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1046</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1047</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1048</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1049</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1058</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1057</v>
      </c>
      <c r="E98" t="s">
        <v>667</v>
      </c>
      <c r="F98" t="s">
        <v>1057</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1036</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42406</v>
      </c>
      <c r="C20">
        <v>24143</v>
      </c>
      <c r="D20">
        <v>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980</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356593</v>
      </c>
      <c r="I3" s="320">
        <f>SUM(I5,I10)</f>
        <v>83157</v>
      </c>
      <c r="J3" s="322">
        <f>ROUND(I3/H3,5)</f>
        <v>0.23319999999999999</v>
      </c>
      <c r="K3" s="134"/>
    </row>
    <row r="4" spans="1:11" ht="33" customHeight="1" thickBot="1" x14ac:dyDescent="0.25">
      <c r="A4" s="130"/>
      <c r="B4" s="329" t="str">
        <f>"As of: "&amp;TEXT(INDEX(MMWR_DATES[],1,1),"MMMM DD, YYYY")</f>
        <v>As of: February 06,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136026</v>
      </c>
      <c r="I5" s="158">
        <f>SUM(I6:I9)</f>
        <v>37552</v>
      </c>
      <c r="J5" s="159">
        <f t="shared" ref="J5:J15" si="0">IF(H5=0, 0,I5/H5)</f>
        <v>0.27606486995133284</v>
      </c>
      <c r="K5" s="134"/>
    </row>
    <row r="6" spans="1:11" ht="16.5" customHeight="1" x14ac:dyDescent="0.2">
      <c r="A6" s="130"/>
      <c r="B6" s="283" t="s">
        <v>16</v>
      </c>
      <c r="C6" s="284"/>
      <c r="D6" s="284"/>
      <c r="E6" s="284"/>
      <c r="F6" s="284"/>
      <c r="G6" s="139" t="s">
        <v>190</v>
      </c>
      <c r="H6" s="160">
        <f>IFERROR(VLOOKUP(MID($G6,4,3),MMWR_TRAD_AGG_NATIONAL[],2,0),0)</f>
        <v>41099</v>
      </c>
      <c r="I6" s="160">
        <f>IFERROR(VLOOKUP(MID($G6,4,3),MMWR_TRAD_AGG_NATIONAL[],3,0),0)</f>
        <v>14528</v>
      </c>
      <c r="J6" s="161">
        <f t="shared" si="0"/>
        <v>0.35348791941409768</v>
      </c>
      <c r="K6" s="134"/>
    </row>
    <row r="7" spans="1:11" ht="16.5" customHeight="1" x14ac:dyDescent="0.2">
      <c r="A7" s="130"/>
      <c r="B7" s="285" t="s">
        <v>0</v>
      </c>
      <c r="C7" s="286"/>
      <c r="D7" s="286"/>
      <c r="E7" s="286"/>
      <c r="F7" s="286"/>
      <c r="G7" s="140" t="s">
        <v>191</v>
      </c>
      <c r="H7" s="160">
        <f>IFERROR(VLOOKUP(MID($G7,4,3),MMWR_TRAD_AGG_NATIONAL[],2,0),0)</f>
        <v>78349</v>
      </c>
      <c r="I7" s="160">
        <f>IFERROR(VLOOKUP(MID($G7,4,3),MMWR_TRAD_AGG_NATIONAL[],3,0),0)</f>
        <v>20771</v>
      </c>
      <c r="J7" s="161">
        <f t="shared" si="0"/>
        <v>0.26510868039158125</v>
      </c>
      <c r="K7" s="134"/>
    </row>
    <row r="8" spans="1:11" ht="16.5" customHeight="1" x14ac:dyDescent="0.2">
      <c r="A8" s="130"/>
      <c r="B8" s="287" t="s">
        <v>234</v>
      </c>
      <c r="C8" s="288"/>
      <c r="D8" s="288"/>
      <c r="E8" s="288"/>
      <c r="F8" s="288"/>
      <c r="G8" s="141" t="s">
        <v>193</v>
      </c>
      <c r="H8" s="160">
        <f>IFERROR(VLOOKUP(MID($G8,4,3),MMWR_TRAD_AGG_NATIONAL[],2,0),0)</f>
        <v>8157</v>
      </c>
      <c r="I8" s="160">
        <f>IFERROR(VLOOKUP(MID($G8,4,3),MMWR_TRAD_AGG_NATIONAL[],3,0),0)</f>
        <v>632</v>
      </c>
      <c r="J8" s="161">
        <f t="shared" si="0"/>
        <v>7.7479465489763394E-2</v>
      </c>
      <c r="K8" s="134"/>
    </row>
    <row r="9" spans="1:11" ht="16.5" customHeight="1" thickBot="1" x14ac:dyDescent="0.25">
      <c r="A9" s="130"/>
      <c r="B9" s="292" t="s">
        <v>17</v>
      </c>
      <c r="C9" s="293"/>
      <c r="D9" s="293"/>
      <c r="E9" s="293"/>
      <c r="F9" s="293"/>
      <c r="G9" s="140" t="s">
        <v>195</v>
      </c>
      <c r="H9" s="160">
        <f>IFERROR(VLOOKUP(MID($G9,4,3),MMWR_TRAD_AGG_NATIONAL[],2,0),0)</f>
        <v>8421</v>
      </c>
      <c r="I9" s="160">
        <f>IFERROR(VLOOKUP(MID($G9,4,3),MMWR_TRAD_AGG_NATIONAL[],3,0),0)</f>
        <v>1621</v>
      </c>
      <c r="J9" s="161">
        <f t="shared" si="0"/>
        <v>0.19249495309345682</v>
      </c>
      <c r="K9" s="134"/>
    </row>
    <row r="10" spans="1:11" ht="17.25" thickBot="1" x14ac:dyDescent="0.25">
      <c r="A10" s="130"/>
      <c r="B10" s="318" t="s">
        <v>1</v>
      </c>
      <c r="C10" s="319"/>
      <c r="D10" s="319"/>
      <c r="E10" s="319"/>
      <c r="F10" s="319"/>
      <c r="G10" s="138" t="s">
        <v>244</v>
      </c>
      <c r="H10" s="158">
        <f>SUM(H11:H18)</f>
        <v>220567</v>
      </c>
      <c r="I10" s="158">
        <f>SUM(I11:I18)</f>
        <v>45605</v>
      </c>
      <c r="J10" s="159">
        <f t="shared" si="0"/>
        <v>0.20676257101016923</v>
      </c>
      <c r="K10" s="134"/>
    </row>
    <row r="11" spans="1:11" ht="16.5" customHeight="1" x14ac:dyDescent="0.2">
      <c r="A11" s="130"/>
      <c r="B11" s="283" t="s">
        <v>199</v>
      </c>
      <c r="C11" s="284"/>
      <c r="D11" s="284"/>
      <c r="E11" s="284"/>
      <c r="F11" s="284"/>
      <c r="G11" s="142" t="s">
        <v>194</v>
      </c>
      <c r="H11" s="162">
        <f>IFERROR(VLOOKUP(MID($G11,4,3),MMWR_TRAD_AGG_NATIONAL[],2,0),0)</f>
        <v>7875</v>
      </c>
      <c r="I11" s="160">
        <f>IFERROR(VLOOKUP(MID($G11,4,3),MMWR_TRAD_AGG_NATIONAL[],3,0),0)</f>
        <v>482</v>
      </c>
      <c r="J11" s="161">
        <f t="shared" si="0"/>
        <v>6.1206349206349209E-2</v>
      </c>
      <c r="K11" s="134"/>
    </row>
    <row r="12" spans="1:11" ht="16.5" customHeight="1" x14ac:dyDescent="0.2">
      <c r="A12" s="130"/>
      <c r="B12" s="285" t="s">
        <v>18</v>
      </c>
      <c r="C12" s="286"/>
      <c r="D12" s="286"/>
      <c r="E12" s="286"/>
      <c r="F12" s="286"/>
      <c r="G12" s="143" t="s">
        <v>192</v>
      </c>
      <c r="H12" s="163">
        <f>IFERROR(VLOOKUP(MID($G12,4,3),MMWR_TRAD_AGG_NATIONAL[],2,0),0)</f>
        <v>195134</v>
      </c>
      <c r="I12" s="160">
        <f>IFERROR(VLOOKUP(MID($G12,4,3),MMWR_TRAD_AGG_NATIONAL[],3,0),0)</f>
        <v>41483</v>
      </c>
      <c r="J12" s="161">
        <f t="shared" si="0"/>
        <v>0.21258724773745222</v>
      </c>
      <c r="K12" s="134"/>
    </row>
    <row r="13" spans="1:11" ht="16.5" customHeight="1" x14ac:dyDescent="0.2">
      <c r="A13" s="130"/>
      <c r="B13" s="285" t="s">
        <v>14</v>
      </c>
      <c r="C13" s="286"/>
      <c r="D13" s="286"/>
      <c r="E13" s="286"/>
      <c r="F13" s="286"/>
      <c r="G13" s="143" t="s">
        <v>196</v>
      </c>
      <c r="H13" s="163">
        <f>IFERROR(VLOOKUP(MID($G13,4,3),MMWR_TRAD_AGG_NATIONAL[],2,0),0)</f>
        <v>16358</v>
      </c>
      <c r="I13" s="160">
        <f>IFERROR(VLOOKUP(MID($G13,4,3),MMWR_TRAD_AGG_NATIONAL[],3,0),0)</f>
        <v>3114</v>
      </c>
      <c r="J13" s="161">
        <f t="shared" si="0"/>
        <v>0.19036557036312507</v>
      </c>
      <c r="K13" s="134"/>
    </row>
    <row r="14" spans="1:11" ht="16.5" customHeight="1" x14ac:dyDescent="0.2">
      <c r="A14" s="130"/>
      <c r="B14" s="287" t="s">
        <v>19</v>
      </c>
      <c r="C14" s="288"/>
      <c r="D14" s="288"/>
      <c r="E14" s="288"/>
      <c r="F14" s="288"/>
      <c r="G14" s="142" t="s">
        <v>197</v>
      </c>
      <c r="H14" s="163">
        <f>IFERROR(VLOOKUP(MID($G14,4,3),MMWR_TRAD_AGG_NATIONAL[],2,0),0)</f>
        <v>1188</v>
      </c>
      <c r="I14" s="160">
        <f>IFERROR(VLOOKUP(MID($G14,4,3),MMWR_TRAD_AGG_NATIONAL[],3,0),0)</f>
        <v>523</v>
      </c>
      <c r="J14" s="161">
        <f t="shared" si="0"/>
        <v>0.44023569023569026</v>
      </c>
      <c r="K14" s="134"/>
    </row>
    <row r="15" spans="1:11" ht="16.5" customHeight="1" x14ac:dyDescent="0.2">
      <c r="A15" s="130"/>
      <c r="B15" s="287" t="s">
        <v>84</v>
      </c>
      <c r="C15" s="288"/>
      <c r="D15" s="288"/>
      <c r="E15" s="288"/>
      <c r="F15" s="288"/>
      <c r="G15" s="142" t="s">
        <v>200</v>
      </c>
      <c r="H15" s="163">
        <f>IFERROR(VLOOKUP(MID($G15,4,3),MMWR_TRAD_AGG_NATIONAL[],2,0),0)</f>
        <v>7</v>
      </c>
      <c r="I15" s="160">
        <f>IFERROR(VLOOKUP(MID($G15,4,3),MMWR_TRAD_AGG_NATIONAL[],3,0),0)</f>
        <v>2</v>
      </c>
      <c r="J15" s="161">
        <f t="shared" si="0"/>
        <v>0.2857142857142857</v>
      </c>
      <c r="K15" s="134"/>
    </row>
    <row r="16" spans="1:11" ht="15" x14ac:dyDescent="0.2">
      <c r="A16" s="130"/>
      <c r="B16" s="287" t="s">
        <v>85</v>
      </c>
      <c r="C16" s="288"/>
      <c r="D16" s="288"/>
      <c r="E16" s="288"/>
      <c r="F16" s="288"/>
      <c r="G16" s="142" t="s">
        <v>201</v>
      </c>
      <c r="H16" s="163">
        <f>IFERROR(VLOOKUP(MID($G16,4,3),MMWR_TRAD_AGG_NATIONAL[],2,0),0)</f>
        <v>2</v>
      </c>
      <c r="I16" s="160">
        <f>IFERROR(VLOOKUP(MID($G16,4,3),MMWR_TRAD_AGG_NATIONAL[],3,0),0)</f>
        <v>1</v>
      </c>
      <c r="J16" s="161">
        <f>IF(H16=0, 0,I16/H16)</f>
        <v>0.5</v>
      </c>
      <c r="K16" s="134"/>
    </row>
    <row r="17" spans="1:11" ht="16.5" customHeight="1" x14ac:dyDescent="0.2">
      <c r="A17" s="130"/>
      <c r="B17" s="287" t="s">
        <v>87</v>
      </c>
      <c r="C17" s="288"/>
      <c r="D17" s="288"/>
      <c r="E17" s="288"/>
      <c r="F17" s="288"/>
      <c r="G17" s="142" t="s">
        <v>202</v>
      </c>
      <c r="H17" s="163">
        <f>IFERROR(VLOOKUP(MID($G17,4,3),MMWR_TRAD_AGG_NATIONAL[],2,0),0)</f>
        <v>2</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1</v>
      </c>
      <c r="I18" s="160">
        <f>IFERROR(VLOOKUP(MID($G18,4,3),MMWR_TRAD_AGG_NATIONAL[],3,0),0)</f>
        <v>0</v>
      </c>
      <c r="J18" s="165">
        <f>IF(H18=0, 0,I18/H18)</f>
        <v>0</v>
      </c>
      <c r="K18" s="134"/>
    </row>
    <row r="19" spans="1:11" ht="16.5" customHeight="1" x14ac:dyDescent="0.2">
      <c r="A19" s="130"/>
      <c r="B19" s="297" t="s">
        <v>970</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961</v>
      </c>
      <c r="C21" s="313"/>
      <c r="D21" s="314"/>
      <c r="E21" s="312" t="s">
        <v>962</v>
      </c>
      <c r="F21" s="313"/>
      <c r="G21" s="314"/>
      <c r="H21" s="312" t="s">
        <v>963</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955</v>
      </c>
      <c r="C23" s="313"/>
      <c r="D23" s="314"/>
      <c r="E23" s="312" t="s">
        <v>956</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38"/>
      <c r="D26" s="338"/>
      <c r="E26" s="338"/>
      <c r="F26" s="339"/>
      <c r="G26" s="263" t="s">
        <v>1062</v>
      </c>
      <c r="H26" s="263" t="s">
        <v>1063</v>
      </c>
      <c r="I26" s="263" t="s">
        <v>1064</v>
      </c>
      <c r="J26" s="264" t="s">
        <v>28</v>
      </c>
      <c r="K26" s="134"/>
    </row>
    <row r="27" spans="1:11" ht="16.5" customHeight="1" x14ac:dyDescent="0.2">
      <c r="A27" s="130"/>
      <c r="B27" s="294" t="s">
        <v>964</v>
      </c>
      <c r="C27" s="295"/>
      <c r="D27" s="295"/>
      <c r="E27" s="295"/>
      <c r="F27" s="296"/>
      <c r="G27" s="256">
        <v>8076</v>
      </c>
      <c r="H27" s="256">
        <v>7862</v>
      </c>
      <c r="I27" s="256">
        <v>214</v>
      </c>
      <c r="J27" s="260">
        <v>2.7E-2</v>
      </c>
      <c r="K27" s="134"/>
    </row>
    <row r="28" spans="1:11" ht="15" x14ac:dyDescent="0.2">
      <c r="A28" s="130"/>
      <c r="B28" s="332" t="s">
        <v>24</v>
      </c>
      <c r="C28" s="333"/>
      <c r="D28" s="333"/>
      <c r="E28" s="333"/>
      <c r="F28" s="334"/>
      <c r="G28" s="257">
        <v>1711</v>
      </c>
      <c r="H28" s="257">
        <v>1741</v>
      </c>
      <c r="I28" s="257">
        <v>-30</v>
      </c>
      <c r="J28" s="253">
        <v>-1.7000000000000001E-2</v>
      </c>
      <c r="K28" s="134"/>
    </row>
    <row r="29" spans="1:11" ht="15" x14ac:dyDescent="0.2">
      <c r="A29" s="130"/>
      <c r="B29" s="303" t="s">
        <v>25</v>
      </c>
      <c r="C29" s="304"/>
      <c r="D29" s="304"/>
      <c r="E29" s="304"/>
      <c r="F29" s="305"/>
      <c r="G29" s="258">
        <v>872</v>
      </c>
      <c r="H29" s="258">
        <v>769</v>
      </c>
      <c r="I29" s="258">
        <v>103</v>
      </c>
      <c r="J29" s="254">
        <v>0.13400000000000001</v>
      </c>
      <c r="K29" s="134"/>
    </row>
    <row r="30" spans="1:11" ht="15" x14ac:dyDescent="0.2">
      <c r="A30" s="130"/>
      <c r="B30" s="306" t="s">
        <v>26</v>
      </c>
      <c r="C30" s="307"/>
      <c r="D30" s="307"/>
      <c r="E30" s="307"/>
      <c r="F30" s="308"/>
      <c r="G30" s="258">
        <v>2038</v>
      </c>
      <c r="H30" s="258">
        <v>2230</v>
      </c>
      <c r="I30" s="258">
        <v>-192</v>
      </c>
      <c r="J30" s="254">
        <v>-8.5999999999999993E-2</v>
      </c>
      <c r="K30" s="134"/>
    </row>
    <row r="31" spans="1:11" ht="15" x14ac:dyDescent="0.2">
      <c r="A31" s="130"/>
      <c r="B31" s="335" t="s">
        <v>27</v>
      </c>
      <c r="C31" s="336"/>
      <c r="D31" s="336"/>
      <c r="E31" s="336"/>
      <c r="F31" s="337"/>
      <c r="G31" s="259">
        <v>3455</v>
      </c>
      <c r="H31" s="259">
        <v>3122</v>
      </c>
      <c r="I31" s="259">
        <v>333</v>
      </c>
      <c r="J31" s="255">
        <v>0.107</v>
      </c>
      <c r="K31" s="134"/>
    </row>
    <row r="32" spans="1:11" ht="16.5" customHeight="1" x14ac:dyDescent="0.2">
      <c r="A32" s="130"/>
      <c r="B32" s="294" t="s">
        <v>235</v>
      </c>
      <c r="C32" s="295"/>
      <c r="D32" s="295"/>
      <c r="E32" s="295"/>
      <c r="F32" s="296"/>
      <c r="G32" s="256">
        <v>93590</v>
      </c>
      <c r="H32" s="256">
        <v>91919</v>
      </c>
      <c r="I32" s="256">
        <v>1671</v>
      </c>
      <c r="J32" s="260">
        <v>1.7999999999999999E-2</v>
      </c>
      <c r="K32" s="134"/>
    </row>
    <row r="33" spans="1:11" ht="15" x14ac:dyDescent="0.2">
      <c r="A33" s="130"/>
      <c r="B33" s="332" t="s">
        <v>24</v>
      </c>
      <c r="C33" s="333"/>
      <c r="D33" s="333"/>
      <c r="E33" s="333"/>
      <c r="F33" s="334"/>
      <c r="G33" s="257">
        <v>22824</v>
      </c>
      <c r="H33" s="257">
        <v>20915</v>
      </c>
      <c r="I33" s="257">
        <v>1909</v>
      </c>
      <c r="J33" s="253">
        <v>9.0999999999999998E-2</v>
      </c>
      <c r="K33" s="134"/>
    </row>
    <row r="34" spans="1:11" ht="15" x14ac:dyDescent="0.2">
      <c r="A34" s="130"/>
      <c r="B34" s="303" t="s">
        <v>25</v>
      </c>
      <c r="C34" s="304"/>
      <c r="D34" s="304"/>
      <c r="E34" s="304"/>
      <c r="F34" s="305"/>
      <c r="G34" s="258">
        <v>7610</v>
      </c>
      <c r="H34" s="258">
        <v>8258</v>
      </c>
      <c r="I34" s="258">
        <v>-648</v>
      </c>
      <c r="J34" s="254">
        <v>-7.8E-2</v>
      </c>
      <c r="K34" s="134"/>
    </row>
    <row r="35" spans="1:11" ht="15" x14ac:dyDescent="0.2">
      <c r="A35" s="130"/>
      <c r="B35" s="306" t="s">
        <v>26</v>
      </c>
      <c r="C35" s="307"/>
      <c r="D35" s="307"/>
      <c r="E35" s="307"/>
      <c r="F35" s="308"/>
      <c r="G35" s="258">
        <v>30821</v>
      </c>
      <c r="H35" s="258">
        <v>34229</v>
      </c>
      <c r="I35" s="258">
        <v>-3408</v>
      </c>
      <c r="J35" s="254">
        <v>-0.1</v>
      </c>
      <c r="K35" s="134"/>
    </row>
    <row r="36" spans="1:11" ht="15.75" thickBot="1" x14ac:dyDescent="0.25">
      <c r="A36" s="130"/>
      <c r="B36" s="309" t="s">
        <v>27</v>
      </c>
      <c r="C36" s="310"/>
      <c r="D36" s="310"/>
      <c r="E36" s="310"/>
      <c r="F36" s="311"/>
      <c r="G36" s="258">
        <v>32335</v>
      </c>
      <c r="H36" s="258">
        <v>28517</v>
      </c>
      <c r="I36" s="258">
        <v>3818</v>
      </c>
      <c r="J36" s="254">
        <v>0.13400000000000001</v>
      </c>
      <c r="K36" s="134"/>
    </row>
    <row r="37" spans="1:11" ht="15.75" customHeight="1" thickBot="1" x14ac:dyDescent="0.25">
      <c r="A37" s="130"/>
      <c r="B37" s="289" t="s">
        <v>969</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February 06, 2016</v>
      </c>
      <c r="M3" s="353"/>
      <c r="N3" s="353"/>
      <c r="O3" s="354"/>
      <c r="P3" s="28"/>
    </row>
    <row r="4" spans="1:16" ht="51.75" customHeight="1" thickBot="1" x14ac:dyDescent="0.35">
      <c r="A4" s="30"/>
      <c r="B4" s="246" t="s">
        <v>456</v>
      </c>
      <c r="C4" s="355" t="s">
        <v>304</v>
      </c>
      <c r="D4" s="356"/>
      <c r="E4" s="356"/>
      <c r="F4" s="356"/>
      <c r="G4" s="356"/>
      <c r="H4" s="356"/>
      <c r="I4" s="356"/>
      <c r="J4" s="356"/>
      <c r="K4" s="356"/>
      <c r="L4" s="356"/>
      <c r="M4" s="356"/>
      <c r="N4" s="356"/>
      <c r="O4" s="357"/>
      <c r="P4" s="28"/>
    </row>
    <row r="5" spans="1:16" ht="27" customHeight="1" thickBot="1" x14ac:dyDescent="0.25">
      <c r="A5" s="30"/>
      <c r="B5" s="26"/>
      <c r="C5" s="358" t="s">
        <v>1043</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1044</v>
      </c>
      <c r="N9" s="39" t="s">
        <v>925</v>
      </c>
      <c r="O9" s="39" t="s">
        <v>926</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1055</v>
      </c>
      <c r="K11" s="344" t="s">
        <v>1056</v>
      </c>
      <c r="L11" s="342" t="s">
        <v>1053</v>
      </c>
      <c r="M11" s="343"/>
      <c r="N11" s="342" t="s">
        <v>1054</v>
      </c>
      <c r="O11" s="343"/>
      <c r="P11" s="28"/>
    </row>
    <row r="12" spans="1:16" ht="32.25" customHeight="1" x14ac:dyDescent="0.2">
      <c r="A12" s="25"/>
      <c r="B12" s="26"/>
      <c r="C12" s="341"/>
      <c r="D12" s="341"/>
      <c r="E12" s="341"/>
      <c r="F12" s="341"/>
      <c r="G12" s="341"/>
      <c r="H12" s="341"/>
      <c r="I12" s="341"/>
      <c r="J12" s="345"/>
      <c r="K12" s="345"/>
      <c r="L12" s="40" t="s">
        <v>927</v>
      </c>
      <c r="M12" s="40" t="s">
        <v>932</v>
      </c>
      <c r="N12" s="40" t="s">
        <v>927</v>
      </c>
      <c r="O12" s="40" t="s">
        <v>932</v>
      </c>
      <c r="P12" s="28"/>
    </row>
    <row r="13" spans="1:16" x14ac:dyDescent="0.2">
      <c r="A13" s="25"/>
      <c r="B13" s="41" t="s">
        <v>1051</v>
      </c>
      <c r="C13" s="154">
        <f>IF($B13=" ","",IFERROR(INDEX(MMWR_RATING_RO_ROLLUP[],MATCH($B13,MMWR_RATING_RO_ROLLUP[MMWR_RATING_RO_ROLLUP],0),MATCH(C$9,MMWR_RATING_RO_ROLLUP[#Headers],0)),"ERROR"))</f>
        <v>356593</v>
      </c>
      <c r="D13" s="155">
        <f>IF($B13=" ","",IFERROR(INDEX(MMWR_RATING_RO_ROLLUP[],MATCH($B13,MMWR_RATING_RO_ROLLUP[MMWR_RATING_RO_ROLLUP],0),MATCH(D$9,MMWR_RATING_RO_ROLLUP[#Headers],0)),"ERROR"))</f>
        <v>91.479414907199995</v>
      </c>
      <c r="E13" s="156">
        <f>IF($B13=" ","",IFERROR(INDEX(MMWR_RATING_RO_ROLLUP[],MATCH($B13,MMWR_RATING_RO_ROLLUP[MMWR_RATING_RO_ROLLUP],0),MATCH(E$9,MMWR_RATING_RO_ROLLUP[#Headers],0))/$C13,"ERROR"))</f>
        <v>0.23319863261477369</v>
      </c>
      <c r="F13" s="154">
        <f>IF($B13=" ","",IFERROR(INDEX(MMWR_RATING_RO_ROLLUP[],MATCH($B13,MMWR_RATING_RO_ROLLUP[MMWR_RATING_RO_ROLLUP],0),MATCH(F$9,MMWR_RATING_RO_ROLLUP[#Headers],0)),"ERROR"))</f>
        <v>24311</v>
      </c>
      <c r="G13" s="154">
        <f>IF($B13=" ","",IFERROR(INDEX(MMWR_RATING_RO_ROLLUP[],MATCH($B13,MMWR_RATING_RO_ROLLUP[MMWR_RATING_RO_ROLLUP],0),MATCH(G$9,MMWR_RATING_RO_ROLLUP[#Headers],0)),"ERROR"))</f>
        <v>433814</v>
      </c>
      <c r="H13" s="155">
        <f>IF($B13=" ","",IFERROR(INDEX(MMWR_RATING_RO_ROLLUP[],MATCH($B13,MMWR_RATING_RO_ROLLUP[MMWR_RATING_RO_ROLLUP],0),MATCH(H$9,MMWR_RATING_RO_ROLLUP[#Headers],0)),"ERROR"))</f>
        <v>125.1182180906</v>
      </c>
      <c r="I13" s="155">
        <f>IF($B13=" ","",IFERROR(INDEX(MMWR_RATING_RO_ROLLUP[],MATCH($B13,MMWR_RATING_RO_ROLLUP[MMWR_RATING_RO_ROLLUP],0),MATCH(I$9,MMWR_RATING_RO_ROLLUP[#Headers],0)),"ERROR"))</f>
        <v>128.00326176659999</v>
      </c>
      <c r="J13" s="42"/>
      <c r="K13" s="42"/>
      <c r="L13" s="42"/>
      <c r="M13" s="42"/>
      <c r="N13" s="42"/>
      <c r="O13" s="42"/>
      <c r="P13" s="28"/>
    </row>
    <row r="14" spans="1:16" x14ac:dyDescent="0.2">
      <c r="A14" s="25"/>
      <c r="B14" s="377" t="s">
        <v>733</v>
      </c>
      <c r="C14" s="378"/>
      <c r="D14" s="378"/>
      <c r="E14" s="378"/>
      <c r="F14" s="378"/>
      <c r="G14" s="378"/>
      <c r="H14" s="378"/>
      <c r="I14" s="378"/>
      <c r="J14" s="378"/>
      <c r="K14" s="378"/>
      <c r="L14" s="378"/>
      <c r="M14" s="378"/>
      <c r="N14" s="378"/>
      <c r="O14" s="378"/>
      <c r="P14" s="28"/>
    </row>
    <row r="15" spans="1:16" x14ac:dyDescent="0.2">
      <c r="A15" s="25"/>
      <c r="B15" s="41" t="s">
        <v>729</v>
      </c>
      <c r="C15" s="154">
        <f>IF($B15=" ","",IFERROR(INDEX(MMWR_RATING_RO_ROLLUP[],MATCH($B15,MMWR_RATING_RO_ROLLUP[MMWR_RATING_RO_ROLLUP],0),MATCH(C$9,MMWR_RATING_RO_ROLLUP[#Headers],0)),"ERROR"))</f>
        <v>307840</v>
      </c>
      <c r="D15" s="155">
        <f>IF($B15=" ","",IFERROR(INDEX(MMWR_RATING_RO_ROLLUP[],MATCH($B15,MMWR_RATING_RO_ROLLUP[MMWR_RATING_RO_ROLLUP],0),MATCH(D$9,MMWR_RATING_RO_ROLLUP[#Headers],0)),"ERROR"))</f>
        <v>93.6990547037</v>
      </c>
      <c r="E15" s="156">
        <f>IF($B15=" ","",IFERROR(INDEX(MMWR_RATING_RO_ROLLUP[],MATCH($B15,MMWR_RATING_RO_ROLLUP[MMWR_RATING_RO_ROLLUP],0),MATCH(E$9,MMWR_RATING_RO_ROLLUP[#Headers],0))/$C15,"ERROR"))</f>
        <v>0.23884485446985446</v>
      </c>
      <c r="F15" s="154">
        <f>IF($B15=" ","",IFERROR(INDEX(MMWR_RATING_RO_ROLLUP[],MATCH($B15,MMWR_RATING_RO_ROLLUP[MMWR_RATING_RO_ROLLUP],0),MATCH(F$9,MMWR_RATING_RO_ROLLUP[#Headers],0)),"ERROR"))</f>
        <v>20517</v>
      </c>
      <c r="G15" s="154">
        <f>IF($B15=" ","",IFERROR(INDEX(MMWR_RATING_RO_ROLLUP[],MATCH($B15,MMWR_RATING_RO_ROLLUP[MMWR_RATING_RO_ROLLUP],0),MATCH(G$9,MMWR_RATING_RO_ROLLUP[#Headers],0)),"ERROR"))</f>
        <v>367685</v>
      </c>
      <c r="H15" s="155">
        <f>IF($B15=" ","",IFERROR(INDEX(MMWR_RATING_RO_ROLLUP[],MATCH($B15,MMWR_RATING_RO_ROLLUP[MMWR_RATING_RO_ROLLUP],0),MATCH(H$9,MMWR_RATING_RO_ROLLUP[#Headers],0)),"ERROR"))</f>
        <v>130.1872106058</v>
      </c>
      <c r="I15" s="155">
        <f>IF($B15=" ","",IFERROR(INDEX(MMWR_RATING_RO_ROLLUP[],MATCH($B15,MMWR_RATING_RO_ROLLUP[MMWR_RATING_RO_ROLLUP],0),MATCH(I$9,MMWR_RATING_RO_ROLLUP[#Headers],0)),"ERROR"))</f>
        <v>134.8769245414</v>
      </c>
      <c r="J15" s="157">
        <f>VLOOKUP($B$13,MMWR_ACCURACY_RO[],MATCH(J$9,MMWR_ACCURACY_RO[#Headers],0),0)</f>
        <v>0.95422851559641386</v>
      </c>
      <c r="K15" s="157">
        <f>VLOOKUP($B$13,MMWR_ACCURACY_RO[],MATCH(K$9,MMWR_ACCURACY_RO[#Headers],0),0)</f>
        <v>0.89217828476173011</v>
      </c>
      <c r="L15" s="157">
        <f>VLOOKUP($B$13,MMWR_ACCURACY_RO[],MATCH(L$9,MMWR_ACCURACY_RO[#Headers],0),0)</f>
        <v>0.90031803464973736</v>
      </c>
      <c r="M15" s="157">
        <f>VLOOKUP($B$13,MMWR_ACCURACY_RO[],MATCH(M$9,MMWR_ACCURACY_RO[#Headers],0),0)</f>
        <v>7.7183743553186444E-3</v>
      </c>
      <c r="N15" s="157">
        <f>VLOOKUP($B$13,MMWR_ACCURACY_RO[],MATCH(N$9,MMWR_ACCURACY_RO[#Headers],0),0)</f>
        <v>0.90575421880437812</v>
      </c>
      <c r="O15" s="157">
        <f>VLOOKUP($B$13,MMWR_ACCURACY_RO[],MATCH(O$9,MMWR_ACCURACY_RO[#Headers],0),0)</f>
        <v>8.8378441050331706E-3</v>
      </c>
      <c r="P15" s="28"/>
    </row>
    <row r="16" spans="1:16" x14ac:dyDescent="0.2">
      <c r="A16" s="25"/>
      <c r="B16" s="247" t="s">
        <v>370</v>
      </c>
      <c r="C16" s="154">
        <f>IF($B16=" ","",IFERROR(INDEX(MMWR_RATING_RO_ROLLUP[],MATCH($B16,MMWR_RATING_RO_ROLLUP[MMWR_RATING_RO_ROLLUP],0),MATCH(C$9,MMWR_RATING_RO_ROLLUP[#Headers],0)),"ERROR"))</f>
        <v>67629</v>
      </c>
      <c r="D16" s="155">
        <f>IF($B16=" ","",IFERROR(INDEX(MMWR_RATING_RO_ROLLUP[],MATCH($B16,MMWR_RATING_RO_ROLLUP[MMWR_RATING_RO_ROLLUP],0),MATCH(D$9,MMWR_RATING_RO_ROLLUP[#Headers],0)),"ERROR"))</f>
        <v>93.975690901799993</v>
      </c>
      <c r="E16" s="156">
        <f>IF($B16=" ","",IFERROR(INDEX(MMWR_RATING_RO_ROLLUP[],MATCH($B16,MMWR_RATING_RO_ROLLUP[MMWR_RATING_RO_ROLLUP],0),MATCH(E$9,MMWR_RATING_RO_ROLLUP[#Headers],0))/$C16,"ERROR"))</f>
        <v>0.24473228940247527</v>
      </c>
      <c r="F16" s="154">
        <f>IF($B16=" ","",IFERROR(INDEX(MMWR_RATING_RO_ROLLUP[],MATCH($B16,MMWR_RATING_RO_ROLLUP[MMWR_RATING_RO_ROLLUP],0),MATCH(F$9,MMWR_RATING_RO_ROLLUP[#Headers],0)),"ERROR"))</f>
        <v>4289</v>
      </c>
      <c r="G16" s="154">
        <f>IF($B16=" ","",IFERROR(INDEX(MMWR_RATING_RO_ROLLUP[],MATCH($B16,MMWR_RATING_RO_ROLLUP[MMWR_RATING_RO_ROLLUP],0),MATCH(G$9,MMWR_RATING_RO_ROLLUP[#Headers],0)),"ERROR"))</f>
        <v>78877</v>
      </c>
      <c r="H16" s="155">
        <f>IF($B16=" ","",IFERROR(INDEX(MMWR_RATING_RO_ROLLUP[],MATCH($B16,MMWR_RATING_RO_ROLLUP[MMWR_RATING_RO_ROLLUP],0),MATCH(H$9,MMWR_RATING_RO_ROLLUP[#Headers],0)),"ERROR"))</f>
        <v>130.08207041270001</v>
      </c>
      <c r="I16" s="155">
        <f>IF($B16=" ","",IFERROR(INDEX(MMWR_RATING_RO_ROLLUP[],MATCH($B16,MMWR_RATING_RO_ROLLUP[MMWR_RATING_RO_ROLLUP],0),MATCH(I$9,MMWR_RATING_RO_ROLLUP[#Headers],0)),"ERROR"))</f>
        <v>134.29158056209999</v>
      </c>
      <c r="J16" s="157">
        <f>IF($B16=" ","",IFERROR(VLOOKUP($B16,MMWR_ACCURACY_RO[],MATCH(J$9,MMWR_ACCURACY_RO[#Headers],0),0),"ERROR"))</f>
        <v>0.95757339174388845</v>
      </c>
      <c r="K16" s="157">
        <f>IF($B16=" ","",IFERROR(VLOOKUP($B16,MMWR_ACCURACY_RO[],MATCH(K$9,MMWR_ACCURACY_RO[#Headers],0),0),"ERROR"))</f>
        <v>0.88451958322366298</v>
      </c>
      <c r="L16" s="157">
        <f>IF($B16=" ","",IFERROR(VLOOKUP($B16,MMWR_ACCURACY_RO[],MATCH(L$9,MMWR_ACCURACY_RO[#Headers],0),0),"ERROR"))</f>
        <v>0.87102005553659012</v>
      </c>
      <c r="M16" s="157">
        <f>IF($B16=" ","",IFERROR(VLOOKUP($B16,MMWR_ACCURACY_RO[],MATCH(M$9,MMWR_ACCURACY_RO[#Headers],0),0),"ERROR"))</f>
        <v>1.6779937109791945E-2</v>
      </c>
      <c r="N16" s="157">
        <f>IF($B16=" ","",IFERROR(VLOOKUP($B16,MMWR_ACCURACY_RO[],MATCH(N$9,MMWR_ACCURACY_RO[#Headers],0),0),"ERROR"))</f>
        <v>0.88779000950336173</v>
      </c>
      <c r="O16" s="157">
        <f>IF($B16=" ","",IFERROR(VLOOKUP($B16,MMWR_ACCURACY_RO[],MATCH(O$9,MMWR_ACCURACY_RO[#Headers],0),0),"ERROR"))</f>
        <v>1.6398674127541639E-2</v>
      </c>
      <c r="P16" s="28"/>
    </row>
    <row r="17" spans="1:16" x14ac:dyDescent="0.2">
      <c r="A17" s="25"/>
      <c r="B17" s="8" t="str">
        <f>VLOOKUP($B$16,DISTRICT_RO[],2,0)</f>
        <v>Baltimore VSC</v>
      </c>
      <c r="C17" s="154">
        <f>IF($B17=" ","",IFERROR(INDEX(MMWR_RATING_RO_ROLLUP[],MATCH($B17,MMWR_RATING_RO_ROLLUP[MMWR_RATING_RO_ROLLUP],0),MATCH(C$9,MMWR_RATING_RO_ROLLUP[#Headers],0)),"ERROR"))</f>
        <v>2095</v>
      </c>
      <c r="D17" s="155">
        <f>IF($B17=" ","",IFERROR(INDEX(MMWR_RATING_RO_ROLLUP[],MATCH($B17,MMWR_RATING_RO_ROLLUP[MMWR_RATING_RO_ROLLUP],0),MATCH(D$9,MMWR_RATING_RO_ROLLUP[#Headers],0)),"ERROR"))</f>
        <v>104.291646778</v>
      </c>
      <c r="E17" s="156">
        <f>IF($B17=" ","",IFERROR(INDEX(MMWR_RATING_RO_ROLLUP[],MATCH($B17,MMWR_RATING_RO_ROLLUP[MMWR_RATING_RO_ROLLUP],0),MATCH(E$9,MMWR_RATING_RO_ROLLUP[#Headers],0))/$C17,"ERROR"))</f>
        <v>0.34081145584725536</v>
      </c>
      <c r="F17" s="154">
        <f>IF($B17=" ","",IFERROR(INDEX(MMWR_RATING_RO_ROLLUP[],MATCH($B17,MMWR_RATING_RO_ROLLUP[MMWR_RATING_RO_ROLLUP],0),MATCH(F$9,MMWR_RATING_RO_ROLLUP[#Headers],0)),"ERROR"))</f>
        <v>183</v>
      </c>
      <c r="G17" s="154">
        <f>IF($B17=" ","",IFERROR(INDEX(MMWR_RATING_RO_ROLLUP[],MATCH($B17,MMWR_RATING_RO_ROLLUP[MMWR_RATING_RO_ROLLUP],0),MATCH(G$9,MMWR_RATING_RO_ROLLUP[#Headers],0)),"ERROR"))</f>
        <v>3294</v>
      </c>
      <c r="H17" s="155">
        <f>IF($B17=" ","",IFERROR(INDEX(MMWR_RATING_RO_ROLLUP[],MATCH($B17,MMWR_RATING_RO_ROLLUP[MMWR_RATING_RO_ROLLUP],0),MATCH(H$9,MMWR_RATING_RO_ROLLUP[#Headers],0)),"ERROR"))</f>
        <v>139.93989071039999</v>
      </c>
      <c r="I17" s="155">
        <f>IF($B17=" ","",IFERROR(INDEX(MMWR_RATING_RO_ROLLUP[],MATCH($B17,MMWR_RATING_RO_ROLLUP[MMWR_RATING_RO_ROLLUP],0),MATCH(I$9,MMWR_RATING_RO_ROLLUP[#Headers],0)),"ERROR"))</f>
        <v>132.6745598057</v>
      </c>
      <c r="J17" s="157">
        <f>IF($B17=" ","",IFERROR(VLOOKUP($B17,MMWR_ACCURACY_RO[],MATCH(J$9,MMWR_ACCURACY_RO[#Headers],0),0),"ERROR"))</f>
        <v>0.9522162611490943</v>
      </c>
      <c r="K17" s="157">
        <f>IF($B17=" ","",IFERROR(VLOOKUP($B17,MMWR_ACCURACY_RO[],MATCH(K$9,MMWR_ACCURACY_RO[#Headers],0),0),"ERROR"))</f>
        <v>0.82786855283839611</v>
      </c>
      <c r="L17" s="157">
        <f>IF($B17=" ","",IFERROR(VLOOKUP($B17,MMWR_ACCURACY_RO[],MATCH(L$9,MMWR_ACCURACY_RO[#Headers],0),0),"ERROR"))</f>
        <v>0.842203026026212</v>
      </c>
      <c r="M17" s="157">
        <f>IF($B17=" ","",IFERROR(VLOOKUP($B17,MMWR_ACCURACY_RO[],MATCH(M$9,MMWR_ACCURACY_RO[#Headers],0),0),"ERROR"))</f>
        <v>4.38819383870198E-2</v>
      </c>
      <c r="N17" s="157">
        <f>IF($B17=" ","",IFERROR(VLOOKUP($B17,MMWR_ACCURACY_RO[],MATCH(N$9,MMWR_ACCURACY_RO[#Headers],0),0),"ERROR"))</f>
        <v>0.89718885478540555</v>
      </c>
      <c r="O17" s="157">
        <f>IF($B17=" ","",IFERROR(VLOOKUP($B17,MMWR_ACCURACY_RO[],MATCH(O$9,MMWR_ACCURACY_RO[#Headers],0),0),"ERROR"))</f>
        <v>4.6466325855455043E-2</v>
      </c>
      <c r="P17" s="28"/>
    </row>
    <row r="18" spans="1:16" x14ac:dyDescent="0.2">
      <c r="A18" s="25"/>
      <c r="B18" s="8" t="str">
        <f>VLOOKUP($B$16,DISTRICT_RO[],3,0)</f>
        <v>Boston VSC</v>
      </c>
      <c r="C18" s="154">
        <f>IF($B18=" ","",IFERROR(INDEX(MMWR_RATING_RO_ROLLUP[],MATCH($B18,MMWR_RATING_RO_ROLLUP[MMWR_RATING_RO_ROLLUP],0),MATCH(C$9,MMWR_RATING_RO_ROLLUP[#Headers],0)),"ERROR"))</f>
        <v>3566</v>
      </c>
      <c r="D18" s="155">
        <f>IF($B18=" ","",IFERROR(INDEX(MMWR_RATING_RO_ROLLUP[],MATCH($B18,MMWR_RATING_RO_ROLLUP[MMWR_RATING_RO_ROLLUP],0),MATCH(D$9,MMWR_RATING_RO_ROLLUP[#Headers],0)),"ERROR"))</f>
        <v>86.561413348299993</v>
      </c>
      <c r="E18" s="156">
        <f>IF($B18=" ","",IFERROR(INDEX(MMWR_RATING_RO_ROLLUP[],MATCH($B18,MMWR_RATING_RO_ROLLUP[MMWR_RATING_RO_ROLLUP],0),MATCH(E$9,MMWR_RATING_RO_ROLLUP[#Headers],0))/$C18,"ERROR"))</f>
        <v>0.2310712282669658</v>
      </c>
      <c r="F18" s="154">
        <f>IF($B18=" ","",IFERROR(INDEX(MMWR_RATING_RO_ROLLUP[],MATCH($B18,MMWR_RATING_RO_ROLLUP[MMWR_RATING_RO_ROLLUP],0),MATCH(F$9,MMWR_RATING_RO_ROLLUP[#Headers],0)),"ERROR"))</f>
        <v>111</v>
      </c>
      <c r="G18" s="154">
        <f>IF($B18=" ","",IFERROR(INDEX(MMWR_RATING_RO_ROLLUP[],MATCH($B18,MMWR_RATING_RO_ROLLUP[MMWR_RATING_RO_ROLLUP],0),MATCH(G$9,MMWR_RATING_RO_ROLLUP[#Headers],0)),"ERROR"))</f>
        <v>3429</v>
      </c>
      <c r="H18" s="155">
        <f>IF($B18=" ","",IFERROR(INDEX(MMWR_RATING_RO_ROLLUP[],MATCH($B18,MMWR_RATING_RO_ROLLUP[MMWR_RATING_RO_ROLLUP],0),MATCH(H$9,MMWR_RATING_RO_ROLLUP[#Headers],0)),"ERROR"))</f>
        <v>136.7207207207</v>
      </c>
      <c r="I18" s="155">
        <f>IF($B18=" ","",IFERROR(INDEX(MMWR_RATING_RO_ROLLUP[],MATCH($B18,MMWR_RATING_RO_ROLLUP[MMWR_RATING_RO_ROLLUP],0),MATCH(I$9,MMWR_RATING_RO_ROLLUP[#Headers],0)),"ERROR"))</f>
        <v>121.6354622339</v>
      </c>
      <c r="J18" s="157">
        <f>IF($B18=" ","",IFERROR(VLOOKUP($B18,MMWR_ACCURACY_RO[],MATCH(J$9,MMWR_ACCURACY_RO[#Headers],0),0),"ERROR"))</f>
        <v>0.92003092401083031</v>
      </c>
      <c r="K18" s="157">
        <f>IF($B18=" ","",IFERROR(VLOOKUP($B18,MMWR_ACCURACY_RO[],MATCH(K$9,MMWR_ACCURACY_RO[#Headers],0),0),"ERROR"))</f>
        <v>0.82912793271359009</v>
      </c>
      <c r="L18" s="157">
        <f>IF($B18=" ","",IFERROR(VLOOKUP($B18,MMWR_ACCURACY_RO[],MATCH(L$9,MMWR_ACCURACY_RO[#Headers],0),0),"ERROR"))</f>
        <v>0.8224097713256715</v>
      </c>
      <c r="M18" s="157">
        <f>IF($B18=" ","",IFERROR(VLOOKUP($B18,MMWR_ACCURACY_RO[],MATCH(M$9,MMWR_ACCURACY_RO[#Headers],0),0),"ERROR"))</f>
        <v>5.8539885663012187E-2</v>
      </c>
      <c r="N18" s="157">
        <f>IF($B18=" ","",IFERROR(VLOOKUP($B18,MMWR_ACCURACY_RO[],MATCH(N$9,MMWR_ACCURACY_RO[#Headers],0),0),"ERROR"))</f>
        <v>0.91285424560278361</v>
      </c>
      <c r="O18" s="157">
        <f>IF($B18=" ","",IFERROR(VLOOKUP($B18,MMWR_ACCURACY_RO[],MATCH(O$9,MMWR_ACCURACY_RO[#Headers],0),0),"ERROR"))</f>
        <v>5.6891988498294598E-2</v>
      </c>
      <c r="P18" s="28"/>
    </row>
    <row r="19" spans="1:16" x14ac:dyDescent="0.2">
      <c r="A19" s="25"/>
      <c r="B19" s="8" t="str">
        <f>VLOOKUP($B$16,DISTRICT_RO[],4,0)</f>
        <v>Buffalo VSC</v>
      </c>
      <c r="C19" s="154">
        <f>IF($B19=" ","",IFERROR(INDEX(MMWR_RATING_RO_ROLLUP[],MATCH($B19,MMWR_RATING_RO_ROLLUP[MMWR_RATING_RO_ROLLUP],0),MATCH(C$9,MMWR_RATING_RO_ROLLUP[#Headers],0)),"ERROR"))</f>
        <v>3227</v>
      </c>
      <c r="D19" s="155">
        <f>IF($B19=" ","",IFERROR(INDEX(MMWR_RATING_RO_ROLLUP[],MATCH($B19,MMWR_RATING_RO_ROLLUP[MMWR_RATING_RO_ROLLUP],0),MATCH(D$9,MMWR_RATING_RO_ROLLUP[#Headers],0)),"ERROR"))</f>
        <v>76.705608924700002</v>
      </c>
      <c r="E19" s="156">
        <f>IF($B19=" ","",IFERROR(INDEX(MMWR_RATING_RO_ROLLUP[],MATCH($B19,MMWR_RATING_RO_ROLLUP[MMWR_RATING_RO_ROLLUP],0),MATCH(E$9,MMWR_RATING_RO_ROLLUP[#Headers],0))/$C19,"ERROR"))</f>
        <v>0.13294081189959714</v>
      </c>
      <c r="F19" s="154">
        <f>IF($B19=" ","",IFERROR(INDEX(MMWR_RATING_RO_ROLLUP[],MATCH($B19,MMWR_RATING_RO_ROLLUP[MMWR_RATING_RO_ROLLUP],0),MATCH(F$9,MMWR_RATING_RO_ROLLUP[#Headers],0)),"ERROR"))</f>
        <v>145</v>
      </c>
      <c r="G19" s="154">
        <f>IF($B19=" ","",IFERROR(INDEX(MMWR_RATING_RO_ROLLUP[],MATCH($B19,MMWR_RATING_RO_ROLLUP[MMWR_RATING_RO_ROLLUP],0),MATCH(G$9,MMWR_RATING_RO_ROLLUP[#Headers],0)),"ERROR"))</f>
        <v>3403</v>
      </c>
      <c r="H19" s="155">
        <f>IF($B19=" ","",IFERROR(INDEX(MMWR_RATING_RO_ROLLUP[],MATCH($B19,MMWR_RATING_RO_ROLLUP[MMWR_RATING_RO_ROLLUP],0),MATCH(H$9,MMWR_RATING_RO_ROLLUP[#Headers],0)),"ERROR"))</f>
        <v>121.44137931029999</v>
      </c>
      <c r="I19" s="155">
        <f>IF($B19=" ","",IFERROR(INDEX(MMWR_RATING_RO_ROLLUP[],MATCH($B19,MMWR_RATING_RO_ROLLUP[MMWR_RATING_RO_ROLLUP],0),MATCH(I$9,MMWR_RATING_RO_ROLLUP[#Headers],0)),"ERROR"))</f>
        <v>143.38466059359999</v>
      </c>
      <c r="J19" s="157">
        <f>IF($B19=" ","",IFERROR(VLOOKUP($B19,MMWR_ACCURACY_RO[],MATCH(J$9,MMWR_ACCURACY_RO[#Headers],0),0),"ERROR"))</f>
        <v>0.94734487088812225</v>
      </c>
      <c r="K19" s="157">
        <f>IF($B19=" ","",IFERROR(VLOOKUP($B19,MMWR_ACCURACY_RO[],MATCH(K$9,MMWR_ACCURACY_RO[#Headers],0),0),"ERROR"))</f>
        <v>0.91250149826201588</v>
      </c>
      <c r="L19" s="157">
        <f>IF($B19=" ","",IFERROR(VLOOKUP($B19,MMWR_ACCURACY_RO[],MATCH(L$9,MMWR_ACCURACY_RO[#Headers],0),0),"ERROR"))</f>
        <v>0.88085529288821096</v>
      </c>
      <c r="M19" s="157">
        <f>IF($B19=" ","",IFERROR(VLOOKUP($B19,MMWR_ACCURACY_RO[],MATCH(M$9,MMWR_ACCURACY_RO[#Headers],0),0),"ERROR"))</f>
        <v>5.1265236134882243E-2</v>
      </c>
      <c r="N19" s="157">
        <f>IF($B19=" ","",IFERROR(VLOOKUP($B19,MMWR_ACCURACY_RO[],MATCH(N$9,MMWR_ACCURACY_RO[#Headers],0),0),"ERROR"))</f>
        <v>0.87298312137742362</v>
      </c>
      <c r="O19" s="157">
        <f>IF($B19=" ","",IFERROR(VLOOKUP($B19,MMWR_ACCURACY_RO[],MATCH(O$9,MMWR_ACCURACY_RO[#Headers],0),0),"ERROR"))</f>
        <v>4.8714812917729021E-2</v>
      </c>
      <c r="P19" s="28"/>
    </row>
    <row r="20" spans="1:16" x14ac:dyDescent="0.2">
      <c r="A20" s="25"/>
      <c r="B20" s="8" t="str">
        <f>VLOOKUP($B$16,DISTRICT_RO[],5,0)</f>
        <v>Hartford VSC</v>
      </c>
      <c r="C20" s="154">
        <f>IF($B20=" ","",IFERROR(INDEX(MMWR_RATING_RO_ROLLUP[],MATCH($B20,MMWR_RATING_RO_ROLLUP[MMWR_RATING_RO_ROLLUP],0),MATCH(C$9,MMWR_RATING_RO_ROLLUP[#Headers],0)),"ERROR"))</f>
        <v>2813</v>
      </c>
      <c r="D20" s="155">
        <f>IF($B20=" ","",IFERROR(INDEX(MMWR_RATING_RO_ROLLUP[],MATCH($B20,MMWR_RATING_RO_ROLLUP[MMWR_RATING_RO_ROLLUP],0),MATCH(D$9,MMWR_RATING_RO_ROLLUP[#Headers],0)),"ERROR"))</f>
        <v>97.841094916499998</v>
      </c>
      <c r="E20" s="156">
        <f>IF($B20=" ","",IFERROR(INDEX(MMWR_RATING_RO_ROLLUP[],MATCH($B20,MMWR_RATING_RO_ROLLUP[MMWR_RATING_RO_ROLLUP],0),MATCH(E$9,MMWR_RATING_RO_ROLLUP[#Headers],0))/$C20,"ERROR"))</f>
        <v>0.2520440810522574</v>
      </c>
      <c r="F20" s="154">
        <f>IF($B20=" ","",IFERROR(INDEX(MMWR_RATING_RO_ROLLUP[],MATCH($B20,MMWR_RATING_RO_ROLLUP[MMWR_RATING_RO_ROLLUP],0),MATCH(F$9,MMWR_RATING_RO_ROLLUP[#Headers],0)),"ERROR"))</f>
        <v>136</v>
      </c>
      <c r="G20" s="154">
        <f>IF($B20=" ","",IFERROR(INDEX(MMWR_RATING_RO_ROLLUP[],MATCH($B20,MMWR_RATING_RO_ROLLUP[MMWR_RATING_RO_ROLLUP],0),MATCH(G$9,MMWR_RATING_RO_ROLLUP[#Headers],0)),"ERROR"))</f>
        <v>3143</v>
      </c>
      <c r="H20" s="155">
        <f>IF($B20=" ","",IFERROR(INDEX(MMWR_RATING_RO_ROLLUP[],MATCH($B20,MMWR_RATING_RO_ROLLUP[MMWR_RATING_RO_ROLLUP],0),MATCH(H$9,MMWR_RATING_RO_ROLLUP[#Headers],0)),"ERROR"))</f>
        <v>124.7794117647</v>
      </c>
      <c r="I20" s="155">
        <f>IF($B20=" ","",IFERROR(INDEX(MMWR_RATING_RO_ROLLUP[],MATCH($B20,MMWR_RATING_RO_ROLLUP[MMWR_RATING_RO_ROLLUP],0),MATCH(I$9,MMWR_RATING_RO_ROLLUP[#Headers],0)),"ERROR"))</f>
        <v>138.91759465480001</v>
      </c>
      <c r="J20" s="157">
        <f>IF($B20=" ","",IFERROR(VLOOKUP($B20,MMWR_ACCURACY_RO[],MATCH(J$9,MMWR_ACCURACY_RO[#Headers],0),0),"ERROR"))</f>
        <v>0.98993004258277562</v>
      </c>
      <c r="K20" s="157">
        <f>IF($B20=" ","",IFERROR(VLOOKUP($B20,MMWR_ACCURACY_RO[],MATCH(K$9,MMWR_ACCURACY_RO[#Headers],0),0),"ERROR"))</f>
        <v>0.98201187565490722</v>
      </c>
      <c r="L20" s="157">
        <f>IF($B20=" ","",IFERROR(VLOOKUP($B20,MMWR_ACCURACY_RO[],MATCH(L$9,MMWR_ACCURACY_RO[#Headers],0),0),"ERROR"))</f>
        <v>0.91856880779742667</v>
      </c>
      <c r="M20" s="157">
        <f>IF($B20=" ","",IFERROR(VLOOKUP($B20,MMWR_ACCURACY_RO[],MATCH(M$9,MMWR_ACCURACY_RO[#Headers],0),0),"ERROR"))</f>
        <v>4.4166390999585019E-2</v>
      </c>
      <c r="N20" s="157">
        <f>IF($B20=" ","",IFERROR(VLOOKUP($B20,MMWR_ACCURACY_RO[],MATCH(N$9,MMWR_ACCURACY_RO[#Headers],0),0),"ERROR"))</f>
        <v>0.97189620044649627</v>
      </c>
      <c r="O20" s="157">
        <f>IF($B20=" ","",IFERROR(VLOOKUP($B20,MMWR_ACCURACY_RO[],MATCH(O$9,MMWR_ACCURACY_RO[#Headers],0),0),"ERROR"))</f>
        <v>2.8646577881709233E-2</v>
      </c>
      <c r="P20" s="28"/>
    </row>
    <row r="21" spans="1:16" x14ac:dyDescent="0.2">
      <c r="A21" s="25"/>
      <c r="B21" s="8" t="str">
        <f>VLOOKUP($B$16,DISTRICT_RO[],6,0)</f>
        <v>Huntington VSC</v>
      </c>
      <c r="C21" s="154">
        <f>IF($B21=" ","",IFERROR(INDEX(MMWR_RATING_RO_ROLLUP[],MATCH($B21,MMWR_RATING_RO_ROLLUP[MMWR_RATING_RO_ROLLUP],0),MATCH(C$9,MMWR_RATING_RO_ROLLUP[#Headers],0)),"ERROR"))</f>
        <v>5373</v>
      </c>
      <c r="D21" s="155">
        <f>IF($B21=" ","",IFERROR(INDEX(MMWR_RATING_RO_ROLLUP[],MATCH($B21,MMWR_RATING_RO_ROLLUP[MMWR_RATING_RO_ROLLUP],0),MATCH(D$9,MMWR_RATING_RO_ROLLUP[#Headers],0)),"ERROR"))</f>
        <v>98.302810347999994</v>
      </c>
      <c r="E21" s="156">
        <f>IF($B21=" ","",IFERROR(INDEX(MMWR_RATING_RO_ROLLUP[],MATCH($B21,MMWR_RATING_RO_ROLLUP[MMWR_RATING_RO_ROLLUP],0),MATCH(E$9,MMWR_RATING_RO_ROLLUP[#Headers],0))/$C21,"ERROR"))</f>
        <v>0.27321794155965012</v>
      </c>
      <c r="F21" s="154">
        <f>IF($B21=" ","",IFERROR(INDEX(MMWR_RATING_RO_ROLLUP[],MATCH($B21,MMWR_RATING_RO_ROLLUP[MMWR_RATING_RO_ROLLUP],0),MATCH(F$9,MMWR_RATING_RO_ROLLUP[#Headers],0)),"ERROR"))</f>
        <v>317</v>
      </c>
      <c r="G21" s="154">
        <f>IF($B21=" ","",IFERROR(INDEX(MMWR_RATING_RO_ROLLUP[],MATCH($B21,MMWR_RATING_RO_ROLLUP[MMWR_RATING_RO_ROLLUP],0),MATCH(G$9,MMWR_RATING_RO_ROLLUP[#Headers],0)),"ERROR"))</f>
        <v>6214</v>
      </c>
      <c r="H21" s="155">
        <f>IF($B21=" ","",IFERROR(INDEX(MMWR_RATING_RO_ROLLUP[],MATCH($B21,MMWR_RATING_RO_ROLLUP[MMWR_RATING_RO_ROLLUP],0),MATCH(H$9,MMWR_RATING_RO_ROLLUP[#Headers],0)),"ERROR"))</f>
        <v>149.3312302839</v>
      </c>
      <c r="I21" s="155">
        <f>IF($B21=" ","",IFERROR(INDEX(MMWR_RATING_RO_ROLLUP[],MATCH($B21,MMWR_RATING_RO_ROLLUP[MMWR_RATING_RO_ROLLUP],0),MATCH(I$9,MMWR_RATING_RO_ROLLUP[#Headers],0)),"ERROR"))</f>
        <v>136.7584486643</v>
      </c>
      <c r="J21" s="157">
        <f>IF($B21=" ","",IFERROR(VLOOKUP($B21,MMWR_ACCURACY_RO[],MATCH(J$9,MMWR_ACCURACY_RO[#Headers],0),0),"ERROR"))</f>
        <v>0.95520986394348695</v>
      </c>
      <c r="K21" s="157">
        <f>IF($B21=" ","",IFERROR(VLOOKUP($B21,MMWR_ACCURACY_RO[],MATCH(K$9,MMWR_ACCURACY_RO[#Headers],0),0),"ERROR"))</f>
        <v>0.8990246406570841</v>
      </c>
      <c r="L21" s="157">
        <f>IF($B21=" ","",IFERROR(VLOOKUP($B21,MMWR_ACCURACY_RO[],MATCH(L$9,MMWR_ACCURACY_RO[#Headers],0),0),"ERROR"))</f>
        <v>0.89846693280810053</v>
      </c>
      <c r="M21" s="157">
        <f>IF($B21=" ","",IFERROR(VLOOKUP($B21,MMWR_ACCURACY_RO[],MATCH(M$9,MMWR_ACCURACY_RO[#Headers],0),0),"ERROR"))</f>
        <v>4.4677437236061268E-2</v>
      </c>
      <c r="N21" s="157">
        <f>IF($B21=" ","",IFERROR(VLOOKUP($B21,MMWR_ACCURACY_RO[],MATCH(N$9,MMWR_ACCURACY_RO[#Headers],0),0),"ERROR"))</f>
        <v>0.8798455168020386</v>
      </c>
      <c r="O21" s="157">
        <f>IF($B21=" ","",IFERROR(VLOOKUP($B21,MMWR_ACCURACY_RO[],MATCH(O$9,MMWR_ACCURACY_RO[#Headers],0),0),"ERROR"))</f>
        <v>5.406313262750892E-2</v>
      </c>
      <c r="P21" s="28"/>
    </row>
    <row r="22" spans="1:16" x14ac:dyDescent="0.2">
      <c r="A22" s="25"/>
      <c r="B22" s="8" t="str">
        <f>VLOOKUP($B$16,DISTRICT_RO[],7,0)</f>
        <v>Manchester VSC</v>
      </c>
      <c r="C22" s="154">
        <f>IF($B22=" ","",IFERROR(INDEX(MMWR_RATING_RO_ROLLUP[],MATCH($B22,MMWR_RATING_RO_ROLLUP[MMWR_RATING_RO_ROLLUP],0),MATCH(C$9,MMWR_RATING_RO_ROLLUP[#Headers],0)),"ERROR"))</f>
        <v>1134</v>
      </c>
      <c r="D22" s="155">
        <f>IF($B22=" ","",IFERROR(INDEX(MMWR_RATING_RO_ROLLUP[],MATCH($B22,MMWR_RATING_RO_ROLLUP[MMWR_RATING_RO_ROLLUP],0),MATCH(D$9,MMWR_RATING_RO_ROLLUP[#Headers],0)),"ERROR"))</f>
        <v>95.622574955900006</v>
      </c>
      <c r="E22" s="156">
        <f>IF($B22=" ","",IFERROR(INDEX(MMWR_RATING_RO_ROLLUP[],MATCH($B22,MMWR_RATING_RO_ROLLUP[MMWR_RATING_RO_ROLLUP],0),MATCH(E$9,MMWR_RATING_RO_ROLLUP[#Headers],0))/$C22,"ERROR"))</f>
        <v>0.22486772486772486</v>
      </c>
      <c r="F22" s="154">
        <f>IF($B22=" ","",IFERROR(INDEX(MMWR_RATING_RO_ROLLUP[],MATCH($B22,MMWR_RATING_RO_ROLLUP[MMWR_RATING_RO_ROLLUP],0),MATCH(F$9,MMWR_RATING_RO_ROLLUP[#Headers],0)),"ERROR"))</f>
        <v>67</v>
      </c>
      <c r="G22" s="154">
        <f>IF($B22=" ","",IFERROR(INDEX(MMWR_RATING_RO_ROLLUP[],MATCH($B22,MMWR_RATING_RO_ROLLUP[MMWR_RATING_RO_ROLLUP],0),MATCH(G$9,MMWR_RATING_RO_ROLLUP[#Headers],0)),"ERROR"))</f>
        <v>1368</v>
      </c>
      <c r="H22" s="155">
        <f>IF($B22=" ","",IFERROR(INDEX(MMWR_RATING_RO_ROLLUP[],MATCH($B22,MMWR_RATING_RO_ROLLUP[MMWR_RATING_RO_ROLLUP],0),MATCH(H$9,MMWR_RATING_RO_ROLLUP[#Headers],0)),"ERROR"))</f>
        <v>155.67164179100001</v>
      </c>
      <c r="I22" s="155">
        <f>IF($B22=" ","",IFERROR(INDEX(MMWR_RATING_RO_ROLLUP[],MATCH($B22,MMWR_RATING_RO_ROLLUP[MMWR_RATING_RO_ROLLUP],0),MATCH(I$9,MMWR_RATING_RO_ROLLUP[#Headers],0)),"ERROR"))</f>
        <v>142.043128655</v>
      </c>
      <c r="J22" s="157">
        <f>IF($B22=" ","",IFERROR(VLOOKUP($B22,MMWR_ACCURACY_RO[],MATCH(J$9,MMWR_ACCURACY_RO[#Headers],0),0),"ERROR"))</f>
        <v>0.9225344833944219</v>
      </c>
      <c r="K22" s="157">
        <f>IF($B22=" ","",IFERROR(VLOOKUP($B22,MMWR_ACCURACY_RO[],MATCH(K$9,MMWR_ACCURACY_RO[#Headers],0),0),"ERROR"))</f>
        <v>0.87495107632093938</v>
      </c>
      <c r="L22" s="157">
        <f>IF($B22=" ","",IFERROR(VLOOKUP($B22,MMWR_ACCURACY_RO[],MATCH(L$9,MMWR_ACCURACY_RO[#Headers],0),0),"ERROR"))</f>
        <v>0.91155899939943086</v>
      </c>
      <c r="M22" s="157">
        <f>IF($B22=" ","",IFERROR(VLOOKUP($B22,MMWR_ACCURACY_RO[],MATCH(M$9,MMWR_ACCURACY_RO[#Headers],0),0),"ERROR"))</f>
        <v>4.248226071937445E-2</v>
      </c>
      <c r="N22" s="157">
        <f>IF($B22=" ","",IFERROR(VLOOKUP($B22,MMWR_ACCURACY_RO[],MATCH(N$9,MMWR_ACCURACY_RO[#Headers],0),0),"ERROR"))</f>
        <v>0.90746375865221363</v>
      </c>
      <c r="O22" s="157">
        <f>IF($B22=" ","",IFERROR(VLOOKUP($B22,MMWR_ACCURACY_RO[],MATCH(O$9,MMWR_ACCURACY_RO[#Headers],0),0),"ERROR"))</f>
        <v>4.8376078880169475E-2</v>
      </c>
      <c r="P22" s="28"/>
    </row>
    <row r="23" spans="1:16" x14ac:dyDescent="0.2">
      <c r="A23" s="25"/>
      <c r="B23" s="8" t="str">
        <f>VLOOKUP($B$16,DISTRICT_RO[],8,0)</f>
        <v>New York VSC</v>
      </c>
      <c r="C23" s="154">
        <f>IF($B23=" ","",IFERROR(INDEX(MMWR_RATING_RO_ROLLUP[],MATCH($B23,MMWR_RATING_RO_ROLLUP[MMWR_RATING_RO_ROLLUP],0),MATCH(C$9,MMWR_RATING_RO_ROLLUP[#Headers],0)),"ERROR"))</f>
        <v>3707</v>
      </c>
      <c r="D23" s="155">
        <f>IF($B23=" ","",IFERROR(INDEX(MMWR_RATING_RO_ROLLUP[],MATCH($B23,MMWR_RATING_RO_ROLLUP[MMWR_RATING_RO_ROLLUP],0),MATCH(D$9,MMWR_RATING_RO_ROLLUP[#Headers],0)),"ERROR"))</f>
        <v>93.842999730200006</v>
      </c>
      <c r="E23" s="156">
        <f>IF($B23=" ","",IFERROR(INDEX(MMWR_RATING_RO_ROLLUP[],MATCH($B23,MMWR_RATING_RO_ROLLUP[MMWR_RATING_RO_ROLLUP],0),MATCH(E$9,MMWR_RATING_RO_ROLLUP[#Headers],0))/$C23,"ERROR"))</f>
        <v>0.28189910979228489</v>
      </c>
      <c r="F23" s="154">
        <f>IF($B23=" ","",IFERROR(INDEX(MMWR_RATING_RO_ROLLUP[],MATCH($B23,MMWR_RATING_RO_ROLLUP[MMWR_RATING_RO_ROLLUP],0),MATCH(F$9,MMWR_RATING_RO_ROLLUP[#Headers],0)),"ERROR"))</f>
        <v>218</v>
      </c>
      <c r="G23" s="154">
        <f>IF($B23=" ","",IFERROR(INDEX(MMWR_RATING_RO_ROLLUP[],MATCH($B23,MMWR_RATING_RO_ROLLUP[MMWR_RATING_RO_ROLLUP],0),MATCH(G$9,MMWR_RATING_RO_ROLLUP[#Headers],0)),"ERROR"))</f>
        <v>3996</v>
      </c>
      <c r="H23" s="155">
        <f>IF($B23=" ","",IFERROR(INDEX(MMWR_RATING_RO_ROLLUP[],MATCH($B23,MMWR_RATING_RO_ROLLUP[MMWR_RATING_RO_ROLLUP],0),MATCH(H$9,MMWR_RATING_RO_ROLLUP[#Headers],0)),"ERROR"))</f>
        <v>123.0963302752</v>
      </c>
      <c r="I23" s="155">
        <f>IF($B23=" ","",IFERROR(INDEX(MMWR_RATING_RO_ROLLUP[],MATCH($B23,MMWR_RATING_RO_ROLLUP[MMWR_RATING_RO_ROLLUP],0),MATCH(I$9,MMWR_RATING_RO_ROLLUP[#Headers],0)),"ERROR"))</f>
        <v>132.36061061059999</v>
      </c>
      <c r="J23" s="157">
        <f>IF($B23=" ","",IFERROR(VLOOKUP($B23,MMWR_ACCURACY_RO[],MATCH(J$9,MMWR_ACCURACY_RO[#Headers],0),0),"ERROR"))</f>
        <v>0.88952171488590737</v>
      </c>
      <c r="K23" s="157">
        <f>IF($B23=" ","",IFERROR(VLOOKUP($B23,MMWR_ACCURACY_RO[],MATCH(K$9,MMWR_ACCURACY_RO[#Headers],0),0),"ERROR"))</f>
        <v>0.83282529113340265</v>
      </c>
      <c r="L23" s="157">
        <f>IF($B23=" ","",IFERROR(VLOOKUP($B23,MMWR_ACCURACY_RO[],MATCH(L$9,MMWR_ACCURACY_RO[#Headers],0),0),"ERROR"))</f>
        <v>0.88424799257486897</v>
      </c>
      <c r="M23" s="157">
        <f>IF($B23=" ","",IFERROR(VLOOKUP($B23,MMWR_ACCURACY_RO[],MATCH(M$9,MMWR_ACCURACY_RO[#Headers],0),0),"ERROR"))</f>
        <v>5.0536325462534393E-2</v>
      </c>
      <c r="N23" s="157">
        <f>IF($B23=" ","",IFERROR(VLOOKUP($B23,MMWR_ACCURACY_RO[],MATCH(N$9,MMWR_ACCURACY_RO[#Headers],0),0),"ERROR"))</f>
        <v>0.92408633871721113</v>
      </c>
      <c r="O23" s="157">
        <f>IF($B23=" ","",IFERROR(VLOOKUP($B23,MMWR_ACCURACY_RO[],MATCH(O$9,MMWR_ACCURACY_RO[#Headers],0),0),"ERROR"))</f>
        <v>4.2544668366328295E-2</v>
      </c>
      <c r="P23" s="28"/>
    </row>
    <row r="24" spans="1:16" x14ac:dyDescent="0.2">
      <c r="A24" s="25"/>
      <c r="B24" s="8" t="str">
        <f>VLOOKUP($B$16,DISTRICT_RO[],9,0)</f>
        <v>Newark VSC</v>
      </c>
      <c r="C24" s="154">
        <f>IF($B24=" ","",IFERROR(INDEX(MMWR_RATING_RO_ROLLUP[],MATCH($B24,MMWR_RATING_RO_ROLLUP[MMWR_RATING_RO_ROLLUP],0),MATCH(C$9,MMWR_RATING_RO_ROLLUP[#Headers],0)),"ERROR"))</f>
        <v>2196</v>
      </c>
      <c r="D24" s="155">
        <f>IF($B24=" ","",IFERROR(INDEX(MMWR_RATING_RO_ROLLUP[],MATCH($B24,MMWR_RATING_RO_ROLLUP[MMWR_RATING_RO_ROLLUP],0),MATCH(D$9,MMWR_RATING_RO_ROLLUP[#Headers],0)),"ERROR"))</f>
        <v>75.570582877999996</v>
      </c>
      <c r="E24" s="156">
        <f>IF($B24=" ","",IFERROR(INDEX(MMWR_RATING_RO_ROLLUP[],MATCH($B24,MMWR_RATING_RO_ROLLUP[MMWR_RATING_RO_ROLLUP],0),MATCH(E$9,MMWR_RATING_RO_ROLLUP[#Headers],0))/$C24,"ERROR"))</f>
        <v>0.14799635701275046</v>
      </c>
      <c r="F24" s="154">
        <f>IF($B24=" ","",IFERROR(INDEX(MMWR_RATING_RO_ROLLUP[],MATCH($B24,MMWR_RATING_RO_ROLLUP[MMWR_RATING_RO_ROLLUP],0),MATCH(F$9,MMWR_RATING_RO_ROLLUP[#Headers],0)),"ERROR"))</f>
        <v>135</v>
      </c>
      <c r="G24" s="154">
        <f>IF($B24=" ","",IFERROR(INDEX(MMWR_RATING_RO_ROLLUP[],MATCH($B24,MMWR_RATING_RO_ROLLUP[MMWR_RATING_RO_ROLLUP],0),MATCH(G$9,MMWR_RATING_RO_ROLLUP[#Headers],0)),"ERROR"))</f>
        <v>2223</v>
      </c>
      <c r="H24" s="155">
        <f>IF($B24=" ","",IFERROR(INDEX(MMWR_RATING_RO_ROLLUP[],MATCH($B24,MMWR_RATING_RO_ROLLUP[MMWR_RATING_RO_ROLLUP],0),MATCH(H$9,MMWR_RATING_RO_ROLLUP[#Headers],0)),"ERROR"))</f>
        <v>123.67407407410001</v>
      </c>
      <c r="I24" s="155">
        <f>IF($B24=" ","",IFERROR(INDEX(MMWR_RATING_RO_ROLLUP[],MATCH($B24,MMWR_RATING_RO_ROLLUP[MMWR_RATING_RO_ROLLUP],0),MATCH(I$9,MMWR_RATING_RO_ROLLUP[#Headers],0)),"ERROR"))</f>
        <v>136.67476383269999</v>
      </c>
      <c r="J24" s="157">
        <f>IF($B24=" ","",IFERROR(VLOOKUP($B24,MMWR_ACCURACY_RO[],MATCH(J$9,MMWR_ACCURACY_RO[#Headers],0),0),"ERROR"))</f>
        <v>0.95354711421527771</v>
      </c>
      <c r="K24" s="157">
        <f>IF($B24=" ","",IFERROR(VLOOKUP($B24,MMWR_ACCURACY_RO[],MATCH(K$9,MMWR_ACCURACY_RO[#Headers],0),0),"ERROR"))</f>
        <v>0.91015948021264037</v>
      </c>
      <c r="L24" s="157">
        <f>IF($B24=" ","",IFERROR(VLOOKUP($B24,MMWR_ACCURACY_RO[],MATCH(L$9,MMWR_ACCURACY_RO[#Headers],0),0),"ERROR"))</f>
        <v>0.88299603417964745</v>
      </c>
      <c r="M24" s="157">
        <f>IF($B24=" ","",IFERROR(VLOOKUP($B24,MMWR_ACCURACY_RO[],MATCH(M$9,MMWR_ACCURACY_RO[#Headers],0),0),"ERROR"))</f>
        <v>4.4161345626278742E-2</v>
      </c>
      <c r="N24" s="157">
        <f>IF($B24=" ","",IFERROR(VLOOKUP($B24,MMWR_ACCURACY_RO[],MATCH(N$9,MMWR_ACCURACY_RO[#Headers],0),0),"ERROR"))</f>
        <v>0.86248768091456884</v>
      </c>
      <c r="O24" s="157">
        <f>IF($B24=" ","",IFERROR(VLOOKUP($B24,MMWR_ACCURACY_RO[],MATCH(O$9,MMWR_ACCURACY_RO[#Headers],0),0),"ERROR"))</f>
        <v>4.8970754203361368E-2</v>
      </c>
      <c r="P24" s="28"/>
    </row>
    <row r="25" spans="1:16" x14ac:dyDescent="0.2">
      <c r="A25" s="25"/>
      <c r="B25" s="8" t="str">
        <f>VLOOKUP($B$16,DISTRICT_RO[],10,0)</f>
        <v>Philadelphia VSC</v>
      </c>
      <c r="C25" s="154">
        <f>IF($B25=" ","",IFERROR(INDEX(MMWR_RATING_RO_ROLLUP[],MATCH($B25,MMWR_RATING_RO_ROLLUP[MMWR_RATING_RO_ROLLUP],0),MATCH(C$9,MMWR_RATING_RO_ROLLUP[#Headers],0)),"ERROR"))</f>
        <v>6993</v>
      </c>
      <c r="D25" s="155">
        <f>IF($B25=" ","",IFERROR(INDEX(MMWR_RATING_RO_ROLLUP[],MATCH($B25,MMWR_RATING_RO_ROLLUP[MMWR_RATING_RO_ROLLUP],0),MATCH(D$9,MMWR_RATING_RO_ROLLUP[#Headers],0)),"ERROR"))</f>
        <v>111.7866437866</v>
      </c>
      <c r="E25" s="156">
        <f>IF($B25=" ","",IFERROR(INDEX(MMWR_RATING_RO_ROLLUP[],MATCH($B25,MMWR_RATING_RO_ROLLUP[MMWR_RATING_RO_ROLLUP],0),MATCH(E$9,MMWR_RATING_RO_ROLLUP[#Headers],0))/$C25,"ERROR"))</f>
        <v>0.31717431717431716</v>
      </c>
      <c r="F25" s="154">
        <f>IF($B25=" ","",IFERROR(INDEX(MMWR_RATING_RO_ROLLUP[],MATCH($B25,MMWR_RATING_RO_ROLLUP[MMWR_RATING_RO_ROLLUP],0),MATCH(F$9,MMWR_RATING_RO_ROLLUP[#Headers],0)),"ERROR"))</f>
        <v>543</v>
      </c>
      <c r="G25" s="154">
        <f>IF($B25=" ","",IFERROR(INDEX(MMWR_RATING_RO_ROLLUP[],MATCH($B25,MMWR_RATING_RO_ROLLUP[MMWR_RATING_RO_ROLLUP],0),MATCH(G$9,MMWR_RATING_RO_ROLLUP[#Headers],0)),"ERROR"))</f>
        <v>9196</v>
      </c>
      <c r="H25" s="155">
        <f>IF($B25=" ","",IFERROR(INDEX(MMWR_RATING_RO_ROLLUP[],MATCH($B25,MMWR_RATING_RO_ROLLUP[MMWR_RATING_RO_ROLLUP],0),MATCH(H$9,MMWR_RATING_RO_ROLLUP[#Headers],0)),"ERROR"))</f>
        <v>137.7145488029</v>
      </c>
      <c r="I25" s="155">
        <f>IF($B25=" ","",IFERROR(INDEX(MMWR_RATING_RO_ROLLUP[],MATCH($B25,MMWR_RATING_RO_ROLLUP[MMWR_RATING_RO_ROLLUP],0),MATCH(I$9,MMWR_RATING_RO_ROLLUP[#Headers],0)),"ERROR"))</f>
        <v>150.75793823399999</v>
      </c>
      <c r="J25" s="157">
        <f>IF($B25=" ","",IFERROR(VLOOKUP($B25,MMWR_ACCURACY_RO[],MATCH(J$9,MMWR_ACCURACY_RO[#Headers],0),0),"ERROR"))</f>
        <v>0.96983043474868014</v>
      </c>
      <c r="K25" s="157">
        <f>IF($B25=" ","",IFERROR(VLOOKUP($B25,MMWR_ACCURACY_RO[],MATCH(K$9,MMWR_ACCURACY_RO[#Headers],0),0),"ERROR"))</f>
        <v>0.95262104841936779</v>
      </c>
      <c r="L25" s="157">
        <f>IF($B25=" ","",IFERROR(VLOOKUP($B25,MMWR_ACCURACY_RO[],MATCH(L$9,MMWR_ACCURACY_RO[#Headers],0),0),"ERROR"))</f>
        <v>0.87100740304885416</v>
      </c>
      <c r="M25" s="157">
        <f>IF($B25=" ","",IFERROR(VLOOKUP($B25,MMWR_ACCURACY_RO[],MATCH(M$9,MMWR_ACCURACY_RO[#Headers],0),0),"ERROR"))</f>
        <v>5.0069275114879373E-2</v>
      </c>
      <c r="N25" s="157">
        <f>IF($B25=" ","",IFERROR(VLOOKUP($B25,MMWR_ACCURACY_RO[],MATCH(N$9,MMWR_ACCURACY_RO[#Headers],0),0),"ERROR"))</f>
        <v>0.88783491475028098</v>
      </c>
      <c r="O25" s="157">
        <f>IF($B25=" ","",IFERROR(VLOOKUP($B25,MMWR_ACCURACY_RO[],MATCH(O$9,MMWR_ACCURACY_RO[#Headers],0),0),"ERROR"))</f>
        <v>5.2746539175090777E-2</v>
      </c>
      <c r="P25" s="28"/>
    </row>
    <row r="26" spans="1:16" x14ac:dyDescent="0.2">
      <c r="A26" s="25"/>
      <c r="B26" s="8" t="str">
        <f>VLOOKUP($B$16,DISTRICT_RO[],11,0)</f>
        <v>Pittsburgh VSC</v>
      </c>
      <c r="C26" s="154">
        <f>IF($B26=" ","",IFERROR(INDEX(MMWR_RATING_RO_ROLLUP[],MATCH($B26,MMWR_RATING_RO_ROLLUP[MMWR_RATING_RO_ROLLUP],0),MATCH(C$9,MMWR_RATING_RO_ROLLUP[#Headers],0)),"ERROR"))</f>
        <v>3838</v>
      </c>
      <c r="D26" s="155">
        <f>IF($B26=" ","",IFERROR(INDEX(MMWR_RATING_RO_ROLLUP[],MATCH($B26,MMWR_RATING_RO_ROLLUP[MMWR_RATING_RO_ROLLUP],0),MATCH(D$9,MMWR_RATING_RO_ROLLUP[#Headers],0)),"ERROR"))</f>
        <v>128.22303282959999</v>
      </c>
      <c r="E26" s="156">
        <f>IF($B26=" ","",IFERROR(INDEX(MMWR_RATING_RO_ROLLUP[],MATCH($B26,MMWR_RATING_RO_ROLLUP[MMWR_RATING_RO_ROLLUP],0),MATCH(E$9,MMWR_RATING_RO_ROLLUP[#Headers],0))/$C26,"ERROR"))</f>
        <v>0.40463783220427307</v>
      </c>
      <c r="F26" s="154">
        <f>IF($B26=" ","",IFERROR(INDEX(MMWR_RATING_RO_ROLLUP[],MATCH($B26,MMWR_RATING_RO_ROLLUP[MMWR_RATING_RO_ROLLUP],0),MATCH(F$9,MMWR_RATING_RO_ROLLUP[#Headers],0)),"ERROR"))</f>
        <v>188</v>
      </c>
      <c r="G26" s="154">
        <f>IF($B26=" ","",IFERROR(INDEX(MMWR_RATING_RO_ROLLUP[],MATCH($B26,MMWR_RATING_RO_ROLLUP[MMWR_RATING_RO_ROLLUP],0),MATCH(G$9,MMWR_RATING_RO_ROLLUP[#Headers],0)),"ERROR"))</f>
        <v>3745</v>
      </c>
      <c r="H26" s="155">
        <f>IF($B26=" ","",IFERROR(INDEX(MMWR_RATING_RO_ROLLUP[],MATCH($B26,MMWR_RATING_RO_ROLLUP[MMWR_RATING_RO_ROLLUP],0),MATCH(H$9,MMWR_RATING_RO_ROLLUP[#Headers],0)),"ERROR"))</f>
        <v>160.3457446809</v>
      </c>
      <c r="I26" s="155">
        <f>IF($B26=" ","",IFERROR(INDEX(MMWR_RATING_RO_ROLLUP[],MATCH($B26,MMWR_RATING_RO_ROLLUP[MMWR_RATING_RO_ROLLUP],0),MATCH(I$9,MMWR_RATING_RO_ROLLUP[#Headers],0)),"ERROR"))</f>
        <v>177.86114819759999</v>
      </c>
      <c r="J26" s="157">
        <f>IF($B26=" ","",IFERROR(VLOOKUP($B26,MMWR_ACCURACY_RO[],MATCH(J$9,MMWR_ACCURACY_RO[#Headers],0),0),"ERROR"))</f>
        <v>0.93799862424031832</v>
      </c>
      <c r="K26" s="157">
        <f>IF($B26=" ","",IFERROR(VLOOKUP($B26,MMWR_ACCURACY_RO[],MATCH(K$9,MMWR_ACCURACY_RO[#Headers],0),0),"ERROR"))</f>
        <v>0.89850958126330749</v>
      </c>
      <c r="L26" s="157">
        <f>IF($B26=" ","",IFERROR(VLOOKUP($B26,MMWR_ACCURACY_RO[],MATCH(L$9,MMWR_ACCURACY_RO[#Headers],0),0),"ERROR"))</f>
        <v>0.90169103094867309</v>
      </c>
      <c r="M26" s="157">
        <f>IF($B26=" ","",IFERROR(VLOOKUP($B26,MMWR_ACCURACY_RO[],MATCH(M$9,MMWR_ACCURACY_RO[#Headers],0),0),"ERROR"))</f>
        <v>4.7082646149322185E-2</v>
      </c>
      <c r="N26" s="157">
        <f>IF($B26=" ","",IFERROR(VLOOKUP($B26,MMWR_ACCURACY_RO[],MATCH(N$9,MMWR_ACCURACY_RO[#Headers],0),0),"ERROR"))</f>
        <v>0.86885072585735335</v>
      </c>
      <c r="O26" s="157">
        <f>IF($B26=" ","",IFERROR(VLOOKUP($B26,MMWR_ACCURACY_RO[],MATCH(O$9,MMWR_ACCURACY_RO[#Headers],0),0),"ERROR"))</f>
        <v>6.4142498818594407E-2</v>
      </c>
      <c r="P26" s="28"/>
    </row>
    <row r="27" spans="1:16" x14ac:dyDescent="0.2">
      <c r="A27" s="25"/>
      <c r="B27" s="8" t="str">
        <f>VLOOKUP($B$16,DISTRICT_RO[],12,0)</f>
        <v>Providence VSC</v>
      </c>
      <c r="C27" s="154">
        <f>IF($B27=" ","",IFERROR(INDEX(MMWR_RATING_RO_ROLLUP[],MATCH($B27,MMWR_RATING_RO_ROLLUP[MMWR_RATING_RO_ROLLUP],0),MATCH(C$9,MMWR_RATING_RO_ROLLUP[#Headers],0)),"ERROR"))</f>
        <v>3921</v>
      </c>
      <c r="D27" s="155">
        <f>IF($B27=" ","",IFERROR(INDEX(MMWR_RATING_RO_ROLLUP[],MATCH($B27,MMWR_RATING_RO_ROLLUP[MMWR_RATING_RO_ROLLUP],0),MATCH(D$9,MMWR_RATING_RO_ROLLUP[#Headers],0)),"ERROR"))</f>
        <v>89.748023463400003</v>
      </c>
      <c r="E27" s="156">
        <f>IF($B27=" ","",IFERROR(INDEX(MMWR_RATING_RO_ROLLUP[],MATCH($B27,MMWR_RATING_RO_ROLLUP[MMWR_RATING_RO_ROLLUP],0),MATCH(E$9,MMWR_RATING_RO_ROLLUP[#Headers],0))/$C27,"ERROR"))</f>
        <v>0.2093853608773272</v>
      </c>
      <c r="F27" s="154">
        <f>IF($B27=" ","",IFERROR(INDEX(MMWR_RATING_RO_ROLLUP[],MATCH($B27,MMWR_RATING_RO_ROLLUP[MMWR_RATING_RO_ROLLUP],0),MATCH(F$9,MMWR_RATING_RO_ROLLUP[#Headers],0)),"ERROR"))</f>
        <v>527</v>
      </c>
      <c r="G27" s="154">
        <f>IF($B27=" ","",IFERROR(INDEX(MMWR_RATING_RO_ROLLUP[],MATCH($B27,MMWR_RATING_RO_ROLLUP[MMWR_RATING_RO_ROLLUP],0),MATCH(G$9,MMWR_RATING_RO_ROLLUP[#Headers],0)),"ERROR"))</f>
        <v>8702</v>
      </c>
      <c r="H27" s="155">
        <f>IF($B27=" ","",IFERROR(INDEX(MMWR_RATING_RO_ROLLUP[],MATCH($B27,MMWR_RATING_RO_ROLLUP[MMWR_RATING_RO_ROLLUP],0),MATCH(H$9,MMWR_RATING_RO_ROLLUP[#Headers],0)),"ERROR"))</f>
        <v>84.595825426900007</v>
      </c>
      <c r="I27" s="155">
        <f>IF($B27=" ","",IFERROR(INDEX(MMWR_RATING_RO_ROLLUP[],MATCH($B27,MMWR_RATING_RO_ROLLUP[MMWR_RATING_RO_ROLLUP],0),MATCH(I$9,MMWR_RATING_RO_ROLLUP[#Headers],0)),"ERROR"))</f>
        <v>82.371293955400006</v>
      </c>
      <c r="J27" s="157">
        <f>IF($B27=" ","",IFERROR(VLOOKUP($B27,MMWR_ACCURACY_RO[],MATCH(J$9,MMWR_ACCURACY_RO[#Headers],0),0),"ERROR"))</f>
        <v>0.95403590393920756</v>
      </c>
      <c r="K27" s="157">
        <f>IF($B27=" ","",IFERROR(VLOOKUP($B27,MMWR_ACCURACY_RO[],MATCH(K$9,MMWR_ACCURACY_RO[#Headers],0),0),"ERROR"))</f>
        <v>0.91120550016198121</v>
      </c>
      <c r="L27" s="157">
        <f>IF($B27=" ","",IFERROR(VLOOKUP($B27,MMWR_ACCURACY_RO[],MATCH(L$9,MMWR_ACCURACY_RO[#Headers],0),0),"ERROR"))</f>
        <v>0.85700166900714037</v>
      </c>
      <c r="M27" s="157">
        <f>IF($B27=" ","",IFERROR(VLOOKUP($B27,MMWR_ACCURACY_RO[],MATCH(M$9,MMWR_ACCURACY_RO[#Headers],0),0),"ERROR"))</f>
        <v>6.239579409000285E-2</v>
      </c>
      <c r="N27" s="157">
        <f>IF($B27=" ","",IFERROR(VLOOKUP($B27,MMWR_ACCURACY_RO[],MATCH(N$9,MMWR_ACCURACY_RO[#Headers],0),0),"ERROR"))</f>
        <v>0.94730565810244738</v>
      </c>
      <c r="O27" s="157">
        <f>IF($B27=" ","",IFERROR(VLOOKUP($B27,MMWR_ACCURACY_RO[],MATCH(O$9,MMWR_ACCURACY_RO[#Headers],0),0),"ERROR"))</f>
        <v>3.9028748484039609E-2</v>
      </c>
      <c r="P27" s="28"/>
    </row>
    <row r="28" spans="1:16" x14ac:dyDescent="0.2">
      <c r="A28" s="25"/>
      <c r="B28" s="8" t="str">
        <f>VLOOKUP($B$16,DISTRICT_RO[],13,0)</f>
        <v>Roanoke VSC</v>
      </c>
      <c r="C28" s="154">
        <f>IF($B28=" ","",IFERROR(INDEX(MMWR_RATING_RO_ROLLUP[],MATCH($B28,MMWR_RATING_RO_ROLLUP[MMWR_RATING_RO_ROLLUP],0),MATCH(C$9,MMWR_RATING_RO_ROLLUP[#Headers],0)),"ERROR"))</f>
        <v>10111</v>
      </c>
      <c r="D28" s="155">
        <f>IF($B28=" ","",IFERROR(INDEX(MMWR_RATING_RO_ROLLUP[],MATCH($B28,MMWR_RATING_RO_ROLLUP[MMWR_RATING_RO_ROLLUP],0),MATCH(D$9,MMWR_RATING_RO_ROLLUP[#Headers],0)),"ERROR"))</f>
        <v>89.711106715499994</v>
      </c>
      <c r="E28" s="156">
        <f>IF($B28=" ","",IFERROR(INDEX(MMWR_RATING_RO_ROLLUP[],MATCH($B28,MMWR_RATING_RO_ROLLUP[MMWR_RATING_RO_ROLLUP],0),MATCH(E$9,MMWR_RATING_RO_ROLLUP[#Headers],0))/$C28,"ERROR"))</f>
        <v>0.2422114528731085</v>
      </c>
      <c r="F28" s="154">
        <f>IF($B28=" ","",IFERROR(INDEX(MMWR_RATING_RO_ROLLUP[],MATCH($B28,MMWR_RATING_RO_ROLLUP[MMWR_RATING_RO_ROLLUP],0),MATCH(F$9,MMWR_RATING_RO_ROLLUP[#Headers],0)),"ERROR"))</f>
        <v>687</v>
      </c>
      <c r="G28" s="154">
        <f>IF($B28=" ","",IFERROR(INDEX(MMWR_RATING_RO_ROLLUP[],MATCH($B28,MMWR_RATING_RO_ROLLUP[MMWR_RATING_RO_ROLLUP],0),MATCH(G$9,MMWR_RATING_RO_ROLLUP[#Headers],0)),"ERROR"))</f>
        <v>11380</v>
      </c>
      <c r="H28" s="155">
        <f>IF($B28=" ","",IFERROR(INDEX(MMWR_RATING_RO_ROLLUP[],MATCH($B28,MMWR_RATING_RO_ROLLUP[MMWR_RATING_RO_ROLLUP],0),MATCH(H$9,MMWR_RATING_RO_ROLLUP[#Headers],0)),"ERROR"))</f>
        <v>129.21979621540001</v>
      </c>
      <c r="I28" s="155">
        <f>IF($B28=" ","",IFERROR(INDEX(MMWR_RATING_RO_ROLLUP[],MATCH($B28,MMWR_RATING_RO_ROLLUP[MMWR_RATING_RO_ROLLUP],0),MATCH(I$9,MMWR_RATING_RO_ROLLUP[#Headers],0)),"ERROR"))</f>
        <v>136.3374340949</v>
      </c>
      <c r="J28" s="157">
        <f>IF($B28=" ","",IFERROR(VLOOKUP($B28,MMWR_ACCURACY_RO[],MATCH(J$9,MMWR_ACCURACY_RO[#Headers],0),0),"ERROR"))</f>
        <v>0.96462301783285598</v>
      </c>
      <c r="K28" s="157">
        <f>IF($B28=" ","",IFERROR(VLOOKUP($B28,MMWR_ACCURACY_RO[],MATCH(K$9,MMWR_ACCURACY_RO[#Headers],0),0),"ERROR"))</f>
        <v>0.84775253745770907</v>
      </c>
      <c r="L28" s="157">
        <f>IF($B28=" ","",IFERROR(VLOOKUP($B28,MMWR_ACCURACY_RO[],MATCH(L$9,MMWR_ACCURACY_RO[#Headers],0),0),"ERROR"))</f>
        <v>0.90270774976657331</v>
      </c>
      <c r="M28" s="157">
        <f>IF($B28=" ","",IFERROR(VLOOKUP($B28,MMWR_ACCURACY_RO[],MATCH(M$9,MMWR_ACCURACY_RO[#Headers],0),0),"ERROR"))</f>
        <v>4.9104041771363856E-2</v>
      </c>
      <c r="N28" s="157">
        <f>IF($B28=" ","",IFERROR(VLOOKUP($B28,MMWR_ACCURACY_RO[],MATCH(N$9,MMWR_ACCURACY_RO[#Headers],0),0),"ERROR"))</f>
        <v>0.90813818095777743</v>
      </c>
      <c r="O28" s="157">
        <f>IF($B28=" ","",IFERROR(VLOOKUP($B28,MMWR_ACCURACY_RO[],MATCH(O$9,MMWR_ACCURACY_RO[#Headers],0),0),"ERROR"))</f>
        <v>4.5930490841287079E-2</v>
      </c>
      <c r="P28" s="28"/>
    </row>
    <row r="29" spans="1:16" x14ac:dyDescent="0.2">
      <c r="A29" s="25"/>
      <c r="B29" s="8" t="str">
        <f>VLOOKUP($B$16,DISTRICT_RO[],14,0)</f>
        <v>Togus VSC</v>
      </c>
      <c r="C29" s="154">
        <f>IF($B29=" ","",IFERROR(INDEX(MMWR_RATING_RO_ROLLUP[],MATCH($B29,MMWR_RATING_RO_ROLLUP[MMWR_RATING_RO_ROLLUP],0),MATCH(C$9,MMWR_RATING_RO_ROLLUP[#Headers],0)),"ERROR"))</f>
        <v>5169</v>
      </c>
      <c r="D29" s="155">
        <f>IF($B29=" ","",IFERROR(INDEX(MMWR_RATING_RO_ROLLUP[],MATCH($B29,MMWR_RATING_RO_ROLLUP[MMWR_RATING_RO_ROLLUP],0),MATCH(D$9,MMWR_RATING_RO_ROLLUP[#Headers],0)),"ERROR"))</f>
        <v>100.8879860708</v>
      </c>
      <c r="E29" s="156">
        <f>IF($B29=" ","",IFERROR(INDEX(MMWR_RATING_RO_ROLLUP[],MATCH($B29,MMWR_RATING_RO_ROLLUP[MMWR_RATING_RO_ROLLUP],0),MATCH(E$9,MMWR_RATING_RO_ROLLUP[#Headers],0))/$C29,"ERROR"))</f>
        <v>0.26504159411878508</v>
      </c>
      <c r="F29" s="154">
        <f>IF($B29=" ","",IFERROR(INDEX(MMWR_RATING_RO_ROLLUP[],MATCH($B29,MMWR_RATING_RO_ROLLUP[MMWR_RATING_RO_ROLLUP],0),MATCH(F$9,MMWR_RATING_RO_ROLLUP[#Headers],0)),"ERROR"))</f>
        <v>404</v>
      </c>
      <c r="G29" s="154">
        <f>IF($B29=" ","",IFERROR(INDEX(MMWR_RATING_RO_ROLLUP[],MATCH($B29,MMWR_RATING_RO_ROLLUP[MMWR_RATING_RO_ROLLUP],0),MATCH(G$9,MMWR_RATING_RO_ROLLUP[#Headers],0)),"ERROR"))</f>
        <v>6206</v>
      </c>
      <c r="H29" s="155">
        <f>IF($B29=" ","",IFERROR(INDEX(MMWR_RATING_RO_ROLLUP[],MATCH($B29,MMWR_RATING_RO_ROLLUP[MMWR_RATING_RO_ROLLUP],0),MATCH(H$9,MMWR_RATING_RO_ROLLUP[#Headers],0)),"ERROR"))</f>
        <v>144.4455445545</v>
      </c>
      <c r="I29" s="155">
        <f>IF($B29=" ","",IFERROR(INDEX(MMWR_RATING_RO_ROLLUP[],MATCH($B29,MMWR_RATING_RO_ROLLUP[MMWR_RATING_RO_ROLLUP],0),MATCH(I$9,MMWR_RATING_RO_ROLLUP[#Headers],0)),"ERROR"))</f>
        <v>135.93038994520001</v>
      </c>
      <c r="J29" s="157">
        <f>IF($B29=" ","",IFERROR(VLOOKUP($B29,MMWR_ACCURACY_RO[],MATCH(J$9,MMWR_ACCURACY_RO[#Headers],0),0),"ERROR"))</f>
        <v>0.98553645310298277</v>
      </c>
      <c r="K29" s="157">
        <f>IF($B29=" ","",IFERROR(VLOOKUP($B29,MMWR_ACCURACY_RO[],MATCH(K$9,MMWR_ACCURACY_RO[#Headers],0),0),"ERROR"))</f>
        <v>0.9533347630280935</v>
      </c>
      <c r="L29" s="157">
        <f>IF($B29=" ","",IFERROR(VLOOKUP($B29,MMWR_ACCURACY_RO[],MATCH(L$9,MMWR_ACCURACY_RO[#Headers],0),0),"ERROR"))</f>
        <v>0.87306950737491573</v>
      </c>
      <c r="M29" s="157">
        <f>IF($B29=" ","",IFERROR(VLOOKUP($B29,MMWR_ACCURACY_RO[],MATCH(M$9,MMWR_ACCURACY_RO[#Headers],0),0),"ERROR"))</f>
        <v>5.9091365831284007E-2</v>
      </c>
      <c r="N29" s="157">
        <f>IF($B29=" ","",IFERROR(VLOOKUP($B29,MMWR_ACCURACY_RO[],MATCH(N$9,MMWR_ACCURACY_RO[#Headers],0),0),"ERROR"))</f>
        <v>0.95094492314857926</v>
      </c>
      <c r="O29" s="157">
        <f>IF($B29=" ","",IFERROR(VLOOKUP($B29,MMWR_ACCURACY_RO[],MATCH(O$9,MMWR_ACCURACY_RO[#Headers],0),0),"ERROR"))</f>
        <v>3.9694218061758518E-2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688</v>
      </c>
      <c r="D30" s="155">
        <f>IF($B30=" ","",IFERROR(INDEX(MMWR_RATING_RO_ROLLUP[],MATCH($B30,MMWR_RATING_RO_ROLLUP[MMWR_RATING_RO_ROLLUP],0),MATCH(D$9,MMWR_RATING_RO_ROLLUP[#Headers],0)),"ERROR"))</f>
        <v>104.3720930233</v>
      </c>
      <c r="E30" s="156">
        <f>IF($B30=" ","",IFERROR(INDEX(MMWR_RATING_RO_ROLLUP[],MATCH($B30,MMWR_RATING_RO_ROLLUP[MMWR_RATING_RO_ROLLUP],0),MATCH(E$9,MMWR_RATING_RO_ROLLUP[#Headers],0))/$C30,"ERROR"))</f>
        <v>0.30523255813953487</v>
      </c>
      <c r="F30" s="154">
        <f>IF($B30=" ","",IFERROR(INDEX(MMWR_RATING_RO_ROLLUP[],MATCH($B30,MMWR_RATING_RO_ROLLUP[MMWR_RATING_RO_ROLLUP],0),MATCH(F$9,MMWR_RATING_RO_ROLLUP[#Headers],0)),"ERROR"))</f>
        <v>30</v>
      </c>
      <c r="G30" s="154">
        <f>IF($B30=" ","",IFERROR(INDEX(MMWR_RATING_RO_ROLLUP[],MATCH($B30,MMWR_RATING_RO_ROLLUP[MMWR_RATING_RO_ROLLUP],0),MATCH(G$9,MMWR_RATING_RO_ROLLUP[#Headers],0)),"ERROR"))</f>
        <v>669</v>
      </c>
      <c r="H30" s="155">
        <f>IF($B30=" ","",IFERROR(INDEX(MMWR_RATING_RO_ROLLUP[],MATCH($B30,MMWR_RATING_RO_ROLLUP[MMWR_RATING_RO_ROLLUP],0),MATCH(H$9,MMWR_RATING_RO_ROLLUP[#Headers],0)),"ERROR"))</f>
        <v>158.5</v>
      </c>
      <c r="I30" s="155">
        <f>IF($B30=" ","",IFERROR(INDEX(MMWR_RATING_RO_ROLLUP[],MATCH($B30,MMWR_RATING_RO_ROLLUP[MMWR_RATING_RO_ROLLUP],0),MATCH(I$9,MMWR_RATING_RO_ROLLUP[#Headers],0)),"ERROR"))</f>
        <v>167.93572496260001</v>
      </c>
      <c r="J30" s="157">
        <f>IF($B30=" ","",IFERROR(VLOOKUP($B30,MMWR_ACCURACY_RO[],MATCH(J$9,MMWR_ACCURACY_RO[#Headers],0),0),"ERROR"))</f>
        <v>0.90064306247072845</v>
      </c>
      <c r="K30" s="157">
        <f>IF($B30=" ","",IFERROR(VLOOKUP($B30,MMWR_ACCURACY_RO[],MATCH(K$9,MMWR_ACCURACY_RO[#Headers],0),0),"ERROR"))</f>
        <v>0.77753343310964129</v>
      </c>
      <c r="L30" s="157">
        <f>IF($B30=" ","",IFERROR(VLOOKUP($B30,MMWR_ACCURACY_RO[],MATCH(L$9,MMWR_ACCURACY_RO[#Headers],0),0),"ERROR"))</f>
        <v>0.82786762886633225</v>
      </c>
      <c r="M30" s="157">
        <f>IF($B30=" ","",IFERROR(VLOOKUP($B30,MMWR_ACCURACY_RO[],MATCH(M$9,MMWR_ACCURACY_RO[#Headers],0),0),"ERROR"))</f>
        <v>5.3760968353088433E-2</v>
      </c>
      <c r="N30" s="157">
        <f>IF($B30=" ","",IFERROR(VLOOKUP($B30,MMWR_ACCURACY_RO[],MATCH(N$9,MMWR_ACCURACY_RO[#Headers],0),0),"ERROR"))</f>
        <v>0.89402069989789279</v>
      </c>
      <c r="O30" s="157">
        <f>IF($B30=" ","",IFERROR(VLOOKUP($B30,MMWR_ACCURACY_RO[],MATCH(O$9,MMWR_ACCURACY_RO[#Headers],0),0),"ERROR"))</f>
        <v>3.9991870818219727E-2</v>
      </c>
      <c r="P30" s="28"/>
    </row>
    <row r="31" spans="1:16" x14ac:dyDescent="0.2">
      <c r="A31" s="25"/>
      <c r="B31" s="8" t="str">
        <f>VLOOKUP($B$16,DISTRICT_RO[],16,0)</f>
        <v>Wilmington VSC</v>
      </c>
      <c r="C31" s="154">
        <f>IF($B31=" ","",IFERROR(INDEX(MMWR_RATING_RO_ROLLUP[],MATCH($B31,MMWR_RATING_RO_ROLLUP[MMWR_RATING_RO_ROLLUP],0),MATCH(C$9,MMWR_RATING_RO_ROLLUP[#Headers],0)),"ERROR"))</f>
        <v>571</v>
      </c>
      <c r="D31" s="155">
        <f>IF($B31=" ","",IFERROR(INDEX(MMWR_RATING_RO_ROLLUP[],MATCH($B31,MMWR_RATING_RO_ROLLUP[MMWR_RATING_RO_ROLLUP],0),MATCH(D$9,MMWR_RATING_RO_ROLLUP[#Headers],0)),"ERROR"))</f>
        <v>81.215411558699998</v>
      </c>
      <c r="E31" s="156">
        <f>IF($B31=" ","",IFERROR(INDEX(MMWR_RATING_RO_ROLLUP[],MATCH($B31,MMWR_RATING_RO_ROLLUP[MMWR_RATING_RO_ROLLUP],0),MATCH(E$9,MMWR_RATING_RO_ROLLUP[#Headers],0))/$C31,"ERROR"))</f>
        <v>0.19614711033274956</v>
      </c>
      <c r="F31" s="154">
        <f>IF($B31=" ","",IFERROR(INDEX(MMWR_RATING_RO_ROLLUP[],MATCH($B31,MMWR_RATING_RO_ROLLUP[MMWR_RATING_RO_ROLLUP],0),MATCH(F$9,MMWR_RATING_RO_ROLLUP[#Headers],0)),"ERROR"))</f>
        <v>36</v>
      </c>
      <c r="G31" s="154">
        <f>IF($B31=" ","",IFERROR(INDEX(MMWR_RATING_RO_ROLLUP[],MATCH($B31,MMWR_RATING_RO_ROLLUP[MMWR_RATING_RO_ROLLUP],0),MATCH(G$9,MMWR_RATING_RO_ROLLUP[#Headers],0)),"ERROR"))</f>
        <v>420</v>
      </c>
      <c r="H31" s="155">
        <f>IF($B31=" ","",IFERROR(INDEX(MMWR_RATING_RO_ROLLUP[],MATCH($B31,MMWR_RATING_RO_ROLLUP[MMWR_RATING_RO_ROLLUP],0),MATCH(H$9,MMWR_RATING_RO_ROLLUP[#Headers],0)),"ERROR"))</f>
        <v>114.8611111111</v>
      </c>
      <c r="I31" s="155">
        <f>IF($B31=" ","",IFERROR(INDEX(MMWR_RATING_RO_ROLLUP[],MATCH($B31,MMWR_RATING_RO_ROLLUP[MMWR_RATING_RO_ROLLUP],0),MATCH(I$9,MMWR_RATING_RO_ROLLUP[#Headers],0)),"ERROR"))</f>
        <v>120.0095238095</v>
      </c>
      <c r="J31" s="157">
        <f>IF($B31=" ","",IFERROR(VLOOKUP($B31,MMWR_ACCURACY_RO[],MATCH(J$9,MMWR_ACCURACY_RO[#Headers],0),0),"ERROR"))</f>
        <v>0.92589855291765899</v>
      </c>
      <c r="K31" s="157">
        <f>IF($B31=" ","",IFERROR(VLOOKUP($B31,MMWR_ACCURACY_RO[],MATCH(K$9,MMWR_ACCURACY_RO[#Headers],0),0),"ERROR"))</f>
        <v>0.81636345852895142</v>
      </c>
      <c r="L31" s="157">
        <f>IF($B31=" ","",IFERROR(VLOOKUP($B31,MMWR_ACCURACY_RO[],MATCH(L$9,MMWR_ACCURACY_RO[#Headers],0),0),"ERROR"))</f>
        <v>0.87410464368295715</v>
      </c>
      <c r="M31" s="157">
        <f>IF($B31=" ","",IFERROR(VLOOKUP($B31,MMWR_ACCURACY_RO[],MATCH(M$9,MMWR_ACCURACY_RO[#Headers],0),0),"ERROR"))</f>
        <v>4.7224326417964806E-2</v>
      </c>
      <c r="N31" s="157">
        <f>IF($B31=" ","",IFERROR(VLOOKUP($B31,MMWR_ACCURACY_RO[],MATCH(N$9,MMWR_ACCURACY_RO[#Headers],0),0),"ERROR"))</f>
        <v>0.89126167613821938</v>
      </c>
      <c r="O31" s="157">
        <f>IF($B31=" ","",IFERROR(VLOOKUP($B31,MMWR_ACCURACY_RO[],MATCH(O$9,MMWR_ACCURACY_RO[#Headers],0),0),"ERROR"))</f>
        <v>5.0360055410220851E-2</v>
      </c>
      <c r="P31" s="28"/>
    </row>
    <row r="32" spans="1:16" x14ac:dyDescent="0.2">
      <c r="A32" s="25"/>
      <c r="B32" s="8" t="str">
        <f>VLOOKUP($B$16,DISTRICT_RO[],17,0)</f>
        <v>Winston-Salem VSC</v>
      </c>
      <c r="C32" s="154">
        <f>IF($B32=" ","",IFERROR(INDEX(MMWR_RATING_RO_ROLLUP[],MATCH($B32,MMWR_RATING_RO_ROLLUP[MMWR_RATING_RO_ROLLUP],0),MATCH(C$9,MMWR_RATING_RO_ROLLUP[#Headers],0)),"ERROR"))</f>
        <v>12227</v>
      </c>
      <c r="D32" s="155">
        <f>IF($B32=" ","",IFERROR(INDEX(MMWR_RATING_RO_ROLLUP[],MATCH($B32,MMWR_RATING_RO_ROLLUP[MMWR_RATING_RO_ROLLUP],0),MATCH(D$9,MMWR_RATING_RO_ROLLUP[#Headers],0)),"ERROR"))</f>
        <v>80.365093645200005</v>
      </c>
      <c r="E32" s="156">
        <f>IF($B32=" ","",IFERROR(INDEX(MMWR_RATING_RO_ROLLUP[],MATCH($B32,MMWR_RATING_RO_ROLLUP[MMWR_RATING_RO_ROLLUP],0),MATCH(E$9,MMWR_RATING_RO_ROLLUP[#Headers],0))/$C32,"ERROR"))</f>
        <v>0.16757994602110085</v>
      </c>
      <c r="F32" s="154">
        <f>IF($B32=" ","",IFERROR(INDEX(MMWR_RATING_RO_ROLLUP[],MATCH($B32,MMWR_RATING_RO_ROLLUP[MMWR_RATING_RO_ROLLUP],0),MATCH(F$9,MMWR_RATING_RO_ROLLUP[#Headers],0)),"ERROR"))</f>
        <v>562</v>
      </c>
      <c r="G32" s="154">
        <f>IF($B32=" ","",IFERROR(INDEX(MMWR_RATING_RO_ROLLUP[],MATCH($B32,MMWR_RATING_RO_ROLLUP[MMWR_RATING_RO_ROLLUP],0),MATCH(G$9,MMWR_RATING_RO_ROLLUP[#Headers],0)),"ERROR"))</f>
        <v>11489</v>
      </c>
      <c r="H32" s="155">
        <f>IF($B32=" ","",IFERROR(INDEX(MMWR_RATING_RO_ROLLUP[],MATCH($B32,MMWR_RATING_RO_ROLLUP[MMWR_RATING_RO_ROLLUP],0),MATCH(H$9,MMWR_RATING_RO_ROLLUP[#Headers],0)),"ERROR"))</f>
        <v>134.75622775799999</v>
      </c>
      <c r="I32" s="155">
        <f>IF($B32=" ","",IFERROR(INDEX(MMWR_RATING_RO_ROLLUP[],MATCH($B32,MMWR_RATING_RO_ROLLUP[MMWR_RATING_RO_ROLLUP],0),MATCH(I$9,MMWR_RATING_RO_ROLLUP[#Headers],0)),"ERROR"))</f>
        <v>140.12168160850001</v>
      </c>
      <c r="J32" s="157">
        <f>IF($B32=" ","",IFERROR(VLOOKUP($B32,MMWR_ACCURACY_RO[],MATCH(J$9,MMWR_ACCURACY_RO[#Headers],0),0),"ERROR"))</f>
        <v>0.96731833501782438</v>
      </c>
      <c r="K32" s="157">
        <f>IF($B32=" ","",IFERROR(VLOOKUP($B32,MMWR_ACCURACY_RO[],MATCH(K$9,MMWR_ACCURACY_RO[#Headers],0),0),"ERROR"))</f>
        <v>0.84046100756427677</v>
      </c>
      <c r="L32" s="157">
        <f>IF($B32=" ","",IFERROR(VLOOKUP($B32,MMWR_ACCURACY_RO[],MATCH(L$9,MMWR_ACCURACY_RO[#Headers],0),0),"ERROR"))</f>
        <v>0.83662619612724343</v>
      </c>
      <c r="M32" s="157">
        <f>IF($B32=" ","",IFERROR(VLOOKUP($B32,MMWR_ACCURACY_RO[],MATCH(M$9,MMWR_ACCURACY_RO[#Headers],0),0),"ERROR"))</f>
        <v>5.3468016413209654E-2</v>
      </c>
      <c r="N32" s="157">
        <f>IF($B32=" ","",IFERROR(VLOOKUP($B32,MMWR_ACCURACY_RO[],MATCH(N$9,MMWR_ACCURACY_RO[#Headers],0),0),"ERROR"))</f>
        <v>0.93547537910290268</v>
      </c>
      <c r="O32" s="157">
        <f>IF($B32=" ","",IFERROR(VLOOKUP($B32,MMWR_ACCURACY_RO[],MATCH(O$9,MMWR_ACCURACY_RO[#Headers],0),0),"ERROR"))</f>
        <v>3.9996947951909403E-2</v>
      </c>
      <c r="P32" s="28"/>
    </row>
    <row r="33" spans="1:16" x14ac:dyDescent="0.2">
      <c r="A33" s="25"/>
      <c r="B33" s="377" t="s">
        <v>734</v>
      </c>
      <c r="C33" s="378"/>
      <c r="D33" s="378"/>
      <c r="E33" s="378"/>
      <c r="F33" s="378"/>
      <c r="G33" s="378"/>
      <c r="H33" s="378"/>
      <c r="I33" s="378"/>
      <c r="J33" s="378"/>
      <c r="K33" s="378"/>
      <c r="L33" s="378"/>
      <c r="M33" s="378"/>
      <c r="N33" s="378"/>
      <c r="O33" s="378"/>
      <c r="P33" s="28"/>
    </row>
    <row r="34" spans="1:16" x14ac:dyDescent="0.2">
      <c r="A34" s="25"/>
      <c r="B34" s="11" t="s">
        <v>697</v>
      </c>
      <c r="C34" s="154">
        <f>IF($B34=" ","",IFERROR(INDEX(MMWR_RATING_RO_ROLLUP[],MATCH($B34,MMWR_RATING_RO_ROLLUP[MMWR_RATING_RO_ROLLUP],0),MATCH(C$9,MMWR_RATING_RO_ROLLUP[#Headers],0)),"ERROR"))</f>
        <v>26242</v>
      </c>
      <c r="D34" s="155">
        <f>IF($B34=" ","",IFERROR(INDEX(MMWR_RATING_RO_ROLLUP[],MATCH($B34,MMWR_RATING_RO_ROLLUP[MMWR_RATING_RO_ROLLUP],0),MATCH(D$9,MMWR_RATING_RO_ROLLUP[#Headers],0)),"ERROR"))</f>
        <v>70.462388537500004</v>
      </c>
      <c r="E34" s="156">
        <f>IF($B34=" ","",IFERROR(INDEX(MMWR_RATING_RO_ROLLUP[],MATCH($B34,MMWR_RATING_RO_ROLLUP[MMWR_RATING_RO_ROLLUP],0),MATCH(E$9,MMWR_RATING_RO_ROLLUP[#Headers],0))/$C34,"ERROR"))</f>
        <v>0.11740720981632498</v>
      </c>
      <c r="F34" s="154">
        <f>IF($B34=" ","",IFERROR(INDEX(MMWR_RATING_RO_ROLLUP[],MATCH($B34,MMWR_RATING_RO_ROLLUP[MMWR_RATING_RO_ROLLUP],0),MATCH(F$9,MMWR_RATING_RO_ROLLUP[#Headers],0)),"ERROR"))</f>
        <v>2808</v>
      </c>
      <c r="G34" s="154">
        <f>IF($B34=" ","",IFERROR(INDEX(MMWR_RATING_RO_ROLLUP[],MATCH($B34,MMWR_RATING_RO_ROLLUP[MMWR_RATING_RO_ROLLUP],0),MATCH(G$9,MMWR_RATING_RO_ROLLUP[#Headers],0)),"ERROR"))</f>
        <v>50596</v>
      </c>
      <c r="H34" s="155">
        <f>IF($B34=" ","",IFERROR(INDEX(MMWR_RATING_RO_ROLLUP[],MATCH($B34,MMWR_RATING_RO_ROLLUP[MMWR_RATING_RO_ROLLUP],0),MATCH(H$9,MMWR_RATING_RO_ROLLUP[#Headers],0)),"ERROR"))</f>
        <v>78.548789173800003</v>
      </c>
      <c r="I34" s="155">
        <f>IF($B34=" ","",IFERROR(INDEX(MMWR_RATING_RO_ROLLUP[],MATCH($B34,MMWR_RATING_RO_ROLLUP[MMWR_RATING_RO_ROLLUP],0),MATCH(I$9,MMWR_RATING_RO_ROLLUP[#Headers],0)),"ERROR"))</f>
        <v>73.859435528500001</v>
      </c>
      <c r="J34" s="42"/>
      <c r="K34" s="262">
        <f>IF($B34=" ","",IFERROR(VLOOKUP($B34,MMWR_ACCURACY_RO[],MATCH(K$50,MMWR_ACCURACY_RO[#Headers],0),0),"ERROR"))</f>
        <v>0.9711446755960863</v>
      </c>
      <c r="L34" s="262">
        <f>IF($B34=" ","",IFERROR(VLOOKUP($B34,MMWR_ACCURACY_RO[],MATCH(L$50,MMWR_ACCURACY_RO[#Headers],0),0),"ERROR"))</f>
        <v>0.96570592799830079</v>
      </c>
      <c r="M34" s="262">
        <f>IF($B34=" ","",IFERROR(VLOOKUP($B34,MMWR_ACCURACY_RO[],MATCH(M$50,MMWR_ACCURACY_RO[#Headers],0),0),"ERROR"))</f>
        <v>1.7053791268045515E-2</v>
      </c>
      <c r="N34" s="262">
        <f>IF($B34=" ","",IFERROR(VLOOKUP($B34,MMWR_ACCURACY_RO[],MATCH(N$50,MMWR_ACCURACY_RO[#Headers],0),0),"ERROR"))</f>
        <v>0.96388619008919263</v>
      </c>
      <c r="O34" s="262">
        <f>IF($B34=" ","",IFERROR(VLOOKUP($B34,MMWR_ACCURACY_RO[],MATCH(O$50,MMWR_ACCURACY_RO[#Headers],0),0),"ERROR"))</f>
        <v>1.9360568793987624E-2</v>
      </c>
      <c r="P34" s="28"/>
    </row>
    <row r="35" spans="1:16" x14ac:dyDescent="0.2">
      <c r="A35" s="25"/>
      <c r="B35" s="12" t="s">
        <v>210</v>
      </c>
      <c r="C35" s="154">
        <f>IF($B35=" ","",IFERROR(INDEX(MMWR_RATING_RO_ROLLUP[],MATCH($B35,MMWR_RATING_RO_ROLLUP[MMWR_RATING_RO_ROLLUP],0),MATCH(C$9,MMWR_RATING_RO_ROLLUP[#Headers],0)),"ERROR"))</f>
        <v>12298</v>
      </c>
      <c r="D35" s="155">
        <f>IF($B35=" ","",IFERROR(INDEX(MMWR_RATING_RO_ROLLUP[],MATCH($B35,MMWR_RATING_RO_ROLLUP[MMWR_RATING_RO_ROLLUP],0),MATCH(D$9,MMWR_RATING_RO_ROLLUP[#Headers],0)),"ERROR"))</f>
        <v>70.389168970599997</v>
      </c>
      <c r="E35" s="156">
        <f>IF($B35=" ","",IFERROR(INDEX(MMWR_RATING_RO_ROLLUP[],MATCH($B35,MMWR_RATING_RO_ROLLUP[MMWR_RATING_RO_ROLLUP],0),MATCH(E$9,MMWR_RATING_RO_ROLLUP[#Headers],0))/$C35,"ERROR"))</f>
        <v>0.10896080663522524</v>
      </c>
      <c r="F35" s="154">
        <f>IF($B35=" ","",IFERROR(INDEX(MMWR_RATING_RO_ROLLUP[],MATCH($B35,MMWR_RATING_RO_ROLLUP[MMWR_RATING_RO_ROLLUP],0),MATCH(F$9,MMWR_RATING_RO_ROLLUP[#Headers],0)),"ERROR"))</f>
        <v>919</v>
      </c>
      <c r="G35" s="154">
        <f>IF($B35=" ","",IFERROR(INDEX(MMWR_RATING_RO_ROLLUP[],MATCH($B35,MMWR_RATING_RO_ROLLUP[MMWR_RATING_RO_ROLLUP],0),MATCH(G$9,MMWR_RATING_RO_ROLLUP[#Headers],0)),"ERROR"))</f>
        <v>16030</v>
      </c>
      <c r="H35" s="155">
        <f>IF($B35=" ","",IFERROR(INDEX(MMWR_RATING_RO_ROLLUP[],MATCH($B35,MMWR_RATING_RO_ROLLUP[MMWR_RATING_RO_ROLLUP],0),MATCH(H$9,MMWR_RATING_RO_ROLLUP[#Headers],0)),"ERROR"))</f>
        <v>101.9836779108</v>
      </c>
      <c r="I35" s="155">
        <f>IF($B35=" ","",IFERROR(INDEX(MMWR_RATING_RO_ROLLUP[],MATCH($B35,MMWR_RATING_RO_ROLLUP[MMWR_RATING_RO_ROLLUP],0),MATCH(I$9,MMWR_RATING_RO_ROLLUP[#Headers],0)),"ERROR"))</f>
        <v>88.919089207699997</v>
      </c>
      <c r="J35" s="42"/>
      <c r="K35" s="251">
        <f>IF($B35=" ","",IFERROR(VLOOKUP($B35,MMWR_ACCURACY_RO[],MATCH(K$50,MMWR_ACCURACY_RO[#Headers],0),0),"ERROR"))</f>
        <v>0.91136788048552764</v>
      </c>
      <c r="L35" s="251">
        <f>IF($B35=" ","",IFERROR(VLOOKUP($B35,MMWR_ACCURACY_RO[],MATCH(L$50,MMWR_ACCURACY_RO[#Headers],0),0),"ERROR"))</f>
        <v>0.93459371679464298</v>
      </c>
      <c r="M35" s="251">
        <f>IF($B35=" ","",IFERROR(VLOOKUP($B35,MMWR_ACCURACY_RO[],MATCH(M$50,MMWR_ACCURACY_RO[#Headers],0),0),"ERROR"))</f>
        <v>4.2261878047708451E-2</v>
      </c>
      <c r="N35" s="251">
        <f>IF($B35=" ","",IFERROR(VLOOKUP($B35,MMWR_ACCURACY_RO[],MATCH(N$50,MMWR_ACCURACY_RO[#Headers],0),0),"ERROR"))</f>
        <v>0.92155775825621267</v>
      </c>
      <c r="O35" s="251">
        <f>IF($B35=" ","",IFERROR(VLOOKUP($B35,MMWR_ACCURACY_RO[],MATCH(O$50,MMWR_ACCURACY_RO[#Headers],0),0),"ERROR"))</f>
        <v>5.0714243158281887E-2</v>
      </c>
      <c r="P35" s="28"/>
    </row>
    <row r="36" spans="1:16" x14ac:dyDescent="0.2">
      <c r="A36" s="43"/>
      <c r="B36" s="12" t="s">
        <v>209</v>
      </c>
      <c r="C36" s="154">
        <f>IF($B36=" ","",IFERROR(INDEX(MMWR_RATING_RO_ROLLUP[],MATCH($B36,MMWR_RATING_RO_ROLLUP[MMWR_RATING_RO_ROLLUP],0),MATCH(C$9,MMWR_RATING_RO_ROLLUP[#Headers],0)),"ERROR"))</f>
        <v>6332</v>
      </c>
      <c r="D36" s="155">
        <f>IF($B36=" ","",IFERROR(INDEX(MMWR_RATING_RO_ROLLUP[],MATCH($B36,MMWR_RATING_RO_ROLLUP[MMWR_RATING_RO_ROLLUP],0),MATCH(D$9,MMWR_RATING_RO_ROLLUP[#Headers],0)),"ERROR"))</f>
        <v>68.286639292499999</v>
      </c>
      <c r="E36" s="156">
        <f>IF($B36=" ","",IFERROR(INDEX(MMWR_RATING_RO_ROLLUP[],MATCH($B36,MMWR_RATING_RO_ROLLUP[MMWR_RATING_RO_ROLLUP],0),MATCH(E$9,MMWR_RATING_RO_ROLLUP[#Headers],0))/$C36,"ERROR"))</f>
        <v>0.13060644346178144</v>
      </c>
      <c r="F36" s="154">
        <f>IF($B36=" ","",IFERROR(INDEX(MMWR_RATING_RO_ROLLUP[],MATCH($B36,MMWR_RATING_RO_ROLLUP[MMWR_RATING_RO_ROLLUP],0),MATCH(F$9,MMWR_RATING_RO_ROLLUP[#Headers],0)),"ERROR"))</f>
        <v>751</v>
      </c>
      <c r="G36" s="154">
        <f>IF($B36=" ","",IFERROR(INDEX(MMWR_RATING_RO_ROLLUP[],MATCH($B36,MMWR_RATING_RO_ROLLUP[MMWR_RATING_RO_ROLLUP],0),MATCH(G$9,MMWR_RATING_RO_ROLLUP[#Headers],0)),"ERROR"))</f>
        <v>14433</v>
      </c>
      <c r="H36" s="155">
        <f>IF($B36=" ","",IFERROR(INDEX(MMWR_RATING_RO_ROLLUP[],MATCH($B36,MMWR_RATING_RO_ROLLUP[MMWR_RATING_RO_ROLLUP],0),MATCH(H$9,MMWR_RATING_RO_ROLLUP[#Headers],0)),"ERROR"))</f>
        <v>73.607190412799994</v>
      </c>
      <c r="I36" s="155">
        <f>IF($B36=" ","",IFERROR(INDEX(MMWR_RATING_RO_ROLLUP[],MATCH($B36,MMWR_RATING_RO_ROLLUP[MMWR_RATING_RO_ROLLUP],0),MATCH(I$9,MMWR_RATING_RO_ROLLUP[#Headers],0)),"ERROR"))</f>
        <v>70.697290930500003</v>
      </c>
      <c r="J36" s="42"/>
      <c r="K36" s="251">
        <f>IF($B36=" ","",IFERROR(VLOOKUP($B36,MMWR_ACCURACY_RO[],MATCH(K$50,MMWR_ACCURACY_RO[#Headers],0),0),"ERROR"))</f>
        <v>1</v>
      </c>
      <c r="L36" s="251">
        <f>IF($B36=" ","",IFERROR(VLOOKUP($B36,MMWR_ACCURACY_RO[],MATCH(L$50,MMWR_ACCURACY_RO[#Headers],0),0),"ERROR"))</f>
        <v>0.95704848542894139</v>
      </c>
      <c r="M36" s="251">
        <f>IF($B36=" ","",IFERROR(VLOOKUP($B36,MMWR_ACCURACY_RO[],MATCH(M$50,MMWR_ACCURACY_RO[#Headers],0),0),"ERROR"))</f>
        <v>3.3782744105177114E-2</v>
      </c>
      <c r="N36" s="251">
        <f>IF($B36=" ","",IFERROR(VLOOKUP($B36,MMWR_ACCURACY_RO[],MATCH(N$50,MMWR_ACCURACY_RO[#Headers],0),0),"ERROR"))</f>
        <v>0.98013116774505915</v>
      </c>
      <c r="O36" s="251">
        <f>IF($B36=" ","",IFERROR(VLOOKUP($B36,MMWR_ACCURACY_RO[],MATCH(O$50,MMWR_ACCURACY_RO[#Headers],0),0),"ERROR"))</f>
        <v>2.0651495188656527E-2</v>
      </c>
      <c r="P36" s="28"/>
    </row>
    <row r="37" spans="1:16" x14ac:dyDescent="0.2">
      <c r="A37" s="25"/>
      <c r="B37" s="12" t="s">
        <v>212</v>
      </c>
      <c r="C37" s="154">
        <f>IF($B37=" ","",IFERROR(INDEX(MMWR_RATING_RO_ROLLUP[],MATCH($B37,MMWR_RATING_RO_ROLLUP[MMWR_RATING_RO_ROLLUP],0),MATCH(C$9,MMWR_RATING_RO_ROLLUP[#Headers],0)),"ERROR"))</f>
        <v>6996</v>
      </c>
      <c r="D37" s="155">
        <f>IF($B37=" ","",IFERROR(INDEX(MMWR_RATING_RO_ROLLUP[],MATCH($B37,MMWR_RATING_RO_ROLLUP[MMWR_RATING_RO_ROLLUP],0),MATCH(D$9,MMWR_RATING_RO_ROLLUP[#Headers],0)),"ERROR"))</f>
        <v>61.901086335000002</v>
      </c>
      <c r="E37" s="156">
        <f>IF($B37=" ","",IFERROR(INDEX(MMWR_RATING_RO_ROLLUP[],MATCH($B37,MMWR_RATING_RO_ROLLUP[MMWR_RATING_RO_ROLLUP],0),MATCH(E$9,MMWR_RATING_RO_ROLLUP[#Headers],0))/$C37,"ERROR"))</f>
        <v>8.147512864493997E-2</v>
      </c>
      <c r="F37" s="154">
        <f>IF($B37=" ","",IFERROR(INDEX(MMWR_RATING_RO_ROLLUP[],MATCH($B37,MMWR_RATING_RO_ROLLUP[MMWR_RATING_RO_ROLLUP],0),MATCH(F$9,MMWR_RATING_RO_ROLLUP[#Headers],0)),"ERROR"))</f>
        <v>1037</v>
      </c>
      <c r="G37" s="154">
        <f>IF($B37=" ","",IFERROR(INDEX(MMWR_RATING_RO_ROLLUP[],MATCH($B37,MMWR_RATING_RO_ROLLUP[MMWR_RATING_RO_ROLLUP],0),MATCH(G$9,MMWR_RATING_RO_ROLLUP[#Headers],0)),"ERROR"))</f>
        <v>18570</v>
      </c>
      <c r="H37" s="155">
        <f>IF($B37=" ","",IFERROR(INDEX(MMWR_RATING_RO_ROLLUP[],MATCH($B37,MMWR_RATING_RO_ROLLUP[MMWR_RATING_RO_ROLLUP],0),MATCH(H$9,MMWR_RATING_RO_ROLLUP[#Headers],0)),"ERROR"))</f>
        <v>65.540019286399996</v>
      </c>
      <c r="I37" s="155">
        <f>IF($B37=" ","",IFERROR(INDEX(MMWR_RATING_RO_ROLLUP[],MATCH($B37,MMWR_RATING_RO_ROLLUP[MMWR_RATING_RO_ROLLUP],0),MATCH(I$9,MMWR_RATING_RO_ROLLUP[#Headers],0)),"ERROR"))</f>
        <v>65.995045772799998</v>
      </c>
      <c r="J37" s="42"/>
      <c r="K37" s="251">
        <f>IF($B37=" ","",IFERROR(VLOOKUP($B37,MMWR_ACCURACY_RO[],MATCH(K$50,MMWR_ACCURACY_RO[#Headers],0),0),"ERROR"))</f>
        <v>1</v>
      </c>
      <c r="L37" s="251">
        <f>IF($B37=" ","",IFERROR(VLOOKUP($B37,MMWR_ACCURACY_RO[],MATCH(L$50,MMWR_ACCURACY_RO[#Headers],0),0),"ERROR"))</f>
        <v>1</v>
      </c>
      <c r="M37" s="251">
        <f>IF($B37=" ","",IFERROR(VLOOKUP($B37,MMWR_ACCURACY_RO[],MATCH(M$50,MMWR_ACCURACY_RO[#Headers],0),0),"ERROR"))</f>
        <v>0</v>
      </c>
      <c r="N37" s="251">
        <f>IF($B37=" ","",IFERROR(VLOOKUP($B37,MMWR_ACCURACY_RO[],MATCH(N$50,MMWR_ACCURACY_RO[#Headers],0),0),"ERROR"))</f>
        <v>0.99067946088732484</v>
      </c>
      <c r="O37" s="251">
        <f>IF($B37=" ","",IFERROR(VLOOKUP($B37,MMWR_ACCURACY_RO[],MATCH(O$50,MMWR_ACCURACY_RO[#Headers],0),0),"ERROR"))</f>
        <v>1.389452691707369E-2</v>
      </c>
      <c r="P37" s="28"/>
    </row>
    <row r="38" spans="1:16" x14ac:dyDescent="0.2">
      <c r="A38" s="25"/>
      <c r="B38" s="13" t="s">
        <v>224</v>
      </c>
      <c r="C38" s="154">
        <f>IF($B38=" ","",IFERROR(INDEX(MMWR_RATING_RO_ROLLUP[],MATCH($B38,MMWR_RATING_RO_ROLLUP[MMWR_RATING_RO_ROLLUP],0),MATCH(C$9,MMWR_RATING_RO_ROLLUP[#Headers],0)),"ERROR"))</f>
        <v>616</v>
      </c>
      <c r="D38" s="155">
        <f>IF($B38=" ","",IFERROR(INDEX(MMWR_RATING_RO_ROLLUP[],MATCH($B38,MMWR_RATING_RO_ROLLUP[MMWR_RATING_RO_ROLLUP],0),MATCH(D$9,MMWR_RATING_RO_ROLLUP[#Headers],0)),"ERROR"))</f>
        <v>191.52110389609999</v>
      </c>
      <c r="E38" s="156">
        <f>IF($B38=" ","",IFERROR(INDEX(MMWR_RATING_RO_ROLLUP[],MATCH($B38,MMWR_RATING_RO_ROLLUP[MMWR_RATING_RO_ROLLUP],0),MATCH(E$9,MMWR_RATING_RO_ROLLUP[#Headers],0))/$C38,"ERROR"))</f>
        <v>0.55844155844155841</v>
      </c>
      <c r="F38" s="154">
        <f>IF($B38=" ","",IFERROR(INDEX(MMWR_RATING_RO_ROLLUP[],MATCH($B38,MMWR_RATING_RO_ROLLUP[MMWR_RATING_RO_ROLLUP],0),MATCH(F$9,MMWR_RATING_RO_ROLLUP[#Headers],0)),"ERROR"))</f>
        <v>101</v>
      </c>
      <c r="G38" s="154">
        <f>IF($B38=" ","",IFERROR(INDEX(MMWR_RATING_RO_ROLLUP[],MATCH($B38,MMWR_RATING_RO_ROLLUP[MMWR_RATING_RO_ROLLUP],0),MATCH(G$9,MMWR_RATING_RO_ROLLUP[#Headers],0)),"ERROR"))</f>
        <v>1563</v>
      </c>
      <c r="H38" s="155">
        <f>IF($B38=" ","",IFERROR(INDEX(MMWR_RATING_RO_ROLLUP[],MATCH($B38,MMWR_RATING_RO_ROLLUP[MMWR_RATING_RO_ROLLUP],0),MATCH(H$9,MMWR_RATING_RO_ROLLUP[#Headers],0)),"ERROR"))</f>
        <v>35.623762376199998</v>
      </c>
      <c r="I38" s="155">
        <f>IF($B38=" ","",IFERROR(INDEX(MMWR_RATING_RO_ROLLUP[],MATCH($B38,MMWR_RATING_RO_ROLLUP[MMWR_RATING_RO_ROLLUP],0),MATCH(I$9,MMWR_RATING_RO_ROLLUP[#Headers],0)),"ERROR"))</f>
        <v>42.045425463900003</v>
      </c>
      <c r="J38" s="42"/>
      <c r="K38" s="42"/>
      <c r="L38" s="42"/>
      <c r="M38" s="42"/>
      <c r="N38" s="42"/>
      <c r="O38" s="42"/>
      <c r="P38" s="28"/>
    </row>
    <row r="39" spans="1:16" x14ac:dyDescent="0.2">
      <c r="A39" s="25"/>
      <c r="B39" s="377" t="s">
        <v>917</v>
      </c>
      <c r="C39" s="378"/>
      <c r="D39" s="378"/>
      <c r="E39" s="378"/>
      <c r="F39" s="378"/>
      <c r="G39" s="378"/>
      <c r="H39" s="378"/>
      <c r="I39" s="378"/>
      <c r="J39" s="378"/>
      <c r="K39" s="378"/>
      <c r="L39" s="378"/>
      <c r="M39" s="378"/>
      <c r="N39" s="378"/>
      <c r="O39" s="378"/>
      <c r="P39" s="28"/>
    </row>
    <row r="40" spans="1:16" x14ac:dyDescent="0.2">
      <c r="A40" s="25"/>
      <c r="B40" s="44" t="s">
        <v>698</v>
      </c>
      <c r="C40" s="154">
        <f>IF($B40=" ","",IFERROR(INDEX(MMWR_RATING_RO_ROLLUP[],MATCH($B40,MMWR_RATING_RO_ROLLUP[MMWR_RATING_RO_ROLLUP],0),MATCH(C$9,MMWR_RATING_RO_ROLLUP[#Headers],0)),"ERROR"))</f>
        <v>10902</v>
      </c>
      <c r="D40" s="155">
        <f>IF($B40=" ","",IFERROR(INDEX(MMWR_RATING_RO_ROLLUP[],MATCH($B40,MMWR_RATING_RO_ROLLUP[MMWR_RATING_RO_ROLLUP],0),MATCH(D$9,MMWR_RATING_RO_ROLLUP[#Headers],0)),"ERROR"))</f>
        <v>88.860759493700002</v>
      </c>
      <c r="E40" s="156">
        <f>IF($B40=" ","",IFERROR(INDEX(MMWR_RATING_RO_ROLLUP[],MATCH($B40,MMWR_RATING_RO_ROLLUP[MMWR_RATING_RO_ROLLUP],0),MATCH(E$9,MMWR_RATING_RO_ROLLUP[#Headers],0))/$C40,"ERROR"))</f>
        <v>0.29829389102916898</v>
      </c>
      <c r="F40" s="154">
        <f>IF($B40=" ","",IFERROR(INDEX(MMWR_RATING_RO_ROLLUP[],MATCH($B40,MMWR_RATING_RO_ROLLUP[MMWR_RATING_RO_ROLLUP],0),MATCH(F$9,MMWR_RATING_RO_ROLLUP[#Headers],0)),"ERROR"))</f>
        <v>424</v>
      </c>
      <c r="G40" s="154">
        <f>IF($B40=" ","",IFERROR(INDEX(MMWR_RATING_RO_ROLLUP[],MATCH($B40,MMWR_RATING_RO_ROLLUP[MMWR_RATING_RO_ROLLUP],0),MATCH(G$9,MMWR_RATING_RO_ROLLUP[#Headers],0)),"ERROR"))</f>
        <v>6878</v>
      </c>
      <c r="H40" s="155">
        <f>IF($B40=" ","",IFERROR(INDEX(MMWR_RATING_RO_ROLLUP[],MATCH($B40,MMWR_RATING_RO_ROLLUP[MMWR_RATING_RO_ROLLUP],0),MATCH(H$9,MMWR_RATING_RO_ROLLUP[#Headers],0)),"ERROR"))</f>
        <v>155.56132075470001</v>
      </c>
      <c r="I40" s="155">
        <f>IF($B40=" ","",IFERROR(INDEX(MMWR_RATING_RO_ROLLUP[],MATCH($B40,MMWR_RATING_RO_ROLLUP[MMWR_RATING_RO_ROLLUP],0),MATCH(I$9,MMWR_RATING_RO_ROLLUP[#Headers],0)),"ERROR"))</f>
        <v>145.8455946496</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4948</v>
      </c>
      <c r="D41" s="155">
        <f>IF($B41=" ","",IFERROR(INDEX(MMWR_RATING_RO_ROLLUP[],MATCH($B41,MMWR_RATING_RO_ROLLUP[MMWR_RATING_RO_ROLLUP],0),MATCH(D$9,MMWR_RATING_RO_ROLLUP[#Headers],0)),"ERROR"))</f>
        <v>83.601859337099995</v>
      </c>
      <c r="E41" s="156">
        <f>IF($B41=" ","",IFERROR(INDEX(MMWR_RATING_RO_ROLLUP[],MATCH($B41,MMWR_RATING_RO_ROLLUP[MMWR_RATING_RO_ROLLUP],0),MATCH(E$9,MMWR_RATING_RO_ROLLUP[#Headers],0))/$C41,"ERROR"))</f>
        <v>0.24252223120452709</v>
      </c>
      <c r="F41" s="154">
        <f>IF($B41=" ","",IFERROR(INDEX(MMWR_RATING_RO_ROLLUP[],MATCH($B41,MMWR_RATING_RO_ROLLUP[MMWR_RATING_RO_ROLLUP],0),MATCH(F$9,MMWR_RATING_RO_ROLLUP[#Headers],0)),"ERROR"))</f>
        <v>202</v>
      </c>
      <c r="G41" s="154">
        <f>IF($B41=" ","",IFERROR(INDEX(MMWR_RATING_RO_ROLLUP[],MATCH($B41,MMWR_RATING_RO_ROLLUP[MMWR_RATING_RO_ROLLUP],0),MATCH(G$9,MMWR_RATING_RO_ROLLUP[#Headers],0)),"ERROR"))</f>
        <v>3391</v>
      </c>
      <c r="H41" s="155">
        <f>IF($B41=" ","",IFERROR(INDEX(MMWR_RATING_RO_ROLLUP[],MATCH($B41,MMWR_RATING_RO_ROLLUP[MMWR_RATING_RO_ROLLUP],0),MATCH(H$9,MMWR_RATING_RO_ROLLUP[#Headers],0)),"ERROR"))</f>
        <v>145.71782178219999</v>
      </c>
      <c r="I41" s="155">
        <f>IF($B41=" ","",IFERROR(INDEX(MMWR_RATING_RO_ROLLUP[],MATCH($B41,MMWR_RATING_RO_ROLLUP[MMWR_RATING_RO_ROLLUP],0),MATCH(I$9,MMWR_RATING_RO_ROLLUP[#Headers],0)),"ERROR"))</f>
        <v>132.10940725450001</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5451</v>
      </c>
      <c r="D42" s="155">
        <f>IF($B42=" ","",IFERROR(INDEX(MMWR_RATING_RO_ROLLUP[],MATCH($B42,MMWR_RATING_RO_ROLLUP[MMWR_RATING_RO_ROLLUP],0),MATCH(D$9,MMWR_RATING_RO_ROLLUP[#Headers],0)),"ERROR"))</f>
        <v>97.551641900600004</v>
      </c>
      <c r="E42" s="156">
        <f>IF($B42=" ","",IFERROR(INDEX(MMWR_RATING_RO_ROLLUP[],MATCH($B42,MMWR_RATING_RO_ROLLUP[MMWR_RATING_RO_ROLLUP],0),MATCH(E$9,MMWR_RATING_RO_ROLLUP[#Headers],0))/$C42,"ERROR"))</f>
        <v>0.36653824986241057</v>
      </c>
      <c r="F42" s="154">
        <f>IF($B42=" ","",IFERROR(INDEX(MMWR_RATING_RO_ROLLUP[],MATCH($B42,MMWR_RATING_RO_ROLLUP[MMWR_RATING_RO_ROLLUP],0),MATCH(F$9,MMWR_RATING_RO_ROLLUP[#Headers],0)),"ERROR"))</f>
        <v>217</v>
      </c>
      <c r="G42" s="154">
        <f>IF($B42=" ","",IFERROR(INDEX(MMWR_RATING_RO_ROLLUP[],MATCH($B42,MMWR_RATING_RO_ROLLUP[MMWR_RATING_RO_ROLLUP],0),MATCH(G$9,MMWR_RATING_RO_ROLLUP[#Headers],0)),"ERROR"))</f>
        <v>3327</v>
      </c>
      <c r="H42" s="155">
        <f>IF($B42=" ","",IFERROR(INDEX(MMWR_RATING_RO_ROLLUP[],MATCH($B42,MMWR_RATING_RO_ROLLUP[MMWR_RATING_RO_ROLLUP],0),MATCH(H$9,MMWR_RATING_RO_ROLLUP[#Headers],0)),"ERROR"))</f>
        <v>164.93087557600001</v>
      </c>
      <c r="I42" s="155">
        <f>IF($B42=" ","",IFERROR(INDEX(MMWR_RATING_RO_ROLLUP[],MATCH($B42,MMWR_RATING_RO_ROLLUP[MMWR_RATING_RO_ROLLUP],0),MATCH(I$9,MMWR_RATING_RO_ROLLUP[#Headers],0)),"ERROR"))</f>
        <v>160.28163510670001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503</v>
      </c>
      <c r="D43" s="155">
        <f>IF($B43=" ","",IFERROR(INDEX(MMWR_RATING_RO_ROLLUP[],MATCH($B43,MMWR_RATING_RO_ROLLUP[MMWR_RATING_RO_ROLLUP],0),MATCH(D$9,MMWR_RATING_RO_ROLLUP[#Headers],0)),"ERROR"))</f>
        <v>46.409542743499998</v>
      </c>
      <c r="E43" s="156">
        <f>IF($B43=" ","",IFERROR(INDEX(MMWR_RATING_RO_ROLLUP[],MATCH($B43,MMWR_RATING_RO_ROLLUP[MMWR_RATING_RO_ROLLUP],0),MATCH(E$9,MMWR_RATING_RO_ROLLUP[#Headers],0))/$C43,"ERROR"))</f>
        <v>0.1073558648111332</v>
      </c>
      <c r="F43" s="154">
        <f>IF($B43=" ","",IFERROR(INDEX(MMWR_RATING_RO_ROLLUP[],MATCH($B43,MMWR_RATING_RO_ROLLUP[MMWR_RATING_RO_ROLLUP],0),MATCH(F$9,MMWR_RATING_RO_ROLLUP[#Headers],0)),"ERROR"))</f>
        <v>5</v>
      </c>
      <c r="G43" s="154">
        <f>IF($B43=" ","",IFERROR(INDEX(MMWR_RATING_RO_ROLLUP[],MATCH($B43,MMWR_RATING_RO_ROLLUP[MMWR_RATING_RO_ROLLUP],0),MATCH(G$9,MMWR_RATING_RO_ROLLUP[#Headers],0)),"ERROR"))</f>
        <v>160</v>
      </c>
      <c r="H43" s="155">
        <f>IF($B43=" ","",IFERROR(INDEX(MMWR_RATING_RO_ROLLUP[],MATCH($B43,MMWR_RATING_RO_ROLLUP[MMWR_RATING_RO_ROLLUP],0),MATCH(H$9,MMWR_RATING_RO_ROLLUP[#Headers],0)),"ERROR"))</f>
        <v>146.6</v>
      </c>
      <c r="I43" s="155">
        <f>IF($B43=" ","",IFERROR(INDEX(MMWR_RATING_RO_ROLLUP[],MATCH($B43,MMWR_RATING_RO_ROLLUP[MMWR_RATING_RO_ROLLUP],0),MATCH(I$9,MMWR_RATING_RO_ROLLUP[#Headers],0)),"ERROR"))</f>
        <v>136.78749999999999</v>
      </c>
      <c r="J43" s="42"/>
      <c r="K43" s="42"/>
      <c r="L43" s="42"/>
      <c r="M43" s="42"/>
      <c r="N43" s="42"/>
      <c r="O43" s="42"/>
      <c r="P43" s="28"/>
    </row>
    <row r="44" spans="1:16" x14ac:dyDescent="0.2">
      <c r="A44" s="25"/>
      <c r="B44" s="377" t="s">
        <v>735</v>
      </c>
      <c r="C44" s="378"/>
      <c r="D44" s="378"/>
      <c r="E44" s="378"/>
      <c r="F44" s="378"/>
      <c r="G44" s="378"/>
      <c r="H44" s="378"/>
      <c r="I44" s="378"/>
      <c r="J44" s="378"/>
      <c r="K44" s="378"/>
      <c r="L44" s="378"/>
      <c r="M44" s="378"/>
      <c r="N44" s="378"/>
      <c r="O44" s="378"/>
      <c r="P44" s="28"/>
    </row>
    <row r="45" spans="1:16" x14ac:dyDescent="0.2">
      <c r="A45" s="25"/>
      <c r="B45" s="44" t="s">
        <v>696</v>
      </c>
      <c r="C45" s="154">
        <f>IF($B45=" ","",IFERROR(INDEX(MMWR_RATING_RO_ROLLUP[],MATCH($B45,MMWR_RATING_RO_ROLLUP[MMWR_RATING_RO_ROLLUP],0),MATCH(C$9,MMWR_RATING_RO_ROLLUP[#Headers],0)),"ERROR"))</f>
        <v>11609</v>
      </c>
      <c r="D45" s="155">
        <f>IF($B45=" ","",IFERROR(INDEX(MMWR_RATING_RO_ROLLUP[],MATCH($B45,MMWR_RATING_RO_ROLLUP[MMWR_RATING_RO_ROLLUP],0),MATCH(D$9,MMWR_RATING_RO_ROLLUP[#Headers],0)),"ERROR"))</f>
        <v>82.588336635399997</v>
      </c>
      <c r="E45" s="156">
        <f>IF($B45=" ","",IFERROR(INDEX(MMWR_RATING_RO_ROLLUP[],MATCH($B45,MMWR_RATING_RO_ROLLUP[MMWR_RATING_RO_ROLLUP],0),MATCH(E$9,MMWR_RATING_RO_ROLLUP[#Headers],0))/$C45,"ERROR"))</f>
        <v>0.28408993022654838</v>
      </c>
      <c r="F45" s="154">
        <f>IF($B45=" ","",IFERROR(INDEX(MMWR_RATING_RO_ROLLUP[],MATCH($B45,MMWR_RATING_RO_ROLLUP[MMWR_RATING_RO_ROLLUP],0),MATCH(F$9,MMWR_RATING_RO_ROLLUP[#Headers],0)),"ERROR"))</f>
        <v>562</v>
      </c>
      <c r="G45" s="154">
        <f>IF($B45=" ","",IFERROR(INDEX(MMWR_RATING_RO_ROLLUP[],MATCH($B45,MMWR_RATING_RO_ROLLUP[MMWR_RATING_RO_ROLLUP],0),MATCH(G$9,MMWR_RATING_RO_ROLLUP[#Headers],0)),"ERROR"))</f>
        <v>8655</v>
      </c>
      <c r="H45" s="155">
        <f>IF($B45=" ","",IFERROR(INDEX(MMWR_RATING_RO_ROLLUP[],MATCH($B45,MMWR_RATING_RO_ROLLUP[MMWR_RATING_RO_ROLLUP],0),MATCH(H$9,MMWR_RATING_RO_ROLLUP[#Headers],0)),"ERROR"))</f>
        <v>149.77758007119999</v>
      </c>
      <c r="I45" s="155">
        <f>IF($B45=" ","",IFERROR(INDEX(MMWR_RATING_RO_ROLLUP[],MATCH($B45,MMWR_RATING_RO_ROLLUP[MMWR_RATING_RO_ROLLUP],0),MATCH(I$9,MMWR_RATING_RO_ROLLUP[#Headers],0)),"ERROR"))</f>
        <v>138.33240901209999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4588</v>
      </c>
      <c r="D46" s="155">
        <f>IF($B46=" ","",IFERROR(INDEX(MMWR_RATING_RO_ROLLUP[],MATCH($B46,MMWR_RATING_RO_ROLLUP[MMWR_RATING_RO_ROLLUP],0),MATCH(D$9,MMWR_RATING_RO_ROLLUP[#Headers],0)),"ERROR"))</f>
        <v>75.526373147300006</v>
      </c>
      <c r="E46" s="156">
        <f>IF($B46=" ","",IFERROR(INDEX(MMWR_RATING_RO_ROLLUP[],MATCH($B46,MMWR_RATING_RO_ROLLUP[MMWR_RATING_RO_ROLLUP],0),MATCH(E$9,MMWR_RATING_RO_ROLLUP[#Headers],0))/$C46,"ERROR"))</f>
        <v>0.21251089799476897</v>
      </c>
      <c r="F46" s="154">
        <f>IF($B46=" ","",IFERROR(INDEX(MMWR_RATING_RO_ROLLUP[],MATCH($B46,MMWR_RATING_RO_ROLLUP[MMWR_RATING_RO_ROLLUP],0),MATCH(F$9,MMWR_RATING_RO_ROLLUP[#Headers],0)),"ERROR"))</f>
        <v>216</v>
      </c>
      <c r="G46" s="154">
        <f>IF($B46=" ","",IFERROR(INDEX(MMWR_RATING_RO_ROLLUP[],MATCH($B46,MMWR_RATING_RO_ROLLUP[MMWR_RATING_RO_ROLLUP],0),MATCH(G$9,MMWR_RATING_RO_ROLLUP[#Headers],0)),"ERROR"))</f>
        <v>3735</v>
      </c>
      <c r="H46" s="155">
        <f>IF($B46=" ","",IFERROR(INDEX(MMWR_RATING_RO_ROLLUP[],MATCH($B46,MMWR_RATING_RO_ROLLUP[MMWR_RATING_RO_ROLLUP],0),MATCH(H$9,MMWR_RATING_RO_ROLLUP[#Headers],0)),"ERROR"))</f>
        <v>134.6388888889</v>
      </c>
      <c r="I46" s="155">
        <f>IF($B46=" ","",IFERROR(INDEX(MMWR_RATING_RO_ROLLUP[],MATCH($B46,MMWR_RATING_RO_ROLLUP[MMWR_RATING_RO_ROLLUP],0),MATCH(I$9,MMWR_RATING_RO_ROLLUP[#Headers],0)),"ERROR"))</f>
        <v>126.3381526104</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6319</v>
      </c>
      <c r="D47" s="155">
        <f>IF($B47=" ","",IFERROR(INDEX(MMWR_RATING_RO_ROLLUP[],MATCH($B47,MMWR_RATING_RO_ROLLUP[MMWR_RATING_RO_ROLLUP],0),MATCH(D$9,MMWR_RATING_RO_ROLLUP[#Headers],0)),"ERROR"))</f>
        <v>85.092894445300004</v>
      </c>
      <c r="E47" s="156">
        <f>IF($B47=" ","",IFERROR(INDEX(MMWR_RATING_RO_ROLLUP[],MATCH($B47,MMWR_RATING_RO_ROLLUP[MMWR_RATING_RO_ROLLUP],0),MATCH(E$9,MMWR_RATING_RO_ROLLUP[#Headers],0))/$C47,"ERROR"))</f>
        <v>0.32046209843329643</v>
      </c>
      <c r="F47" s="154">
        <f>IF($B47=" ","",IFERROR(INDEX(MMWR_RATING_RO_ROLLUP[],MATCH($B47,MMWR_RATING_RO_ROLLUP[MMWR_RATING_RO_ROLLUP],0),MATCH(F$9,MMWR_RATING_RO_ROLLUP[#Headers],0)),"ERROR"))</f>
        <v>297</v>
      </c>
      <c r="G47" s="154">
        <f>IF($B47=" ","",IFERROR(INDEX(MMWR_RATING_RO_ROLLUP[],MATCH($B47,MMWR_RATING_RO_ROLLUP[MMWR_RATING_RO_ROLLUP],0),MATCH(G$9,MMWR_RATING_RO_ROLLUP[#Headers],0)),"ERROR"))</f>
        <v>3818</v>
      </c>
      <c r="H47" s="155">
        <f>IF($B47=" ","",IFERROR(INDEX(MMWR_RATING_RO_ROLLUP[],MATCH($B47,MMWR_RATING_RO_ROLLUP[MMWR_RATING_RO_ROLLUP],0),MATCH(H$9,MMWR_RATING_RO_ROLLUP[#Headers],0)),"ERROR"))</f>
        <v>154.17845117850001</v>
      </c>
      <c r="I47" s="155">
        <f>IF($B47=" ","",IFERROR(INDEX(MMWR_RATING_RO_ROLLUP[],MATCH($B47,MMWR_RATING_RO_ROLLUP[MMWR_RATING_RO_ROLLUP],0),MATCH(I$9,MMWR_RATING_RO_ROLLUP[#Headers],0)),"ERROR"))</f>
        <v>151.5563122053</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702</v>
      </c>
      <c r="D48" s="155">
        <f>IF($B48=" ","",IFERROR(INDEX(MMWR_RATING_RO_ROLLUP[],MATCH($B48,MMWR_RATING_RO_ROLLUP[MMWR_RATING_RO_ROLLUP],0),MATCH(D$9,MMWR_RATING_RO_ROLLUP[#Headers],0)),"ERROR"))</f>
        <v>106.198005698</v>
      </c>
      <c r="E48" s="156">
        <f>IF($B48=" ","",IFERROR(INDEX(MMWR_RATING_RO_ROLLUP[],MATCH($B48,MMWR_RATING_RO_ROLLUP[MMWR_RATING_RO_ROLLUP],0),MATCH(E$9,MMWR_RATING_RO_ROLLUP[#Headers],0))/$C48,"ERROR"))</f>
        <v>0.42450142450142453</v>
      </c>
      <c r="F48" s="154">
        <f>IF($B48=" ","",IFERROR(INDEX(MMWR_RATING_RO_ROLLUP[],MATCH($B48,MMWR_RATING_RO_ROLLUP[MMWR_RATING_RO_ROLLUP],0),MATCH(F$9,MMWR_RATING_RO_ROLLUP[#Headers],0)),"ERROR"))</f>
        <v>49</v>
      </c>
      <c r="G48" s="154">
        <f>IF($B48=" ","",IFERROR(INDEX(MMWR_RATING_RO_ROLLUP[],MATCH($B48,MMWR_RATING_RO_ROLLUP[MMWR_RATING_RO_ROLLUP],0),MATCH(G$9,MMWR_RATING_RO_ROLLUP[#Headers],0)),"ERROR"))</f>
        <v>1102</v>
      </c>
      <c r="H48" s="155">
        <f>IF($B48=" ","",IFERROR(INDEX(MMWR_RATING_RO_ROLLUP[],MATCH($B48,MMWR_RATING_RO_ROLLUP[MMWR_RATING_RO_ROLLUP],0),MATCH(H$9,MMWR_RATING_RO_ROLLUP[#Headers],0)),"ERROR"))</f>
        <v>189.83673469390001</v>
      </c>
      <c r="I48" s="155">
        <f>IF($B48=" ","",IFERROR(INDEX(MMWR_RATING_RO_ROLLUP[],MATCH($B48,MMWR_RATING_RO_ROLLUP[MMWR_RATING_RO_ROLLUP],0),MATCH(I$9,MMWR_RATING_RO_ROLLUP[#Headers],0)),"ERROR"))</f>
        <v>133.16878402899999</v>
      </c>
      <c r="J48" s="42"/>
      <c r="K48" s="42"/>
      <c r="L48" s="42"/>
      <c r="M48" s="42"/>
      <c r="N48" s="42"/>
      <c r="O48" s="42"/>
      <c r="P48" s="28"/>
    </row>
    <row r="49" spans="1:16" ht="15.75" x14ac:dyDescent="0.25">
      <c r="A49" s="25"/>
      <c r="B49" s="376" t="s">
        <v>1052</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February 06, 2016</v>
      </c>
      <c r="K3" s="353"/>
      <c r="L3" s="353"/>
      <c r="M3" s="354"/>
      <c r="N3" s="28"/>
    </row>
    <row r="4" spans="1:16" ht="51" customHeight="1" thickBot="1" x14ac:dyDescent="0.35">
      <c r="A4" s="30"/>
      <c r="B4" s="246" t="s">
        <v>456</v>
      </c>
      <c r="C4" s="355" t="s">
        <v>971</v>
      </c>
      <c r="D4" s="356"/>
      <c r="E4" s="356"/>
      <c r="F4" s="356"/>
      <c r="G4" s="356"/>
      <c r="H4" s="356"/>
      <c r="I4" s="356"/>
      <c r="J4" s="356"/>
      <c r="K4" s="356"/>
      <c r="L4" s="356"/>
      <c r="M4" s="357"/>
      <c r="N4" s="28"/>
      <c r="O4" s="22"/>
      <c r="P4" s="23"/>
    </row>
    <row r="5" spans="1:16" ht="27" customHeight="1" thickBot="1" x14ac:dyDescent="0.25">
      <c r="A5" s="30"/>
      <c r="B5" s="48"/>
      <c r="C5" s="358" t="s">
        <v>1043</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6" x14ac:dyDescent="0.2">
      <c r="A12" s="25"/>
      <c r="B12" s="41" t="s">
        <v>730</v>
      </c>
      <c r="C12" s="154">
        <f>IF($B12=" ","",IFERROR(INDEX(MMWR_RATING_RO_ROLLUP[],MATCH($B12,MMWR_RATING_RO_ROLLUP[MMWR_RATING_RO_ROLLUP],0),MATCH(C$9,MMWR_RATING_RO_ROLLUP[#Headers],0)),"ERROR"))</f>
        <v>356593</v>
      </c>
      <c r="D12" s="155">
        <f>IF($B12=" ","",IFERROR(INDEX(MMWR_RATING_RO_ROLLUP[],MATCH($B12,MMWR_RATING_RO_ROLLUP[MMWR_RATING_RO_ROLLUP],0),MATCH(D$9,MMWR_RATING_RO_ROLLUP[#Headers],0)),"ERROR"))</f>
        <v>91.479414907199995</v>
      </c>
      <c r="E12" s="156">
        <f>IF($B12=" ","",IFERROR(INDEX(MMWR_RATING_RO_ROLLUP[],MATCH($B12,MMWR_RATING_RO_ROLLUP[MMWR_RATING_RO_ROLLUP],0),MATCH(E$9,MMWR_RATING_RO_ROLLUP[#Headers],0))/$C12,"ERROR"))</f>
        <v>0.23319863261477369</v>
      </c>
      <c r="F12" s="154">
        <f>IF($B12=" ","",IFERROR(INDEX(MMWR_RATING_RO_ROLLUP[],MATCH($B12,MMWR_RATING_RO_ROLLUP[MMWR_RATING_RO_ROLLUP],0),MATCH(F$9,MMWR_RATING_RO_ROLLUP[#Headers],0)),"ERROR"))</f>
        <v>24311</v>
      </c>
      <c r="G12" s="154">
        <f>IF($B12=" ","",IFERROR(INDEX(MMWR_RATING_RO_ROLLUP[],MATCH($B12,MMWR_RATING_RO_ROLLUP[MMWR_RATING_RO_ROLLUP],0),MATCH(G$9,MMWR_RATING_RO_ROLLUP[#Headers],0)),"ERROR"))</f>
        <v>433814</v>
      </c>
      <c r="H12" s="155">
        <f>IF($B12=" ","",IFERROR(INDEX(MMWR_RATING_RO_ROLLUP[],MATCH($B12,MMWR_RATING_RO_ROLLUP[MMWR_RATING_RO_ROLLUP],0),MATCH(H$9,MMWR_RATING_RO_ROLLUP[#Headers],0)),"ERROR"))</f>
        <v>125.1182180906</v>
      </c>
      <c r="I12" s="155">
        <f>IF($B12=" ","",IFERROR(INDEX(MMWR_RATING_RO_ROLLUP[],MATCH($B12,MMWR_RATING_RO_ROLLUP[MMWR_RATING_RO_ROLLUP],0),MATCH(I$9,MMWR_RATING_RO_ROLLUP[#Headers],0)),"ERROR"))</f>
        <v>128.00326176659999</v>
      </c>
      <c r="J12" s="42"/>
      <c r="K12" s="42"/>
      <c r="L12" s="42"/>
      <c r="M12" s="42"/>
      <c r="N12" s="28"/>
    </row>
    <row r="13" spans="1:16" x14ac:dyDescent="0.2">
      <c r="A13" s="25"/>
      <c r="B13" s="377" t="s">
        <v>733</v>
      </c>
      <c r="C13" s="378"/>
      <c r="D13" s="378"/>
      <c r="E13" s="378"/>
      <c r="F13" s="378"/>
      <c r="G13" s="378"/>
      <c r="H13" s="378"/>
      <c r="I13" s="378"/>
      <c r="J13" s="378"/>
      <c r="K13" s="378"/>
      <c r="L13" s="378"/>
      <c r="M13" s="387"/>
      <c r="N13" s="28"/>
    </row>
    <row r="14" spans="1:16" x14ac:dyDescent="0.2">
      <c r="A14" s="25"/>
      <c r="B14" s="41" t="s">
        <v>729</v>
      </c>
      <c r="C14" s="154">
        <f>IF($B14=" ","",IFERROR(INDEX(MMWR_RATING_RO_ROLLUP[],MATCH($B14,MMWR_RATING_RO_ROLLUP[MMWR_RATING_RO_ROLLUP],0),MATCH(C$9,MMWR_RATING_RO_ROLLUP[#Headers],0)),"ERROR"))</f>
        <v>307840</v>
      </c>
      <c r="D14" s="155">
        <f>IF($B14=" ","",IFERROR(INDEX(MMWR_RATING_RO_ROLLUP[],MATCH($B14,MMWR_RATING_RO_ROLLUP[MMWR_RATING_RO_ROLLUP],0),MATCH(D$9,MMWR_RATING_RO_ROLLUP[#Headers],0)),"ERROR"))</f>
        <v>93.6990547037</v>
      </c>
      <c r="E14" s="156">
        <f>IF($B14=" ","",IFERROR(INDEX(MMWR_RATING_RO_ROLLUP[],MATCH($B14,MMWR_RATING_RO_ROLLUP[MMWR_RATING_RO_ROLLUP],0),MATCH(E$9,MMWR_RATING_RO_ROLLUP[#Headers],0))/$C14,"ERROR"))</f>
        <v>0.23884485446985446</v>
      </c>
      <c r="F14" s="154">
        <f>IF($B14=" ","",IFERROR(INDEX(MMWR_RATING_RO_ROLLUP[],MATCH($B14,MMWR_RATING_RO_ROLLUP[MMWR_RATING_RO_ROLLUP],0),MATCH(F$9,MMWR_RATING_RO_ROLLUP[#Headers],0)),"ERROR"))</f>
        <v>20517</v>
      </c>
      <c r="G14" s="154">
        <f>IF($B14=" ","",IFERROR(INDEX(MMWR_RATING_RO_ROLLUP[],MATCH($B14,MMWR_RATING_RO_ROLLUP[MMWR_RATING_RO_ROLLUP],0),MATCH(G$9,MMWR_RATING_RO_ROLLUP[#Headers],0)),"ERROR"))</f>
        <v>367685</v>
      </c>
      <c r="H14" s="155">
        <f>IF($B14=" ","",IFERROR(INDEX(MMWR_RATING_RO_ROLLUP[],MATCH($B14,MMWR_RATING_RO_ROLLUP[MMWR_RATING_RO_ROLLUP],0),MATCH(H$9,MMWR_RATING_RO_ROLLUP[#Headers],0)),"ERROR"))</f>
        <v>130.1872106058</v>
      </c>
      <c r="I14" s="155">
        <f>IF($B14=" ","",IFERROR(INDEX(MMWR_RATING_RO_ROLLUP[],MATCH($B14,MMWR_RATING_RO_ROLLUP[MMWR_RATING_RO_ROLLUP],0),MATCH(I$9,MMWR_RATING_RO_ROLLUP[#Headers],0)),"ERROR"))</f>
        <v>134.8769245414</v>
      </c>
      <c r="J14" s="42"/>
      <c r="K14" s="42"/>
      <c r="L14" s="42"/>
      <c r="M14" s="42"/>
      <c r="N14" s="28"/>
    </row>
    <row r="15" spans="1:16" x14ac:dyDescent="0.2">
      <c r="A15" s="25"/>
      <c r="B15" s="247" t="s">
        <v>370</v>
      </c>
      <c r="C15" s="154">
        <f>IF($B15=" ","",IFERROR(INDEX(MMWR_RATING_RO_ROLLUP[],MATCH($B15,MMWR_RATING_RO_ROLLUP[MMWR_RATING_RO_ROLLUP],0),MATCH(C$9,MMWR_RATING_RO_ROLLUP[#Headers],0)),"ERROR"))</f>
        <v>68928</v>
      </c>
      <c r="D15" s="155">
        <f>IF($B15=" ","",IFERROR(INDEX(MMWR_RATING_RO_ROLLUP[],MATCH($B15,MMWR_RATING_RO_ROLLUP[MMWR_RATING_RO_ROLLUP],0),MATCH(D$9,MMWR_RATING_RO_ROLLUP[#Headers],0)),"ERROR"))</f>
        <v>96.217676416000003</v>
      </c>
      <c r="E15" s="156">
        <f>IF($B15=" ","",IFERROR(INDEX(MMWR_RATING_RO_ROLLUP[],MATCH($B15,MMWR_RATING_RO_ROLLUP[MMWR_RATING_RO_ROLLUP],0),MATCH(E$9,MMWR_RATING_RO_ROLLUP[#Headers],0))/$C15,"ERROR"))</f>
        <v>0.25197307335190344</v>
      </c>
      <c r="F15" s="154">
        <f>IF($B15=" ","",IFERROR(INDEX(MMWR_RATING_RO_ROLLUP[],MATCH($B15,MMWR_RATING_RO_ROLLUP[MMWR_RATING_RO_ROLLUP],0),MATCH(F$9,MMWR_RATING_RO_ROLLUP[#Headers],0)),"ERROR"))</f>
        <v>4386</v>
      </c>
      <c r="G15" s="154">
        <f>IF($B15=" ","",IFERROR(INDEX(MMWR_RATING_RO_ROLLUP[],MATCH($B15,MMWR_RATING_RO_ROLLUP[MMWR_RATING_RO_ROLLUP],0),MATCH(G$9,MMWR_RATING_RO_ROLLUP[#Headers],0)),"ERROR"))</f>
        <v>80252</v>
      </c>
      <c r="H15" s="155">
        <f>IF($B15=" ","",IFERROR(INDEX(MMWR_RATING_RO_ROLLUP[],MATCH($B15,MMWR_RATING_RO_ROLLUP[MMWR_RATING_RO_ROLLUP],0),MATCH(H$9,MMWR_RATING_RO_ROLLUP[#Headers],0)),"ERROR"))</f>
        <v>130.67897856819999</v>
      </c>
      <c r="I15" s="155">
        <f>IF($B15=" ","",IFERROR(INDEX(MMWR_RATING_RO_ROLLUP[],MATCH($B15,MMWR_RATING_RO_ROLLUP[MMWR_RATING_RO_ROLLUP],0),MATCH(I$9,MMWR_RATING_RO_ROLLUP[#Headers],0)),"ERROR"))</f>
        <v>135.8685640233</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4468</v>
      </c>
      <c r="D16" s="155">
        <f>IF($B16=" ","",IFERROR(INDEX(MMWR_RATING_RO_ROLLUP[],MATCH($B16,MMWR_RATING_RO_ROLLUP[MMWR_RATING_RO_ROLLUP],0),MATCH(D$9,MMWR_RATING_RO_ROLLUP[#Headers],0)),"ERROR"))</f>
        <v>99.108102059100005</v>
      </c>
      <c r="E16" s="156">
        <f>IF($B16=" ","",IFERROR(INDEX(MMWR_RATING_RO_ROLLUP[],MATCH($B16,MMWR_RATING_RO_ROLLUP[MMWR_RATING_RO_ROLLUP],0),MATCH(E$9,MMWR_RATING_RO_ROLLUP[#Headers],0))/$C16,"ERROR"))</f>
        <v>0.2491047448522829</v>
      </c>
      <c r="F16" s="154">
        <f>IF($B16=" ","",IFERROR(INDEX(MMWR_RATING_RO_ROLLUP[],MATCH($B16,MMWR_RATING_RO_ROLLUP[MMWR_RATING_RO_ROLLUP],0),MATCH(F$9,MMWR_RATING_RO_ROLLUP[#Headers],0)),"ERROR"))</f>
        <v>249</v>
      </c>
      <c r="G16" s="154">
        <f>IF($B16=" ","",IFERROR(INDEX(MMWR_RATING_RO_ROLLUP[],MATCH($B16,MMWR_RATING_RO_ROLLUP[MMWR_RATING_RO_ROLLUP],0),MATCH(G$9,MMWR_RATING_RO_ROLLUP[#Headers],0)),"ERROR"))</f>
        <v>5146</v>
      </c>
      <c r="H16" s="155">
        <f>IF($B16=" ","",IFERROR(INDEX(MMWR_RATING_RO_ROLLUP[],MATCH($B16,MMWR_RATING_RO_ROLLUP[MMWR_RATING_RO_ROLLUP],0),MATCH(H$9,MMWR_RATING_RO_ROLLUP[#Headers],0)),"ERROR"))</f>
        <v>148.859437751</v>
      </c>
      <c r="I16" s="155">
        <f>IF($B16=" ","",IFERROR(INDEX(MMWR_RATING_RO_ROLLUP[],MATCH($B16,MMWR_RATING_RO_ROLLUP[MMWR_RATING_RO_ROLLUP],0),MATCH(I$9,MMWR_RATING_RO_ROLLUP[#Headers],0)),"ERROR"))</f>
        <v>145.8867081228</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3807</v>
      </c>
      <c r="D17" s="155">
        <f>IF($B17=" ","",IFERROR(INDEX(MMWR_RATING_RO_ROLLUP[],MATCH($B17,MMWR_RATING_RO_ROLLUP[MMWR_RATING_RO_ROLLUP],0),MATCH(D$9,MMWR_RATING_RO_ROLLUP[#Headers],0)),"ERROR"))</f>
        <v>91.6493301812</v>
      </c>
      <c r="E17" s="156">
        <f>IF($B17=" ","",IFERROR(INDEX(MMWR_RATING_RO_ROLLUP[],MATCH($B17,MMWR_RATING_RO_ROLLUP[MMWR_RATING_RO_ROLLUP],0),MATCH(E$9,MMWR_RATING_RO_ROLLUP[#Headers],0))/$C17,"ERROR"))</f>
        <v>0.24638823220383504</v>
      </c>
      <c r="F17" s="154">
        <f>IF($B17=" ","",IFERROR(INDEX(MMWR_RATING_RO_ROLLUP[],MATCH($B17,MMWR_RATING_RO_ROLLUP[MMWR_RATING_RO_ROLLUP],0),MATCH(F$9,MMWR_RATING_RO_ROLLUP[#Headers],0)),"ERROR"))</f>
        <v>135</v>
      </c>
      <c r="G17" s="154">
        <f>IF($B17=" ","",IFERROR(INDEX(MMWR_RATING_RO_ROLLUP[],MATCH($B17,MMWR_RATING_RO_ROLLUP[MMWR_RATING_RO_ROLLUP],0),MATCH(G$9,MMWR_RATING_RO_ROLLUP[#Headers],0)),"ERROR"))</f>
        <v>3731</v>
      </c>
      <c r="H17" s="155">
        <f>IF($B17=" ","",IFERROR(INDEX(MMWR_RATING_RO_ROLLUP[],MATCH($B17,MMWR_RATING_RO_ROLLUP[MMWR_RATING_RO_ROLLUP],0),MATCH(H$9,MMWR_RATING_RO_ROLLUP[#Headers],0)),"ERROR"))</f>
        <v>142.56296296299999</v>
      </c>
      <c r="I17" s="155">
        <f>IF($B17=" ","",IFERROR(INDEX(MMWR_RATING_RO_ROLLUP[],MATCH($B17,MMWR_RATING_RO_ROLLUP[MMWR_RATING_RO_ROLLUP],0),MATCH(I$9,MMWR_RATING_RO_ROLLUP[#Headers],0)),"ERROR"))</f>
        <v>131.56633610290001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3754</v>
      </c>
      <c r="D18" s="155">
        <f>IF($B18=" ","",IFERROR(INDEX(MMWR_RATING_RO_ROLLUP[],MATCH($B18,MMWR_RATING_RO_ROLLUP[MMWR_RATING_RO_ROLLUP],0),MATCH(D$9,MMWR_RATING_RO_ROLLUP[#Headers],0)),"ERROR"))</f>
        <v>87.324453915800007</v>
      </c>
      <c r="E18" s="156">
        <f>IF($B18=" ","",IFERROR(INDEX(MMWR_RATING_RO_ROLLUP[],MATCH($B18,MMWR_RATING_RO_ROLLUP[MMWR_RATING_RO_ROLLUP],0),MATCH(E$9,MMWR_RATING_RO_ROLLUP[#Headers],0))/$C18,"ERROR"))</f>
        <v>0.18673415023974427</v>
      </c>
      <c r="F18" s="154">
        <f>IF($B18=" ","",IFERROR(INDEX(MMWR_RATING_RO_ROLLUP[],MATCH($B18,MMWR_RATING_RO_ROLLUP[MMWR_RATING_RO_ROLLUP],0),MATCH(F$9,MMWR_RATING_RO_ROLLUP[#Headers],0)),"ERROR"))</f>
        <v>224</v>
      </c>
      <c r="G18" s="154">
        <f>IF($B18=" ","",IFERROR(INDEX(MMWR_RATING_RO_ROLLUP[],MATCH($B18,MMWR_RATING_RO_ROLLUP[MMWR_RATING_RO_ROLLUP],0),MATCH(G$9,MMWR_RATING_RO_ROLLUP[#Headers],0)),"ERROR"))</f>
        <v>4449</v>
      </c>
      <c r="H18" s="155">
        <f>IF($B18=" ","",IFERROR(INDEX(MMWR_RATING_RO_ROLLUP[],MATCH($B18,MMWR_RATING_RO_ROLLUP[MMWR_RATING_RO_ROLLUP],0),MATCH(H$9,MMWR_RATING_RO_ROLLUP[#Headers],0)),"ERROR"))</f>
        <v>135.74553571429999</v>
      </c>
      <c r="I18" s="155">
        <f>IF($B18=" ","",IFERROR(INDEX(MMWR_RATING_RO_ROLLUP[],MATCH($B18,MMWR_RATING_RO_ROLLUP[MMWR_RATING_RO_ROLLUP],0),MATCH(I$9,MMWR_RATING_RO_ROLLUP[#Headers],0)),"ERROR"))</f>
        <v>147.44504383009999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2047</v>
      </c>
      <c r="D19" s="155">
        <f>IF($B19=" ","",IFERROR(INDEX(MMWR_RATING_RO_ROLLUP[],MATCH($B19,MMWR_RATING_RO_ROLLUP[MMWR_RATING_RO_ROLLUP],0),MATCH(D$9,MMWR_RATING_RO_ROLLUP[#Headers],0)),"ERROR"))</f>
        <v>87.288715193000002</v>
      </c>
      <c r="E19" s="156">
        <f>IF($B19=" ","",IFERROR(INDEX(MMWR_RATING_RO_ROLLUP[],MATCH($B19,MMWR_RATING_RO_ROLLUP[MMWR_RATING_RO_ROLLUP],0),MATCH(E$9,MMWR_RATING_RO_ROLLUP[#Headers],0))/$C19,"ERROR"))</f>
        <v>0.19443087445041524</v>
      </c>
      <c r="F19" s="154">
        <f>IF($B19=" ","",IFERROR(INDEX(MMWR_RATING_RO_ROLLUP[],MATCH($B19,MMWR_RATING_RO_ROLLUP[MMWR_RATING_RO_ROLLUP],0),MATCH(F$9,MMWR_RATING_RO_ROLLUP[#Headers],0)),"ERROR"))</f>
        <v>97</v>
      </c>
      <c r="G19" s="154">
        <f>IF($B19=" ","",IFERROR(INDEX(MMWR_RATING_RO_ROLLUP[],MATCH($B19,MMWR_RATING_RO_ROLLUP[MMWR_RATING_RO_ROLLUP],0),MATCH(G$9,MMWR_RATING_RO_ROLLUP[#Headers],0)),"ERROR"))</f>
        <v>2051</v>
      </c>
      <c r="H19" s="155">
        <f>IF($B19=" ","",IFERROR(INDEX(MMWR_RATING_RO_ROLLUP[],MATCH($B19,MMWR_RATING_RO_ROLLUP[MMWR_RATING_RO_ROLLUP],0),MATCH(H$9,MMWR_RATING_RO_ROLLUP[#Headers],0)),"ERROR"))</f>
        <v>111.0412371134</v>
      </c>
      <c r="I19" s="155">
        <f>IF($B19=" ","",IFERROR(INDEX(MMWR_RATING_RO_ROLLUP[],MATCH($B19,MMWR_RATING_RO_ROLLUP[MMWR_RATING_RO_ROLLUP],0),MATCH(I$9,MMWR_RATING_RO_ROLLUP[#Headers],0)),"ERROR"))</f>
        <v>117.8688444661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2765</v>
      </c>
      <c r="D20" s="155">
        <f>IF($B20=" ","",IFERROR(INDEX(MMWR_RATING_RO_ROLLUP[],MATCH($B20,MMWR_RATING_RO_ROLLUP[MMWR_RATING_RO_ROLLUP],0),MATCH(D$9,MMWR_RATING_RO_ROLLUP[#Headers],0)),"ERROR"))</f>
        <v>82.284629294799998</v>
      </c>
      <c r="E20" s="156">
        <f>IF($B20=" ","",IFERROR(INDEX(MMWR_RATING_RO_ROLLUP[],MATCH($B20,MMWR_RATING_RO_ROLLUP[MMWR_RATING_RO_ROLLUP],0),MATCH(E$9,MMWR_RATING_RO_ROLLUP[#Headers],0))/$C20,"ERROR"))</f>
        <v>0.18047016274864375</v>
      </c>
      <c r="F20" s="154">
        <f>IF($B20=" ","",IFERROR(INDEX(MMWR_RATING_RO_ROLLUP[],MATCH($B20,MMWR_RATING_RO_ROLLUP[MMWR_RATING_RO_ROLLUP],0),MATCH(F$9,MMWR_RATING_RO_ROLLUP[#Headers],0)),"ERROR"))</f>
        <v>124</v>
      </c>
      <c r="G20" s="154">
        <f>IF($B20=" ","",IFERROR(INDEX(MMWR_RATING_RO_ROLLUP[],MATCH($B20,MMWR_RATING_RO_ROLLUP[MMWR_RATING_RO_ROLLUP],0),MATCH(G$9,MMWR_RATING_RO_ROLLUP[#Headers],0)),"ERROR"))</f>
        <v>2836</v>
      </c>
      <c r="H20" s="155">
        <f>IF($B20=" ","",IFERROR(INDEX(MMWR_RATING_RO_ROLLUP[],MATCH($B20,MMWR_RATING_RO_ROLLUP[MMWR_RATING_RO_ROLLUP],0),MATCH(H$9,MMWR_RATING_RO_ROLLUP[#Headers],0)),"ERROR"))</f>
        <v>130.80645161289999</v>
      </c>
      <c r="I20" s="155">
        <f>IF($B20=" ","",IFERROR(INDEX(MMWR_RATING_RO_ROLLUP[],MATCH($B20,MMWR_RATING_RO_ROLLUP[MMWR_RATING_RO_ROLLUP],0),MATCH(I$9,MMWR_RATING_RO_ROLLUP[#Headers],0)),"ERROR"))</f>
        <v>118.6671368124</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1144</v>
      </c>
      <c r="D21" s="155">
        <f>IF($B21=" ","",IFERROR(INDEX(MMWR_RATING_RO_ROLLUP[],MATCH($B21,MMWR_RATING_RO_ROLLUP[MMWR_RATING_RO_ROLLUP],0),MATCH(D$9,MMWR_RATING_RO_ROLLUP[#Headers],0)),"ERROR"))</f>
        <v>94.210664335700002</v>
      </c>
      <c r="E21" s="156">
        <f>IF($B21=" ","",IFERROR(INDEX(MMWR_RATING_RO_ROLLUP[],MATCH($B21,MMWR_RATING_RO_ROLLUP[MMWR_RATING_RO_ROLLUP],0),MATCH(E$9,MMWR_RATING_RO_ROLLUP[#Headers],0))/$C21,"ERROR"))</f>
        <v>0.22465034965034966</v>
      </c>
      <c r="F21" s="154">
        <f>IF($B21=" ","",IFERROR(INDEX(MMWR_RATING_RO_ROLLUP[],MATCH($B21,MMWR_RATING_RO_ROLLUP[MMWR_RATING_RO_ROLLUP],0),MATCH(F$9,MMWR_RATING_RO_ROLLUP[#Headers],0)),"ERROR"))</f>
        <v>63</v>
      </c>
      <c r="G21" s="154">
        <f>IF($B21=" ","",IFERROR(INDEX(MMWR_RATING_RO_ROLLUP[],MATCH($B21,MMWR_RATING_RO_ROLLUP[MMWR_RATING_RO_ROLLUP],0),MATCH(G$9,MMWR_RATING_RO_ROLLUP[#Headers],0)),"ERROR"))</f>
        <v>1345</v>
      </c>
      <c r="H21" s="155">
        <f>IF($B21=" ","",IFERROR(INDEX(MMWR_RATING_RO_ROLLUP[],MATCH($B21,MMWR_RATING_RO_ROLLUP[MMWR_RATING_RO_ROLLUP],0),MATCH(H$9,MMWR_RATING_RO_ROLLUP[#Headers],0)),"ERROR"))</f>
        <v>156.6349206349</v>
      </c>
      <c r="I21" s="155">
        <f>IF($B21=" ","",IFERROR(INDEX(MMWR_RATING_RO_ROLLUP[],MATCH($B21,MMWR_RATING_RO_ROLLUP[MMWR_RATING_RO_ROLLUP],0),MATCH(I$9,MMWR_RATING_RO_ROLLUP[#Headers],0)),"ERROR"))</f>
        <v>136.08996282530001</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4742</v>
      </c>
      <c r="D22" s="155">
        <f>IF($B22=" ","",IFERROR(INDEX(MMWR_RATING_RO_ROLLUP[],MATCH($B22,MMWR_RATING_RO_ROLLUP[MMWR_RATING_RO_ROLLUP],0),MATCH(D$9,MMWR_RATING_RO_ROLLUP[#Headers],0)),"ERROR"))</f>
        <v>99.336988612400006</v>
      </c>
      <c r="E22" s="156">
        <f>IF($B22=" ","",IFERROR(INDEX(MMWR_RATING_RO_ROLLUP[],MATCH($B22,MMWR_RATING_RO_ROLLUP[MMWR_RATING_RO_ROLLUP],0),MATCH(E$9,MMWR_RATING_RO_ROLLUP[#Headers],0))/$C22,"ERROR"))</f>
        <v>0.27667650780261493</v>
      </c>
      <c r="F22" s="154">
        <f>IF($B22=" ","",IFERROR(INDEX(MMWR_RATING_RO_ROLLUP[],MATCH($B22,MMWR_RATING_RO_ROLLUP[MMWR_RATING_RO_ROLLUP],0),MATCH(F$9,MMWR_RATING_RO_ROLLUP[#Headers],0)),"ERROR"))</f>
        <v>285</v>
      </c>
      <c r="G22" s="154">
        <f>IF($B22=" ","",IFERROR(INDEX(MMWR_RATING_RO_ROLLUP[],MATCH($B22,MMWR_RATING_RO_ROLLUP[MMWR_RATING_RO_ROLLUP],0),MATCH(G$9,MMWR_RATING_RO_ROLLUP[#Headers],0)),"ERROR"))</f>
        <v>4967</v>
      </c>
      <c r="H22" s="155">
        <f>IF($B22=" ","",IFERROR(INDEX(MMWR_RATING_RO_ROLLUP[],MATCH($B22,MMWR_RATING_RO_ROLLUP[MMWR_RATING_RO_ROLLUP],0),MATCH(H$9,MMWR_RATING_RO_ROLLUP[#Headers],0)),"ERROR"))</f>
        <v>126.68421052630001</v>
      </c>
      <c r="I22" s="155">
        <f>IF($B22=" ","",IFERROR(INDEX(MMWR_RATING_RO_ROLLUP[],MATCH($B22,MMWR_RATING_RO_ROLLUP[MMWR_RATING_RO_ROLLUP],0),MATCH(I$9,MMWR_RATING_RO_ROLLUP[#Headers],0)),"ERROR"))</f>
        <v>139.50835514400001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2593</v>
      </c>
      <c r="D23" s="155">
        <f>IF($B23=" ","",IFERROR(INDEX(MMWR_RATING_RO_ROLLUP[],MATCH($B23,MMWR_RATING_RO_ROLLUP[MMWR_RATING_RO_ROLLUP],0),MATCH(D$9,MMWR_RATING_RO_ROLLUP[#Headers],0)),"ERROR"))</f>
        <v>87.502121095299998</v>
      </c>
      <c r="E23" s="156">
        <f>IF($B23=" ","",IFERROR(INDEX(MMWR_RATING_RO_ROLLUP[],MATCH($B23,MMWR_RATING_RO_ROLLUP[MMWR_RATING_RO_ROLLUP],0),MATCH(E$9,MMWR_RATING_RO_ROLLUP[#Headers],0))/$C23,"ERROR"))</f>
        <v>0.21326648669494794</v>
      </c>
      <c r="F23" s="154">
        <f>IF($B23=" ","",IFERROR(INDEX(MMWR_RATING_RO_ROLLUP[],MATCH($B23,MMWR_RATING_RO_ROLLUP[MMWR_RATING_RO_ROLLUP],0),MATCH(F$9,MMWR_RATING_RO_ROLLUP[#Headers],0)),"ERROR"))</f>
        <v>206</v>
      </c>
      <c r="G23" s="154">
        <f>IF($B23=" ","",IFERROR(INDEX(MMWR_RATING_RO_ROLLUP[],MATCH($B23,MMWR_RATING_RO_ROLLUP[MMWR_RATING_RO_ROLLUP],0),MATCH(G$9,MMWR_RATING_RO_ROLLUP[#Headers],0)),"ERROR"))</f>
        <v>2891</v>
      </c>
      <c r="H23" s="155">
        <f>IF($B23=" ","",IFERROR(INDEX(MMWR_RATING_RO_ROLLUP[],MATCH($B23,MMWR_RATING_RO_ROLLUP[MMWR_RATING_RO_ROLLUP],0),MATCH(H$9,MMWR_RATING_RO_ROLLUP[#Headers],0)),"ERROR"))</f>
        <v>127.5922330097</v>
      </c>
      <c r="I23" s="155">
        <f>IF($B23=" ","",IFERROR(INDEX(MMWR_RATING_RO_ROLLUP[],MATCH($B23,MMWR_RATING_RO_ROLLUP[MMWR_RATING_RO_ROLLUP],0),MATCH(I$9,MMWR_RATING_RO_ROLLUP[#Headers],0)),"ERROR"))</f>
        <v>140.77274299550001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6915</v>
      </c>
      <c r="D24" s="155">
        <f>IF($B24=" ","",IFERROR(INDEX(MMWR_RATING_RO_ROLLUP[],MATCH($B24,MMWR_RATING_RO_ROLLUP[MMWR_RATING_RO_ROLLUP],0),MATCH(D$9,MMWR_RATING_RO_ROLLUP[#Headers],0)),"ERROR"))</f>
        <v>112.0876355748</v>
      </c>
      <c r="E24" s="156">
        <f>IF($B24=" ","",IFERROR(INDEX(MMWR_RATING_RO_ROLLUP[],MATCH($B24,MMWR_RATING_RO_ROLLUP[MMWR_RATING_RO_ROLLUP],0),MATCH(E$9,MMWR_RATING_RO_ROLLUP[#Headers],0))/$C24,"ERROR"))</f>
        <v>0.30961677512653651</v>
      </c>
      <c r="F24" s="154">
        <f>IF($B24=" ","",IFERROR(INDEX(MMWR_RATING_RO_ROLLUP[],MATCH($B24,MMWR_RATING_RO_ROLLUP[MMWR_RATING_RO_ROLLUP],0),MATCH(F$9,MMWR_RATING_RO_ROLLUP[#Headers],0)),"ERROR"))</f>
        <v>528</v>
      </c>
      <c r="G24" s="154">
        <f>IF($B24=" ","",IFERROR(INDEX(MMWR_RATING_RO_ROLLUP[],MATCH($B24,MMWR_RATING_RO_ROLLUP[MMWR_RATING_RO_ROLLUP],0),MATCH(G$9,MMWR_RATING_RO_ROLLUP[#Headers],0)),"ERROR"))</f>
        <v>8851</v>
      </c>
      <c r="H24" s="155">
        <f>IF($B24=" ","",IFERROR(INDEX(MMWR_RATING_RO_ROLLUP[],MATCH($B24,MMWR_RATING_RO_ROLLUP[MMWR_RATING_RO_ROLLUP],0),MATCH(H$9,MMWR_RATING_RO_ROLLUP[#Headers],0)),"ERROR"))</f>
        <v>135.75946969699999</v>
      </c>
      <c r="I24" s="155">
        <f>IF($B24=" ","",IFERROR(INDEX(MMWR_RATING_RO_ROLLUP[],MATCH($B24,MMWR_RATING_RO_ROLLUP[MMWR_RATING_RO_ROLLUP],0),MATCH(I$9,MMWR_RATING_RO_ROLLUP[#Headers],0)),"ERROR"))</f>
        <v>150.88125635520001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4578</v>
      </c>
      <c r="D25" s="155">
        <f>IF($B25=" ","",IFERROR(INDEX(MMWR_RATING_RO_ROLLUP[],MATCH($B25,MMWR_RATING_RO_ROLLUP[MMWR_RATING_RO_ROLLUP],0),MATCH(D$9,MMWR_RATING_RO_ROLLUP[#Headers],0)),"ERROR"))</f>
        <v>114.379860201</v>
      </c>
      <c r="E25" s="156">
        <f>IF($B25=" ","",IFERROR(INDEX(MMWR_RATING_RO_ROLLUP[],MATCH($B25,MMWR_RATING_RO_ROLLUP[MMWR_RATING_RO_ROLLUP],0),MATCH(E$9,MMWR_RATING_RO_ROLLUP[#Headers],0))/$C25,"ERROR"))</f>
        <v>0.32175622542595017</v>
      </c>
      <c r="F25" s="154">
        <f>IF($B25=" ","",IFERROR(INDEX(MMWR_RATING_RO_ROLLUP[],MATCH($B25,MMWR_RATING_RO_ROLLUP[MMWR_RATING_RO_ROLLUP],0),MATCH(F$9,MMWR_RATING_RO_ROLLUP[#Headers],0)),"ERROR"))</f>
        <v>229</v>
      </c>
      <c r="G25" s="154">
        <f>IF($B25=" ","",IFERROR(INDEX(MMWR_RATING_RO_ROLLUP[],MATCH($B25,MMWR_RATING_RO_ROLLUP[MMWR_RATING_RO_ROLLUP],0),MATCH(G$9,MMWR_RATING_RO_ROLLUP[#Headers],0)),"ERROR"))</f>
        <v>4687</v>
      </c>
      <c r="H25" s="155">
        <f>IF($B25=" ","",IFERROR(INDEX(MMWR_RATING_RO_ROLLUP[],MATCH($B25,MMWR_RATING_RO_ROLLUP[MMWR_RATING_RO_ROLLUP],0),MATCH(H$9,MMWR_RATING_RO_ROLLUP[#Headers],0)),"ERROR"))</f>
        <v>147.83406113539999</v>
      </c>
      <c r="I25" s="155">
        <f>IF($B25=" ","",IFERROR(INDEX(MMWR_RATING_RO_ROLLUP[],MATCH($B25,MMWR_RATING_RO_ROLLUP[MMWR_RATING_RO_ROLLUP],0),MATCH(I$9,MMWR_RATING_RO_ROLLUP[#Headers],0)),"ERROR"))</f>
        <v>162.1256667378</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2452</v>
      </c>
      <c r="D26" s="155">
        <f>IF($B26=" ","",IFERROR(INDEX(MMWR_RATING_RO_ROLLUP[],MATCH($B26,MMWR_RATING_RO_ROLLUP[MMWR_RATING_RO_ROLLUP],0),MATCH(D$9,MMWR_RATING_RO_ROLLUP[#Headers],0)),"ERROR"))</f>
        <v>73.696982055500001</v>
      </c>
      <c r="E26" s="156">
        <f>IF($B26=" ","",IFERROR(INDEX(MMWR_RATING_RO_ROLLUP[],MATCH($B26,MMWR_RATING_RO_ROLLUP[MMWR_RATING_RO_ROLLUP],0),MATCH(E$9,MMWR_RATING_RO_ROLLUP[#Headers],0))/$C26,"ERROR"))</f>
        <v>0.17047308319738988</v>
      </c>
      <c r="F26" s="154">
        <f>IF($B26=" ","",IFERROR(INDEX(MMWR_RATING_RO_ROLLUP[],MATCH($B26,MMWR_RATING_RO_ROLLUP[MMWR_RATING_RO_ROLLUP],0),MATCH(F$9,MMWR_RATING_RO_ROLLUP[#Headers],0)),"ERROR"))</f>
        <v>443</v>
      </c>
      <c r="G26" s="154">
        <f>IF($B26=" ","",IFERROR(INDEX(MMWR_RATING_RO_ROLLUP[],MATCH($B26,MMWR_RATING_RO_ROLLUP[MMWR_RATING_RO_ROLLUP],0),MATCH(G$9,MMWR_RATING_RO_ROLLUP[#Headers],0)),"ERROR"))</f>
        <v>7073</v>
      </c>
      <c r="H26" s="155">
        <f>IF($B26=" ","",IFERROR(INDEX(MMWR_RATING_RO_ROLLUP[],MATCH($B26,MMWR_RATING_RO_ROLLUP[MMWR_RATING_RO_ROLLUP],0),MATCH(H$9,MMWR_RATING_RO_ROLLUP[#Headers],0)),"ERROR"))</f>
        <v>65.498871331800004</v>
      </c>
      <c r="I26" s="155">
        <f>IF($B26=" ","",IFERROR(INDEX(MMWR_RATING_RO_ROLLUP[],MATCH($B26,MMWR_RATING_RO_ROLLUP[MMWR_RATING_RO_ROLLUP],0),MATCH(I$9,MMWR_RATING_RO_ROLLUP[#Headers],0)),"ERROR"))</f>
        <v>57.644139686099997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10521</v>
      </c>
      <c r="D27" s="155">
        <f>IF($B27=" ","",IFERROR(INDEX(MMWR_RATING_RO_ROLLUP[],MATCH($B27,MMWR_RATING_RO_ROLLUP[MMWR_RATING_RO_ROLLUP],0),MATCH(D$9,MMWR_RATING_RO_ROLLUP[#Headers],0)),"ERROR"))</f>
        <v>92.542248835699993</v>
      </c>
      <c r="E27" s="156">
        <f>IF($B27=" ","",IFERROR(INDEX(MMWR_RATING_RO_ROLLUP[],MATCH($B27,MMWR_RATING_RO_ROLLUP[MMWR_RATING_RO_ROLLUP],0),MATCH(E$9,MMWR_RATING_RO_ROLLUP[#Headers],0))/$C27,"ERROR"))</f>
        <v>0.25007128599942974</v>
      </c>
      <c r="F27" s="154">
        <f>IF($B27=" ","",IFERROR(INDEX(MMWR_RATING_RO_ROLLUP[],MATCH($B27,MMWR_RATING_RO_ROLLUP[MMWR_RATING_RO_ROLLUP],0),MATCH(F$9,MMWR_RATING_RO_ROLLUP[#Headers],0)),"ERROR"))</f>
        <v>694</v>
      </c>
      <c r="G27" s="154">
        <f>IF($B27=" ","",IFERROR(INDEX(MMWR_RATING_RO_ROLLUP[],MATCH($B27,MMWR_RATING_RO_ROLLUP[MMWR_RATING_RO_ROLLUP],0),MATCH(G$9,MMWR_RATING_RO_ROLLUP[#Headers],0)),"ERROR"))</f>
        <v>11227</v>
      </c>
      <c r="H27" s="155">
        <f>IF($B27=" ","",IFERROR(INDEX(MMWR_RATING_RO_ROLLUP[],MATCH($B27,MMWR_RATING_RO_ROLLUP[MMWR_RATING_RO_ROLLUP],0),MATCH(H$9,MMWR_RATING_RO_ROLLUP[#Headers],0)),"ERROR"))</f>
        <v>128.47982708929999</v>
      </c>
      <c r="I27" s="155">
        <f>IF($B27=" ","",IFERROR(INDEX(MMWR_RATING_RO_ROLLUP[],MATCH($B27,MMWR_RATING_RO_ROLLUP[MMWR_RATING_RO_ROLLUP],0),MATCH(I$9,MMWR_RATING_RO_ROLLUP[#Headers],0)),"ERROR"))</f>
        <v>140.87921973810001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1388</v>
      </c>
      <c r="D28" s="155">
        <f>IF($B28=" ","",IFERROR(INDEX(MMWR_RATING_RO_ROLLUP[],MATCH($B28,MMWR_RATING_RO_ROLLUP[MMWR_RATING_RO_ROLLUP],0),MATCH(D$9,MMWR_RATING_RO_ROLLUP[#Headers],0)),"ERROR"))</f>
        <v>71.838616714699995</v>
      </c>
      <c r="E28" s="156">
        <f>IF($B28=" ","",IFERROR(INDEX(MMWR_RATING_RO_ROLLUP[],MATCH($B28,MMWR_RATING_RO_ROLLUP[MMWR_RATING_RO_ROLLUP],0),MATCH(E$9,MMWR_RATING_RO_ROLLUP[#Headers],0))/$C28,"ERROR"))</f>
        <v>0.12031700288184438</v>
      </c>
      <c r="F28" s="154">
        <f>IF($B28=" ","",IFERROR(INDEX(MMWR_RATING_RO_ROLLUP[],MATCH($B28,MMWR_RATING_RO_ROLLUP[MMWR_RATING_RO_ROLLUP],0),MATCH(F$9,MMWR_RATING_RO_ROLLUP[#Headers],0)),"ERROR"))</f>
        <v>87</v>
      </c>
      <c r="G28" s="154">
        <f>IF($B28=" ","",IFERROR(INDEX(MMWR_RATING_RO_ROLLUP[],MATCH($B28,MMWR_RATING_RO_ROLLUP[MMWR_RATING_RO_ROLLUP],0),MATCH(G$9,MMWR_RATING_RO_ROLLUP[#Headers],0)),"ERROR"))</f>
        <v>1587</v>
      </c>
      <c r="H28" s="155">
        <f>IF($B28=" ","",IFERROR(INDEX(MMWR_RATING_RO_ROLLUP[],MATCH($B28,MMWR_RATING_RO_ROLLUP[MMWR_RATING_RO_ROLLUP],0),MATCH(H$9,MMWR_RATING_RO_ROLLUP[#Headers],0)),"ERROR"))</f>
        <v>125.4597701149</v>
      </c>
      <c r="I28" s="155">
        <f>IF($B28=" ","",IFERROR(INDEX(MMWR_RATING_RO_ROLLUP[],MATCH($B28,MMWR_RATING_RO_ROLLUP[MMWR_RATING_RO_ROLLUP],0),MATCH(I$9,MMWR_RATING_RO_ROLLUP[#Headers],0)),"ERROR"))</f>
        <v>109.50535601759999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565</v>
      </c>
      <c r="D29" s="155">
        <f>IF($B29=" ","",IFERROR(INDEX(MMWR_RATING_RO_ROLLUP[],MATCH($B29,MMWR_RATING_RO_ROLLUP[MMWR_RATING_RO_ROLLUP],0),MATCH(D$9,MMWR_RATING_RO_ROLLUP[#Headers],0)),"ERROR"))</f>
        <v>98.587610619499998</v>
      </c>
      <c r="E29" s="156">
        <f>IF($B29=" ","",IFERROR(INDEX(MMWR_RATING_RO_ROLLUP[],MATCH($B29,MMWR_RATING_RO_ROLLUP[MMWR_RATING_RO_ROLLUP],0),MATCH(E$9,MMWR_RATING_RO_ROLLUP[#Headers],0))/$C29,"ERROR"))</f>
        <v>0.2831858407079646</v>
      </c>
      <c r="F29" s="154">
        <f>IF($B29=" ","",IFERROR(INDEX(MMWR_RATING_RO_ROLLUP[],MATCH($B29,MMWR_RATING_RO_ROLLUP[MMWR_RATING_RO_ROLLUP],0),MATCH(F$9,MMWR_RATING_RO_ROLLUP[#Headers],0)),"ERROR"))</f>
        <v>28</v>
      </c>
      <c r="G29" s="154">
        <f>IF($B29=" ","",IFERROR(INDEX(MMWR_RATING_RO_ROLLUP[],MATCH($B29,MMWR_RATING_RO_ROLLUP[MMWR_RATING_RO_ROLLUP],0),MATCH(G$9,MMWR_RATING_RO_ROLLUP[#Headers],0)),"ERROR"))</f>
        <v>440</v>
      </c>
      <c r="H29" s="155">
        <f>IF($B29=" ","",IFERROR(INDEX(MMWR_RATING_RO_ROLLUP[],MATCH($B29,MMWR_RATING_RO_ROLLUP[MMWR_RATING_RO_ROLLUP],0),MATCH(H$9,MMWR_RATING_RO_ROLLUP[#Headers],0)),"ERROR"))</f>
        <v>134.82142857139999</v>
      </c>
      <c r="I29" s="155">
        <f>IF($B29=" ","",IFERROR(INDEX(MMWR_RATING_RO_ROLLUP[],MATCH($B29,MMWR_RATING_RO_ROLLUP[MMWR_RATING_RO_ROLLUP],0),MATCH(I$9,MMWR_RATING_RO_ROLLUP[#Headers],0)),"ERROR"))</f>
        <v>141.8409090909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714</v>
      </c>
      <c r="D30" s="155">
        <f>IF($B30=" ","",IFERROR(INDEX(MMWR_RATING_RO_ROLLUP[],MATCH($B30,MMWR_RATING_RO_ROLLUP[MMWR_RATING_RO_ROLLUP],0),MATCH(D$9,MMWR_RATING_RO_ROLLUP[#Headers],0)),"ERROR"))</f>
        <v>105.1918767507</v>
      </c>
      <c r="E30" s="156">
        <f>IF($B30=" ","",IFERROR(INDEX(MMWR_RATING_RO_ROLLUP[],MATCH($B30,MMWR_RATING_RO_ROLLUP[MMWR_RATING_RO_ROLLUP],0),MATCH(E$9,MMWR_RATING_RO_ROLLUP[#Headers],0))/$C30,"ERROR"))</f>
        <v>0.3123249299719888</v>
      </c>
      <c r="F30" s="154">
        <f>IF($B30=" ","",IFERROR(INDEX(MMWR_RATING_RO_ROLLUP[],MATCH($B30,MMWR_RATING_RO_ROLLUP[MMWR_RATING_RO_ROLLUP],0),MATCH(F$9,MMWR_RATING_RO_ROLLUP[#Headers],0)),"ERROR"))</f>
        <v>51</v>
      </c>
      <c r="G30" s="154">
        <f>IF($B30=" ","",IFERROR(INDEX(MMWR_RATING_RO_ROLLUP[],MATCH($B30,MMWR_RATING_RO_ROLLUP[MMWR_RATING_RO_ROLLUP],0),MATCH(G$9,MMWR_RATING_RO_ROLLUP[#Headers],0)),"ERROR"))</f>
        <v>861</v>
      </c>
      <c r="H30" s="155">
        <f>IF($B30=" ","",IFERROR(INDEX(MMWR_RATING_RO_ROLLUP[],MATCH($B30,MMWR_RATING_RO_ROLLUP[MMWR_RATING_RO_ROLLUP],0),MATCH(H$9,MMWR_RATING_RO_ROLLUP[#Headers],0)),"ERROR"))</f>
        <v>152.431372549</v>
      </c>
      <c r="I30" s="155">
        <f>IF($B30=" ","",IFERROR(INDEX(MMWR_RATING_RO_ROLLUP[],MATCH($B30,MMWR_RATING_RO_ROLLUP[MMWR_RATING_RO_ROLLUP],0),MATCH(I$9,MMWR_RATING_RO_ROLLUP[#Headers],0)),"ERROR"))</f>
        <v>144.27642276419999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16475</v>
      </c>
      <c r="D31" s="155">
        <f>IF($B31=" ","",IFERROR(INDEX(MMWR_RATING_RO_ROLLUP[],MATCH($B31,MMWR_RATING_RO_ROLLUP[MMWR_RATING_RO_ROLLUP],0),MATCH(D$9,MMWR_RATING_RO_ROLLUP[#Headers],0)),"ERROR"))</f>
        <v>98.151684370300003</v>
      </c>
      <c r="E31" s="156">
        <f>IF($B31=" ","",IFERROR(INDEX(MMWR_RATING_RO_ROLLUP[],MATCH($B31,MMWR_RATING_RO_ROLLUP[MMWR_RATING_RO_ROLLUP],0),MATCH(E$9,MMWR_RATING_RO_ROLLUP[#Headers],0))/$C31,"ERROR"))</f>
        <v>0.26610015174506829</v>
      </c>
      <c r="F31" s="154">
        <f>IF($B31=" ","",IFERROR(INDEX(MMWR_RATING_RO_ROLLUP[],MATCH($B31,MMWR_RATING_RO_ROLLUP[MMWR_RATING_RO_ROLLUP],0),MATCH(F$9,MMWR_RATING_RO_ROLLUP[#Headers],0)),"ERROR"))</f>
        <v>943</v>
      </c>
      <c r="G31" s="154">
        <f>IF($B31=" ","",IFERROR(INDEX(MMWR_RATING_RO_ROLLUP[],MATCH($B31,MMWR_RATING_RO_ROLLUP[MMWR_RATING_RO_ROLLUP],0),MATCH(G$9,MMWR_RATING_RO_ROLLUP[#Headers],0)),"ERROR"))</f>
        <v>18110</v>
      </c>
      <c r="H31" s="155">
        <f>IF($B31=" ","",IFERROR(INDEX(MMWR_RATING_RO_ROLLUP[],MATCH($B31,MMWR_RATING_RO_ROLLUP[MMWR_RATING_RO_ROLLUP],0),MATCH(H$9,MMWR_RATING_RO_ROLLUP[#Headers],0)),"ERROR"))</f>
        <v>149.53446447510001</v>
      </c>
      <c r="I31" s="155">
        <f>IF($B31=" ","",IFERROR(INDEX(MMWR_RATING_RO_ROLLUP[],MATCH($B31,MMWR_RATING_RO_ROLLUP[MMWR_RATING_RO_ROLLUP],0),MATCH(I$9,MMWR_RATING_RO_ROLLUP[#Headers],0)),"ERROR"))</f>
        <v>149.07642186640001</v>
      </c>
      <c r="J31" s="42"/>
      <c r="K31" s="42"/>
      <c r="L31" s="42"/>
      <c r="M31" s="42"/>
      <c r="N31" s="28"/>
    </row>
    <row r="32" spans="1:14" x14ac:dyDescent="0.2">
      <c r="A32" s="25"/>
      <c r="B32" s="377" t="s">
        <v>734</v>
      </c>
      <c r="C32" s="378"/>
      <c r="D32" s="378"/>
      <c r="E32" s="378"/>
      <c r="F32" s="378"/>
      <c r="G32" s="378"/>
      <c r="H32" s="378"/>
      <c r="I32" s="378"/>
      <c r="J32" s="378"/>
      <c r="K32" s="378"/>
      <c r="L32" s="378"/>
      <c r="M32" s="387"/>
      <c r="N32" s="28"/>
    </row>
    <row r="33" spans="1:14" x14ac:dyDescent="0.2">
      <c r="A33" s="25"/>
      <c r="B33" s="11" t="s">
        <v>697</v>
      </c>
      <c r="C33" s="154">
        <f>IF($B33=" ","",IFERROR(INDEX(MMWR_RATING_RO_ROLLUP[],MATCH($B33,MMWR_RATING_RO_ROLLUP[MMWR_RATING_RO_ROLLUP],0),MATCH(C$9,MMWR_RATING_RO_ROLLUP[#Headers],0)),"ERROR"))</f>
        <v>26242</v>
      </c>
      <c r="D33" s="155">
        <f>IF($B33=" ","",IFERROR(INDEX(MMWR_RATING_RO_ROLLUP[],MATCH($B33,MMWR_RATING_RO_ROLLUP[MMWR_RATING_RO_ROLLUP],0),MATCH(D$9,MMWR_RATING_RO_ROLLUP[#Headers],0)),"ERROR"))</f>
        <v>70.462388537500004</v>
      </c>
      <c r="E33" s="156">
        <f>IF($B33=" ","",IFERROR(INDEX(MMWR_RATING_RO_ROLLUP[],MATCH($B33,MMWR_RATING_RO_ROLLUP[MMWR_RATING_RO_ROLLUP],0),MATCH(E$9,MMWR_RATING_RO_ROLLUP[#Headers],0))/$C33,"ERROR"))</f>
        <v>0.11740720981632498</v>
      </c>
      <c r="F33" s="154">
        <f>IF($B33=" ","",IFERROR(INDEX(MMWR_RATING_RO_ROLLUP[],MATCH($B33,MMWR_RATING_RO_ROLLUP[MMWR_RATING_RO_ROLLUP],0),MATCH(F$9,MMWR_RATING_RO_ROLLUP[#Headers],0)),"ERROR"))</f>
        <v>2808</v>
      </c>
      <c r="G33" s="154">
        <f>IF($B33=" ","",IFERROR(INDEX(MMWR_RATING_RO_ROLLUP[],MATCH($B33,MMWR_RATING_RO_ROLLUP[MMWR_RATING_RO_ROLLUP],0),MATCH(G$9,MMWR_RATING_RO_ROLLUP[#Headers],0)),"ERROR"))</f>
        <v>50596</v>
      </c>
      <c r="H33" s="155">
        <f>IF($B33=" ","",IFERROR(INDEX(MMWR_RATING_RO_ROLLUP[],MATCH($B33,MMWR_RATING_RO_ROLLUP[MMWR_RATING_RO_ROLLUP],0),MATCH(H$9,MMWR_RATING_RO_ROLLUP[#Headers],0)),"ERROR"))</f>
        <v>78.548789173800003</v>
      </c>
      <c r="I33" s="155">
        <f>IF($B33=" ","",IFERROR(INDEX(MMWR_RATING_RO_ROLLUP[],MATCH($B33,MMWR_RATING_RO_ROLLUP[MMWR_RATING_RO_ROLLUP],0),MATCH(I$9,MMWR_RATING_RO_ROLLUP[#Headers],0)),"ERROR"))</f>
        <v>73.859435528500001</v>
      </c>
      <c r="J33" s="42"/>
      <c r="K33" s="42"/>
      <c r="L33" s="42"/>
      <c r="M33" s="42"/>
      <c r="N33" s="28"/>
    </row>
    <row r="34" spans="1:14" x14ac:dyDescent="0.2">
      <c r="A34" s="25"/>
      <c r="B34" s="12" t="s">
        <v>210</v>
      </c>
      <c r="C34" s="154">
        <f>IF($B34=" ","",IFERROR(INDEX(MMWR_RATING_RO_ROLLUP[],MATCH($B34,MMWR_RATING_RO_ROLLUP[MMWR_RATING_RO_ROLLUP],0),MATCH(C$9,MMWR_RATING_RO_ROLLUP[#Headers],0)),"ERROR"))</f>
        <v>12251</v>
      </c>
      <c r="D34" s="155">
        <f>IF($B34=" ","",IFERROR(INDEX(MMWR_RATING_RO_ROLLUP[],MATCH($B34,MMWR_RATING_RO_ROLLUP[MMWR_RATING_RO_ROLLUP],0),MATCH(D$9,MMWR_RATING_RO_ROLLUP[#Headers],0)),"ERROR"))</f>
        <v>70.247081870900004</v>
      </c>
      <c r="E34" s="156">
        <f>IF($B34=" ","",IFERROR(INDEX(MMWR_RATING_RO_ROLLUP[],MATCH($B34,MMWR_RATING_RO_ROLLUP[MMWR_RATING_RO_ROLLUP],0),MATCH(E$9,MMWR_RATING_RO_ROLLUP[#Headers],0))/$C34,"ERROR"))</f>
        <v>0.1083993143416864</v>
      </c>
      <c r="F34" s="154">
        <f>IF($B34=" ","",IFERROR(INDEX(MMWR_RATING_RO_ROLLUP[],MATCH($B34,MMWR_RATING_RO_ROLLUP[MMWR_RATING_RO_ROLLUP],0),MATCH(F$9,MMWR_RATING_RO_ROLLUP[#Headers],0)),"ERROR"))</f>
        <v>913</v>
      </c>
      <c r="G34" s="154">
        <f>IF($B34=" ","",IFERROR(INDEX(MMWR_RATING_RO_ROLLUP[],MATCH($B34,MMWR_RATING_RO_ROLLUP[MMWR_RATING_RO_ROLLUP],0),MATCH(G$9,MMWR_RATING_RO_ROLLUP[#Headers],0)),"ERROR"))</f>
        <v>15924</v>
      </c>
      <c r="H34" s="155">
        <f>IF($B34=" ","",IFERROR(INDEX(MMWR_RATING_RO_ROLLUP[],MATCH($B34,MMWR_RATING_RO_ROLLUP[MMWR_RATING_RO_ROLLUP],0),MATCH(H$9,MMWR_RATING_RO_ROLLUP[#Headers],0)),"ERROR"))</f>
        <v>101.48630887189999</v>
      </c>
      <c r="I34" s="155">
        <f>IF($B34=" ","",IFERROR(INDEX(MMWR_RATING_RO_ROLLUP[],MATCH($B34,MMWR_RATING_RO_ROLLUP[MMWR_RATING_RO_ROLLUP],0),MATCH(I$9,MMWR_RATING_RO_ROLLUP[#Headers],0)),"ERROR"))</f>
        <v>88.464393368499998</v>
      </c>
      <c r="J34" s="42"/>
      <c r="K34" s="42"/>
      <c r="L34" s="42"/>
      <c r="M34" s="42"/>
      <c r="N34" s="28"/>
    </row>
    <row r="35" spans="1:14" x14ac:dyDescent="0.2">
      <c r="A35" s="43"/>
      <c r="B35" s="12" t="s">
        <v>209</v>
      </c>
      <c r="C35" s="154">
        <f>IF($B35=" ","",IFERROR(INDEX(MMWR_RATING_RO_ROLLUP[],MATCH($B35,MMWR_RATING_RO_ROLLUP[MMWR_RATING_RO_ROLLUP],0),MATCH(C$9,MMWR_RATING_RO_ROLLUP[#Headers],0)),"ERROR"))</f>
        <v>6318</v>
      </c>
      <c r="D35" s="155">
        <f>IF($B35=" ","",IFERROR(INDEX(MMWR_RATING_RO_ROLLUP[],MATCH($B35,MMWR_RATING_RO_ROLLUP[MMWR_RATING_RO_ROLLUP],0),MATCH(D$9,MMWR_RATING_RO_ROLLUP[#Headers],0)),"ERROR"))</f>
        <v>68.530231085799997</v>
      </c>
      <c r="E35" s="156">
        <f>IF($B35=" ","",IFERROR(INDEX(MMWR_RATING_RO_ROLLUP[],MATCH($B35,MMWR_RATING_RO_ROLLUP[MMWR_RATING_RO_ROLLUP],0),MATCH(E$9,MMWR_RATING_RO_ROLLUP[#Headers],0))/$C35,"ERROR"))</f>
        <v>0.13121240899018677</v>
      </c>
      <c r="F35" s="154">
        <f>IF($B35=" ","",IFERROR(INDEX(MMWR_RATING_RO_ROLLUP[],MATCH($B35,MMWR_RATING_RO_ROLLUP[MMWR_RATING_RO_ROLLUP],0),MATCH(F$9,MMWR_RATING_RO_ROLLUP[#Headers],0)),"ERROR"))</f>
        <v>748</v>
      </c>
      <c r="G35" s="154">
        <f>IF($B35=" ","",IFERROR(INDEX(MMWR_RATING_RO_ROLLUP[],MATCH($B35,MMWR_RATING_RO_ROLLUP[MMWR_RATING_RO_ROLLUP],0),MATCH(G$9,MMWR_RATING_RO_ROLLUP[#Headers],0)),"ERROR"))</f>
        <v>14372</v>
      </c>
      <c r="H35" s="155">
        <f>IF($B35=" ","",IFERROR(INDEX(MMWR_RATING_RO_ROLLUP[],MATCH($B35,MMWR_RATING_RO_ROLLUP[MMWR_RATING_RO_ROLLUP],0),MATCH(H$9,MMWR_RATING_RO_ROLLUP[#Headers],0)),"ERROR"))</f>
        <v>73.461229946499998</v>
      </c>
      <c r="I35" s="155">
        <f>IF($B35=" ","",IFERROR(INDEX(MMWR_RATING_RO_ROLLUP[],MATCH($B35,MMWR_RATING_RO_ROLLUP[MMWR_RATING_RO_ROLLUP],0),MATCH(I$9,MMWR_RATING_RO_ROLLUP[#Headers],0)),"ERROR"))</f>
        <v>70.520456443100002</v>
      </c>
      <c r="J35" s="42"/>
      <c r="K35" s="42"/>
      <c r="L35" s="42"/>
      <c r="M35" s="42"/>
      <c r="N35" s="28"/>
    </row>
    <row r="36" spans="1:14" x14ac:dyDescent="0.2">
      <c r="A36" s="25"/>
      <c r="B36" s="12" t="s">
        <v>212</v>
      </c>
      <c r="C36" s="154">
        <f>IF($B36=" ","",IFERROR(INDEX(MMWR_RATING_RO_ROLLUP[],MATCH($B36,MMWR_RATING_RO_ROLLUP[MMWR_RATING_RO_ROLLUP],0),MATCH(C$9,MMWR_RATING_RO_ROLLUP[#Headers],0)),"ERROR"))</f>
        <v>6966</v>
      </c>
      <c r="D36" s="155">
        <f>IF($B36=" ","",IFERROR(INDEX(MMWR_RATING_RO_ROLLUP[],MATCH($B36,MMWR_RATING_RO_ROLLUP[MMWR_RATING_RO_ROLLUP],0),MATCH(D$9,MMWR_RATING_RO_ROLLUP[#Headers],0)),"ERROR"))</f>
        <v>62.137812230800002</v>
      </c>
      <c r="E36" s="156">
        <f>IF($B36=" ","",IFERROR(INDEX(MMWR_RATING_RO_ROLLUP[],MATCH($B36,MMWR_RATING_RO_ROLLUP[MMWR_RATING_RO_ROLLUP],0),MATCH(E$9,MMWR_RATING_RO_ROLLUP[#Headers],0))/$C36,"ERROR"))</f>
        <v>8.2543784094171693E-2</v>
      </c>
      <c r="F36" s="154">
        <f>IF($B36=" ","",IFERROR(INDEX(MMWR_RATING_RO_ROLLUP[],MATCH($B36,MMWR_RATING_RO_ROLLUP[MMWR_RATING_RO_ROLLUP],0),MATCH(F$9,MMWR_RATING_RO_ROLLUP[#Headers],0)),"ERROR"))</f>
        <v>1028</v>
      </c>
      <c r="G36" s="154">
        <f>IF($B36=" ","",IFERROR(INDEX(MMWR_RATING_RO_ROLLUP[],MATCH($B36,MMWR_RATING_RO_ROLLUP[MMWR_RATING_RO_ROLLUP],0),MATCH(G$9,MMWR_RATING_RO_ROLLUP[#Headers],0)),"ERROR"))</f>
        <v>18454</v>
      </c>
      <c r="H36" s="155">
        <f>IF($B36=" ","",IFERROR(INDEX(MMWR_RATING_RO_ROLLUP[],MATCH($B36,MMWR_RATING_RO_ROLLUP[MMWR_RATING_RO_ROLLUP],0),MATCH(H$9,MMWR_RATING_RO_ROLLUP[#Headers],0)),"ERROR"))</f>
        <v>65.341439688700007</v>
      </c>
      <c r="I36" s="155">
        <f>IF($B36=" ","",IFERROR(INDEX(MMWR_RATING_RO_ROLLUP[],MATCH($B36,MMWR_RATING_RO_ROLLUP[MMWR_RATING_RO_ROLLUP],0),MATCH(I$9,MMWR_RATING_RO_ROLLUP[#Headers],0)),"ERROR"))</f>
        <v>65.873848488099995</v>
      </c>
      <c r="J36" s="42"/>
      <c r="K36" s="42"/>
      <c r="L36" s="42"/>
      <c r="M36" s="42"/>
      <c r="N36" s="28"/>
    </row>
    <row r="37" spans="1:14" x14ac:dyDescent="0.2">
      <c r="A37" s="25"/>
      <c r="B37" s="13" t="s">
        <v>224</v>
      </c>
      <c r="C37" s="154">
        <f>IF($B37=" ","",IFERROR(INDEX(MMWR_RATING_RO_ROLLUP[],MATCH($B37,MMWR_RATING_RO_ROLLUP[MMWR_RATING_RO_ROLLUP],0),MATCH(C$9,MMWR_RATING_RO_ROLLUP[#Headers],0)),"ERROR"))</f>
        <v>707</v>
      </c>
      <c r="D37" s="155">
        <f>IF($B37=" ","",IFERROR(INDEX(MMWR_RATING_RO_ROLLUP[],MATCH($B37,MMWR_RATING_RO_ROLLUP[MMWR_RATING_RO_ROLLUP],0),MATCH(D$9,MMWR_RATING_RO_ROLLUP[#Headers],0)),"ERROR"))</f>
        <v>173.48090523339999</v>
      </c>
      <c r="E37" s="156">
        <f>IF($B37=" ","",IFERROR(INDEX(MMWR_RATING_RO_ROLLUP[],MATCH($B37,MMWR_RATING_RO_ROLLUP[MMWR_RATING_RO_ROLLUP],0),MATCH(E$9,MMWR_RATING_RO_ROLLUP[#Headers],0))/$C37,"ERROR"))</f>
        <v>0.49363507779349364</v>
      </c>
      <c r="F37" s="154">
        <f>IF($B37=" ","",IFERROR(INDEX(MMWR_RATING_RO_ROLLUP[],MATCH($B37,MMWR_RATING_RO_ROLLUP[MMWR_RATING_RO_ROLLUP],0),MATCH(F$9,MMWR_RATING_RO_ROLLUP[#Headers],0)),"ERROR"))</f>
        <v>119</v>
      </c>
      <c r="G37" s="154">
        <f>IF($B37=" ","",IFERROR(INDEX(MMWR_RATING_RO_ROLLUP[],MATCH($B37,MMWR_RATING_RO_ROLLUP[MMWR_RATING_RO_ROLLUP],0),MATCH(G$9,MMWR_RATING_RO_ROLLUP[#Headers],0)),"ERROR"))</f>
        <v>1846</v>
      </c>
      <c r="H37" s="155">
        <f>IF($B37=" ","",IFERROR(INDEX(MMWR_RATING_RO_ROLLUP[],MATCH($B37,MMWR_RATING_RO_ROLLUP[MMWR_RATING_RO_ROLLUP],0),MATCH(H$9,MMWR_RATING_RO_ROLLUP[#Headers],0)),"ERROR"))</f>
        <v>48.638655462199999</v>
      </c>
      <c r="I37" s="155">
        <f>IF($B37=" ","",IFERROR(INDEX(MMWR_RATING_RO_ROLLUP[],MATCH($B37,MMWR_RATING_RO_ROLLUP[MMWR_RATING_RO_ROLLUP],0),MATCH(I$9,MMWR_RATING_RO_ROLLUP[#Headers],0)),"ERROR"))</f>
        <v>53.699349945800002</v>
      </c>
      <c r="J37" s="42"/>
      <c r="K37" s="42"/>
      <c r="L37" s="42"/>
      <c r="M37" s="42"/>
      <c r="N37" s="28"/>
    </row>
    <row r="38" spans="1:14" x14ac:dyDescent="0.2">
      <c r="A38" s="25"/>
      <c r="B38" s="377" t="s">
        <v>917</v>
      </c>
      <c r="C38" s="378"/>
      <c r="D38" s="378"/>
      <c r="E38" s="378"/>
      <c r="F38" s="378"/>
      <c r="G38" s="378"/>
      <c r="H38" s="378"/>
      <c r="I38" s="378"/>
      <c r="J38" s="378"/>
      <c r="K38" s="378"/>
      <c r="L38" s="378"/>
      <c r="M38" s="387"/>
      <c r="N38" s="28"/>
    </row>
    <row r="39" spans="1:14" x14ac:dyDescent="0.2">
      <c r="A39" s="25"/>
      <c r="B39" s="44" t="s">
        <v>698</v>
      </c>
      <c r="C39" s="154">
        <f>IF($B39=" ","",IFERROR(INDEX(MMWR_RATING_RO_ROLLUP[],MATCH($B39,MMWR_RATING_RO_ROLLUP[MMWR_RATING_RO_ROLLUP],0),MATCH(C$9,MMWR_RATING_RO_ROLLUP[#Headers],0)),"ERROR"))</f>
        <v>10902</v>
      </c>
      <c r="D39" s="155">
        <f>IF($B39=" ","",IFERROR(INDEX(MMWR_RATING_RO_ROLLUP[],MATCH($B39,MMWR_RATING_RO_ROLLUP[MMWR_RATING_RO_ROLLUP],0),MATCH(D$9,MMWR_RATING_RO_ROLLUP[#Headers],0)),"ERROR"))</f>
        <v>88.860759493700002</v>
      </c>
      <c r="E39" s="156">
        <f>IF($B39=" ","",IFERROR(INDEX(MMWR_RATING_RO_ROLLUP[],MATCH($B39,MMWR_RATING_RO_ROLLUP[MMWR_RATING_RO_ROLLUP],0),MATCH(E$9,MMWR_RATING_RO_ROLLUP[#Headers],0))/$C39,"ERROR"))</f>
        <v>0.29829389102916898</v>
      </c>
      <c r="F39" s="154">
        <f>IF($B39=" ","",IFERROR(INDEX(MMWR_RATING_RO_ROLLUP[],MATCH($B39,MMWR_RATING_RO_ROLLUP[MMWR_RATING_RO_ROLLUP],0),MATCH(F$9,MMWR_RATING_RO_ROLLUP[#Headers],0)),"ERROR"))</f>
        <v>424</v>
      </c>
      <c r="G39" s="154">
        <f>IF($B39=" ","",IFERROR(INDEX(MMWR_RATING_RO_ROLLUP[],MATCH($B39,MMWR_RATING_RO_ROLLUP[MMWR_RATING_RO_ROLLUP],0),MATCH(G$9,MMWR_RATING_RO_ROLLUP[#Headers],0)),"ERROR"))</f>
        <v>6878</v>
      </c>
      <c r="H39" s="155">
        <f>IF($B39=" ","",IFERROR(INDEX(MMWR_RATING_RO_ROLLUP[],MATCH($B39,MMWR_RATING_RO_ROLLUP[MMWR_RATING_RO_ROLLUP],0),MATCH(H$9,MMWR_RATING_RO_ROLLUP[#Headers],0)),"ERROR"))</f>
        <v>155.56132075470001</v>
      </c>
      <c r="I39" s="155">
        <f>IF($B39=" ","",IFERROR(INDEX(MMWR_RATING_RO_ROLLUP[],MATCH($B39,MMWR_RATING_RO_ROLLUP[MMWR_RATING_RO_ROLLUP],0),MATCH(I$9,MMWR_RATING_RO_ROLLUP[#Headers],0)),"ERROR"))</f>
        <v>145.8455946496</v>
      </c>
      <c r="J39" s="42"/>
      <c r="K39" s="42"/>
      <c r="L39" s="42"/>
      <c r="M39" s="42"/>
      <c r="N39" s="28"/>
    </row>
    <row r="40" spans="1:14" x14ac:dyDescent="0.2">
      <c r="A40" s="25"/>
      <c r="B40" s="53" t="s">
        <v>957</v>
      </c>
      <c r="C40" s="154">
        <f>IF($B40=" ","",IFERROR(INDEX(MMWR_RATING_RO_ROLLUP[],MATCH($B40,MMWR_RATING_RO_ROLLUP[MMWR_RATING_RO_ROLLUP],0),MATCH(C$9,MMWR_RATING_RO_ROLLUP[#Headers],0)),"ERROR"))</f>
        <v>1676</v>
      </c>
      <c r="D40" s="155">
        <f>IF($B40=" ","",IFERROR(INDEX(MMWR_RATING_RO_ROLLUP[],MATCH($B40,MMWR_RATING_RO_ROLLUP[MMWR_RATING_RO_ROLLUP],0),MATCH(D$9,MMWR_RATING_RO_ROLLUP[#Headers],0)),"ERROR"))</f>
        <v>85.031622911699998</v>
      </c>
      <c r="E40" s="156">
        <f>IF($B40=" ","",IFERROR(INDEX(MMWR_RATING_RO_ROLLUP[],MATCH($B40,MMWR_RATING_RO_ROLLUP[MMWR_RATING_RO_ROLLUP],0),MATCH(E$9,MMWR_RATING_RO_ROLLUP[#Headers],0))/$C40,"ERROR"))</f>
        <v>0.25119331742243439</v>
      </c>
      <c r="F40" s="154">
        <f>IF($B40=" ","",IFERROR(INDEX(MMWR_RATING_RO_ROLLUP[],MATCH($B40,MMWR_RATING_RO_ROLLUP[MMWR_RATING_RO_ROLLUP],0),MATCH(F$9,MMWR_RATING_RO_ROLLUP[#Headers],0)),"ERROR"))</f>
        <v>92</v>
      </c>
      <c r="G40" s="154">
        <f>IF($B40=" ","",IFERROR(INDEX(MMWR_RATING_RO_ROLLUP[],MATCH($B40,MMWR_RATING_RO_ROLLUP[MMWR_RATING_RO_ROLLUP],0),MATCH(G$9,MMWR_RATING_RO_ROLLUP[#Headers],0)),"ERROR"))</f>
        <v>1538</v>
      </c>
      <c r="H40" s="155">
        <f>IF($B40=" ","",IFERROR(INDEX(MMWR_RATING_RO_ROLLUP[],MATCH($B40,MMWR_RATING_RO_ROLLUP[MMWR_RATING_RO_ROLLUP],0),MATCH(H$9,MMWR_RATING_RO_ROLLUP[#Headers],0)),"ERROR"))</f>
        <v>150.61956521740001</v>
      </c>
      <c r="I40" s="155">
        <f>IF($B40=" ","",IFERROR(INDEX(MMWR_RATING_RO_ROLLUP[],MATCH($B40,MMWR_RATING_RO_ROLLUP[MMWR_RATING_RO_ROLLUP],0),MATCH(I$9,MMWR_RATING_RO_ROLLUP[#Headers],0)),"ERROR"))</f>
        <v>130.1326397919</v>
      </c>
      <c r="J40" s="42"/>
      <c r="K40" s="42"/>
      <c r="L40" s="42"/>
      <c r="M40" s="42"/>
      <c r="N40" s="28"/>
    </row>
    <row r="41" spans="1:14" x14ac:dyDescent="0.2">
      <c r="A41" s="25"/>
      <c r="B41" s="53" t="s">
        <v>958</v>
      </c>
      <c r="C41" s="154">
        <f>IF($B41=" ","",IFERROR(INDEX(MMWR_RATING_RO_ROLLUP[],MATCH($B41,MMWR_RATING_RO_ROLLUP[MMWR_RATING_RO_ROLLUP],0),MATCH(C$9,MMWR_RATING_RO_ROLLUP[#Headers],0)),"ERROR"))</f>
        <v>1677</v>
      </c>
      <c r="D41" s="155">
        <f>IF($B41=" ","",IFERROR(INDEX(MMWR_RATING_RO_ROLLUP[],MATCH($B41,MMWR_RATING_RO_ROLLUP[MMWR_RATING_RO_ROLLUP],0),MATCH(D$9,MMWR_RATING_RO_ROLLUP[#Headers],0)),"ERROR"))</f>
        <v>97.235539654099995</v>
      </c>
      <c r="E41" s="156">
        <f>IF($B41=" ","",IFERROR(INDEX(MMWR_RATING_RO_ROLLUP[],MATCH($B41,MMWR_RATING_RO_ROLLUP[MMWR_RATING_RO_ROLLUP],0),MATCH(E$9,MMWR_RATING_RO_ROLLUP[#Headers],0))/$C41,"ERROR"))</f>
        <v>0.32558139534883723</v>
      </c>
      <c r="F41" s="154">
        <f>IF($B41=" ","",IFERROR(INDEX(MMWR_RATING_RO_ROLLUP[],MATCH($B41,MMWR_RATING_RO_ROLLUP[MMWR_RATING_RO_ROLLUP],0),MATCH(F$9,MMWR_RATING_RO_ROLLUP[#Headers],0)),"ERROR"))</f>
        <v>81</v>
      </c>
      <c r="G41" s="154">
        <f>IF($B41=" ","",IFERROR(INDEX(MMWR_RATING_RO_ROLLUP[],MATCH($B41,MMWR_RATING_RO_ROLLUP[MMWR_RATING_RO_ROLLUP],0),MATCH(G$9,MMWR_RATING_RO_ROLLUP[#Headers],0)),"ERROR"))</f>
        <v>1222</v>
      </c>
      <c r="H41" s="155">
        <f>IF($B41=" ","",IFERROR(INDEX(MMWR_RATING_RO_ROLLUP[],MATCH($B41,MMWR_RATING_RO_ROLLUP[MMWR_RATING_RO_ROLLUP],0),MATCH(H$9,MMWR_RATING_RO_ROLLUP[#Headers],0)),"ERROR"))</f>
        <v>163.08641975309999</v>
      </c>
      <c r="I41" s="155">
        <f>IF($B41=" ","",IFERROR(INDEX(MMWR_RATING_RO_ROLLUP[],MATCH($B41,MMWR_RATING_RO_ROLLUP[MMWR_RATING_RO_ROLLUP],0),MATCH(I$9,MMWR_RATING_RO_ROLLUP[#Headers],0)),"ERROR"))</f>
        <v>155.3936170213</v>
      </c>
      <c r="J41" s="42"/>
      <c r="K41" s="42"/>
      <c r="L41" s="42"/>
      <c r="M41" s="42"/>
      <c r="N41" s="28"/>
    </row>
    <row r="42" spans="1:14" x14ac:dyDescent="0.2">
      <c r="A42" s="25"/>
      <c r="B42" s="46" t="s">
        <v>307</v>
      </c>
      <c r="C42" s="154">
        <f>IF($B42=" ","",IFERROR(INDEX(MMWR_RATING_RO_ROLLUP[],MATCH($B42,MMWR_RATING_RO_ROLLUP[MMWR_RATING_RO_ROLLUP],0),MATCH(C$9,MMWR_RATING_RO_ROLLUP[#Headers],0)),"ERROR"))</f>
        <v>7549</v>
      </c>
      <c r="D42" s="155">
        <f>IF($B42=" ","",IFERROR(INDEX(MMWR_RATING_RO_ROLLUP[],MATCH($B42,MMWR_RATING_RO_ROLLUP[MMWR_RATING_RO_ROLLUP],0),MATCH(D$9,MMWR_RATING_RO_ROLLUP[#Headers],0)),"ERROR"))</f>
        <v>87.850443767399994</v>
      </c>
      <c r="E42" s="156">
        <f>IF($B42=" ","",IFERROR(INDEX(MMWR_RATING_RO_ROLLUP[],MATCH($B42,MMWR_RATING_RO_ROLLUP[MMWR_RATING_RO_ROLLUP],0),MATCH(E$9,MMWR_RATING_RO_ROLLUP[#Headers],0))/$C42,"ERROR"))</f>
        <v>0.30268909789376075</v>
      </c>
      <c r="F42" s="154">
        <f>IF($B42=" ","",IFERROR(INDEX(MMWR_RATING_RO_ROLLUP[],MATCH($B42,MMWR_RATING_RO_ROLLUP[MMWR_RATING_RO_ROLLUP],0),MATCH(F$9,MMWR_RATING_RO_ROLLUP[#Headers],0)),"ERROR"))</f>
        <v>251</v>
      </c>
      <c r="G42" s="154">
        <f>IF($B42=" ","",IFERROR(INDEX(MMWR_RATING_RO_ROLLUP[],MATCH($B42,MMWR_RATING_RO_ROLLUP[MMWR_RATING_RO_ROLLUP],0),MATCH(G$9,MMWR_RATING_RO_ROLLUP[#Headers],0)),"ERROR"))</f>
        <v>4118</v>
      </c>
      <c r="H42" s="155">
        <f>IF($B42=" ","",IFERROR(INDEX(MMWR_RATING_RO_ROLLUP[],MATCH($B42,MMWR_RATING_RO_ROLLUP[MMWR_RATING_RO_ROLLUP],0),MATCH(H$9,MMWR_RATING_RO_ROLLUP[#Headers],0)),"ERROR"))</f>
        <v>154.94422310760001</v>
      </c>
      <c r="I42" s="155">
        <f>IF($B42=" ","",IFERROR(INDEX(MMWR_RATING_RO_ROLLUP[],MATCH($B42,MMWR_RATING_RO_ROLLUP[MMWR_RATING_RO_ROLLUP],0),MATCH(I$9,MMWR_RATING_RO_ROLLUP[#Headers],0)),"ERROR"))</f>
        <v>148.88076736279999</v>
      </c>
      <c r="J42" s="42"/>
      <c r="K42" s="42"/>
      <c r="L42" s="42"/>
      <c r="M42" s="42"/>
      <c r="N42" s="28"/>
    </row>
    <row r="43" spans="1:14" x14ac:dyDescent="0.2">
      <c r="A43" s="25"/>
      <c r="B43" s="377" t="s">
        <v>735</v>
      </c>
      <c r="C43" s="378"/>
      <c r="D43" s="378"/>
      <c r="E43" s="378"/>
      <c r="F43" s="378"/>
      <c r="G43" s="378"/>
      <c r="H43" s="378"/>
      <c r="I43" s="378"/>
      <c r="J43" s="378"/>
      <c r="K43" s="378"/>
      <c r="L43" s="378"/>
      <c r="M43" s="387"/>
      <c r="N43" s="28"/>
    </row>
    <row r="44" spans="1:14" x14ac:dyDescent="0.2">
      <c r="A44" s="25"/>
      <c r="B44" s="44" t="s">
        <v>696</v>
      </c>
      <c r="C44" s="154">
        <f>IF($B44=" ","",IFERROR(INDEX(MMWR_RATING_RO_ROLLUP[],MATCH($B44,MMWR_RATING_RO_ROLLUP[MMWR_RATING_RO_ROLLUP],0),MATCH(C$9,MMWR_RATING_RO_ROLLUP[#Headers],0)),"ERROR"))</f>
        <v>11609</v>
      </c>
      <c r="D44" s="155">
        <f>IF($B44=" ","",IFERROR(INDEX(MMWR_RATING_RO_ROLLUP[],MATCH($B44,MMWR_RATING_RO_ROLLUP[MMWR_RATING_RO_ROLLUP],0),MATCH(D$9,MMWR_RATING_RO_ROLLUP[#Headers],0)),"ERROR"))</f>
        <v>82.588336635399997</v>
      </c>
      <c r="E44" s="156">
        <f>IF($B44=" ","",IFERROR(INDEX(MMWR_RATING_RO_ROLLUP[],MATCH($B44,MMWR_RATING_RO_ROLLUP[MMWR_RATING_RO_ROLLUP],0),MATCH(E$9,MMWR_RATING_RO_ROLLUP[#Headers],0))/$C44,"ERROR"))</f>
        <v>0.28408993022654838</v>
      </c>
      <c r="F44" s="154">
        <f>IF($B44=" ","",IFERROR(INDEX(MMWR_RATING_RO_ROLLUP[],MATCH($B44,MMWR_RATING_RO_ROLLUP[MMWR_RATING_RO_ROLLUP],0),MATCH(F$9,MMWR_RATING_RO_ROLLUP[#Headers],0)),"ERROR"))</f>
        <v>562</v>
      </c>
      <c r="G44" s="154">
        <f>IF($B44=" ","",IFERROR(INDEX(MMWR_RATING_RO_ROLLUP[],MATCH($B44,MMWR_RATING_RO_ROLLUP[MMWR_RATING_RO_ROLLUP],0),MATCH(G$9,MMWR_RATING_RO_ROLLUP[#Headers],0)),"ERROR"))</f>
        <v>8655</v>
      </c>
      <c r="H44" s="155">
        <f>IF($B44=" ","",IFERROR(INDEX(MMWR_RATING_RO_ROLLUP[],MATCH($B44,MMWR_RATING_RO_ROLLUP[MMWR_RATING_RO_ROLLUP],0),MATCH(H$9,MMWR_RATING_RO_ROLLUP[#Headers],0)),"ERROR"))</f>
        <v>149.77758007119999</v>
      </c>
      <c r="I44" s="155">
        <f>IF($B44=" ","",IFERROR(INDEX(MMWR_RATING_RO_ROLLUP[],MATCH($B44,MMWR_RATING_RO_ROLLUP[MMWR_RATING_RO_ROLLUP],0),MATCH(I$9,MMWR_RATING_RO_ROLLUP[#Headers],0)),"ERROR"))</f>
        <v>138.33240901209999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67</v>
      </c>
      <c r="D45" s="155">
        <f>IF($B45=" ","",IFERROR(INDEX(MMWR_RATING_RO_ROLLUP[],MATCH($B45,MMWR_RATING_RO_ROLLUP[MMWR_RATING_RO_ROLLUP],0),MATCH(D$9,MMWR_RATING_RO_ROLLUP[#Headers],0)),"ERROR"))</f>
        <v>92.970149253700001</v>
      </c>
      <c r="E45" s="156">
        <f>IF($B45=" ","",IFERROR(INDEX(MMWR_RATING_RO_ROLLUP[],MATCH($B45,MMWR_RATING_RO_ROLLUP[MMWR_RATING_RO_ROLLUP],0),MATCH(E$9,MMWR_RATING_RO_ROLLUP[#Headers],0))/$C45,"ERROR"))</f>
        <v>0.29850746268656714</v>
      </c>
      <c r="F45" s="154">
        <f>IF($B45=" ","",IFERROR(INDEX(MMWR_RATING_RO_ROLLUP[],MATCH($B45,MMWR_RATING_RO_ROLLUP[MMWR_RATING_RO_ROLLUP],0),MATCH(F$9,MMWR_RATING_RO_ROLLUP[#Headers],0)),"ERROR"))</f>
        <v>1</v>
      </c>
      <c r="G45" s="154">
        <f>IF($B45=" ","",IFERROR(INDEX(MMWR_RATING_RO_ROLLUP[],MATCH($B45,MMWR_RATING_RO_ROLLUP[MMWR_RATING_RO_ROLLUP],0),MATCH(G$9,MMWR_RATING_RO_ROLLUP[#Headers],0)),"ERROR"))</f>
        <v>63</v>
      </c>
      <c r="H45" s="155">
        <f>IF($B45=" ","",IFERROR(INDEX(MMWR_RATING_RO_ROLLUP[],MATCH($B45,MMWR_RATING_RO_ROLLUP[MMWR_RATING_RO_ROLLUP],0),MATCH(H$9,MMWR_RATING_RO_ROLLUP[#Headers],0)),"ERROR"))</f>
        <v>126</v>
      </c>
      <c r="I45" s="155">
        <f>IF($B45=" ","",IFERROR(INDEX(MMWR_RATING_RO_ROLLUP[],MATCH($B45,MMWR_RATING_RO_ROLLUP[MMWR_RATING_RO_ROLLUP],0),MATCH(I$9,MMWR_RATING_RO_ROLLUP[#Headers],0)),"ERROR"))</f>
        <v>143.49206349209999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1723</v>
      </c>
      <c r="D46" s="155">
        <f>IF($B46=" ","",IFERROR(INDEX(MMWR_RATING_RO_ROLLUP[],MATCH($B46,MMWR_RATING_RO_ROLLUP[MMWR_RATING_RO_ROLLUP],0),MATCH(D$9,MMWR_RATING_RO_ROLLUP[#Headers],0)),"ERROR"))</f>
        <v>84.897272199699998</v>
      </c>
      <c r="E46" s="156">
        <f>IF($B46=" ","",IFERROR(INDEX(MMWR_RATING_RO_ROLLUP[],MATCH($B46,MMWR_RATING_RO_ROLLUP[MMWR_RATING_RO_ROLLUP],0),MATCH(E$9,MMWR_RATING_RO_ROLLUP[#Headers],0))/$C46,"ERROR"))</f>
        <v>0.29135229251305861</v>
      </c>
      <c r="F46" s="154">
        <f>IF($B46=" ","",IFERROR(INDEX(MMWR_RATING_RO_ROLLUP[],MATCH($B46,MMWR_RATING_RO_ROLLUP[MMWR_RATING_RO_ROLLUP],0),MATCH(F$9,MMWR_RATING_RO_ROLLUP[#Headers],0)),"ERROR"))</f>
        <v>93</v>
      </c>
      <c r="G46" s="154">
        <f>IF($B46=" ","",IFERROR(INDEX(MMWR_RATING_RO_ROLLUP[],MATCH($B46,MMWR_RATING_RO_ROLLUP[MMWR_RATING_RO_ROLLUP],0),MATCH(G$9,MMWR_RATING_RO_ROLLUP[#Headers],0)),"ERROR"))</f>
        <v>1643</v>
      </c>
      <c r="H46" s="155">
        <f>IF($B46=" ","",IFERROR(INDEX(MMWR_RATING_RO_ROLLUP[],MATCH($B46,MMWR_RATING_RO_ROLLUP[MMWR_RATING_RO_ROLLUP],0),MATCH(H$9,MMWR_RATING_RO_ROLLUP[#Headers],0)),"ERROR"))</f>
        <v>155.1720430108</v>
      </c>
      <c r="I46" s="155">
        <f>IF($B46=" ","",IFERROR(INDEX(MMWR_RATING_RO_ROLLUP[],MATCH($B46,MMWR_RATING_RO_ROLLUP[MMWR_RATING_RO_ROLLUP],0),MATCH(I$9,MMWR_RATING_RO_ROLLUP[#Headers],0)),"ERROR"))</f>
        <v>146.9628727937</v>
      </c>
      <c r="J46" s="42"/>
      <c r="K46" s="42"/>
      <c r="L46" s="42"/>
      <c r="M46" s="42"/>
      <c r="N46" s="28"/>
    </row>
    <row r="47" spans="1:14" x14ac:dyDescent="0.2">
      <c r="A47" s="25"/>
      <c r="B47" s="47" t="s">
        <v>308</v>
      </c>
      <c r="C47" s="154">
        <f>IF($B47=" ","",IFERROR(INDEX(MMWR_RATING_RO_ROLLUP[],MATCH($B47,MMWR_RATING_RO_ROLLUP[MMWR_RATING_RO_ROLLUP],0),MATCH(C$9,MMWR_RATING_RO_ROLLUP[#Headers],0)),"ERROR"))</f>
        <v>9819</v>
      </c>
      <c r="D47" s="155">
        <f>IF($B47=" ","",IFERROR(INDEX(MMWR_RATING_RO_ROLLUP[],MATCH($B47,MMWR_RATING_RO_ROLLUP[MMWR_RATING_RO_ROLLUP],0),MATCH(D$9,MMWR_RATING_RO_ROLLUP[#Headers],0)),"ERROR"))</f>
        <v>82.112333231500003</v>
      </c>
      <c r="E47" s="156">
        <f>IF($B47=" ","",IFERROR(INDEX(MMWR_RATING_RO_ROLLUP[],MATCH($B47,MMWR_RATING_RO_ROLLUP[MMWR_RATING_RO_ROLLUP],0),MATCH(E$9,MMWR_RATING_RO_ROLLUP[#Headers],0))/$C47,"ERROR"))</f>
        <v>0.28271718097565945</v>
      </c>
      <c r="F47" s="154">
        <f>IF($B47=" ","",IFERROR(INDEX(MMWR_RATING_RO_ROLLUP[],MATCH($B47,MMWR_RATING_RO_ROLLUP[MMWR_RATING_RO_ROLLUP],0),MATCH(F$9,MMWR_RATING_RO_ROLLUP[#Headers],0)),"ERROR"))</f>
        <v>468</v>
      </c>
      <c r="G47" s="154">
        <f>IF($B47=" ","",IFERROR(INDEX(MMWR_RATING_RO_ROLLUP[],MATCH($B47,MMWR_RATING_RO_ROLLUP[MMWR_RATING_RO_ROLLUP],0),MATCH(G$9,MMWR_RATING_RO_ROLLUP[#Headers],0)),"ERROR"))</f>
        <v>6949</v>
      </c>
      <c r="H47" s="155">
        <f>IF($B47=" ","",IFERROR(INDEX(MMWR_RATING_RO_ROLLUP[],MATCH($B47,MMWR_RATING_RO_ROLLUP[MMWR_RATING_RO_ROLLUP],0),MATCH(H$9,MMWR_RATING_RO_ROLLUP[#Headers],0)),"ERROR"))</f>
        <v>148.75641025639999</v>
      </c>
      <c r="I47" s="155">
        <f>IF($B47=" ","",IFERROR(INDEX(MMWR_RATING_RO_ROLLUP[],MATCH($B47,MMWR_RATING_RO_ROLLUP[MMWR_RATING_RO_ROLLUP],0),MATCH(I$9,MMWR_RATING_RO_ROLLUP[#Headers],0)),"ERROR"))</f>
        <v>136.2450712333</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979</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February 06, 2016</v>
      </c>
      <c r="K3" s="353"/>
      <c r="L3" s="353"/>
      <c r="M3" s="354"/>
      <c r="N3" s="28"/>
    </row>
    <row r="4" spans="1:15" ht="51.75" customHeight="1" thickBot="1" x14ac:dyDescent="0.35">
      <c r="A4" s="30"/>
      <c r="B4" s="246" t="s">
        <v>456</v>
      </c>
      <c r="C4" s="355" t="s">
        <v>432</v>
      </c>
      <c r="D4" s="356"/>
      <c r="E4" s="356"/>
      <c r="F4" s="356"/>
      <c r="G4" s="356"/>
      <c r="H4" s="356"/>
      <c r="I4" s="356"/>
      <c r="J4" s="356"/>
      <c r="K4" s="356"/>
      <c r="L4" s="356"/>
      <c r="M4" s="357"/>
      <c r="N4" s="28"/>
    </row>
    <row r="5" spans="1:15" ht="27" customHeight="1" thickBot="1" x14ac:dyDescent="0.25">
      <c r="A5" s="30"/>
      <c r="B5" s="245" t="s">
        <v>370</v>
      </c>
      <c r="C5" s="358" t="s">
        <v>1043</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973</v>
      </c>
      <c r="K11" s="389"/>
      <c r="L11" s="389"/>
      <c r="M11" s="390"/>
      <c r="N11" s="28"/>
    </row>
    <row r="12" spans="1:15" x14ac:dyDescent="0.2">
      <c r="A12" s="25"/>
      <c r="B12" s="41" t="s">
        <v>730</v>
      </c>
      <c r="C12" s="154">
        <f>IF($B12=" ","",IFERROR(INDEX(MMWR_RATING_STATE_ROLLUP_VSC[],MATCH($B12,MMWR_RATING_STATE_ROLLUP_VSC[MMWR_RATING_STATE_ROLLUP_VSC],0),MATCH(C$9,MMWR_RATING_STATE_ROLLUP_VSC[#Headers],0)),"ERROR"))</f>
        <v>356593</v>
      </c>
      <c r="D12" s="155">
        <f>IF($B12=" ","",IFERROR(INDEX(MMWR_RATING_STATE_ROLLUP_VSC[],MATCH($B12,MMWR_RATING_STATE_ROLLUP_VSC[MMWR_RATING_STATE_ROLLUP_VSC],0),MATCH(D$9,MMWR_RATING_STATE_ROLLUP_VSC[#Headers],0)),"ERROR"))</f>
        <v>91.479414907199995</v>
      </c>
      <c r="E12" s="157">
        <f>IF($B12=" ","",IFERROR(INDEX(MMWR_RATING_STATE_ROLLUP_VSC[],MATCH($B12,MMWR_RATING_STATE_ROLLUP_VSC[MMWR_RATING_STATE_ROLLUP_VSC],0),MATCH(E$9,MMWR_RATING_STATE_ROLLUP_VSC[#Headers],0))/$C12,"ERROR"))</f>
        <v>0.23319863261477369</v>
      </c>
      <c r="F12" s="154">
        <f>IF($B12=" ","",IFERROR(INDEX(MMWR_RATING_STATE_ROLLUP_VSC[],MATCH($B12,MMWR_RATING_STATE_ROLLUP_VSC[MMWR_RATING_STATE_ROLLUP_VSC],0),MATCH(F$9,MMWR_RATING_STATE_ROLLUP_VSC[#Headers],0)),"ERROR"))</f>
        <v>24311</v>
      </c>
      <c r="G12" s="154">
        <f>IF($B12=" ","",IFERROR(INDEX(MMWR_RATING_STATE_ROLLUP_VSC[],MATCH($B12,MMWR_RATING_STATE_ROLLUP_VSC[MMWR_RATING_STATE_ROLLUP_VSC],0),MATCH(G$9,MMWR_RATING_STATE_ROLLUP_VSC[#Headers],0)),"ERROR"))</f>
        <v>433814</v>
      </c>
      <c r="H12" s="155">
        <f>IF($B12=" ","",IFERROR(INDEX(MMWR_RATING_STATE_ROLLUP_VSC[],MATCH($B12,MMWR_RATING_STATE_ROLLUP_VSC[MMWR_RATING_STATE_ROLLUP_VSC],0),MATCH(H$9,MMWR_RATING_STATE_ROLLUP_VSC[#Headers],0)),"ERROR"))</f>
        <v>125.1182180906</v>
      </c>
      <c r="I12" s="155">
        <f>IF($B12=" ","",IFERROR(INDEX(MMWR_RATING_STATE_ROLLUP_VSC[],MATCH($B12,MMWR_RATING_STATE_ROLLUP_VSC[MMWR_RATING_STATE_ROLLUP_VSC],0),MATCH(I$9,MMWR_RATING_STATE_ROLLUP_VSC[#Headers],0)),"ERROR"))</f>
        <v>128.00326176659999</v>
      </c>
      <c r="J12" s="42"/>
      <c r="K12" s="42"/>
      <c r="L12" s="42"/>
      <c r="M12" s="42"/>
      <c r="N12" s="28"/>
    </row>
    <row r="13" spans="1:15" x14ac:dyDescent="0.2">
      <c r="A13" s="25"/>
      <c r="B13" s="377" t="s">
        <v>959</v>
      </c>
      <c r="C13" s="378"/>
      <c r="D13" s="378"/>
      <c r="E13" s="378"/>
      <c r="F13" s="378"/>
      <c r="G13" s="378"/>
      <c r="H13" s="378"/>
      <c r="I13" s="378"/>
      <c r="J13" s="378"/>
      <c r="K13" s="378"/>
      <c r="L13" s="378"/>
      <c r="M13" s="387"/>
      <c r="N13" s="28"/>
    </row>
    <row r="14" spans="1:15" x14ac:dyDescent="0.2">
      <c r="A14" s="25"/>
      <c r="B14" s="41" t="s">
        <v>1037</v>
      </c>
      <c r="C14" s="154">
        <f>IF($B14=" ","",IFERROR(INDEX(MMWR_RATING_STATE_ROLLUP_VSC[],MATCH($B14,MMWR_RATING_STATE_ROLLUP_VSC[MMWR_RATING_STATE_ROLLUP_VSC],0),MATCH(C$9,MMWR_RATING_STATE_ROLLUP_VSC[#Headers],0)),"ERROR"))</f>
        <v>307840</v>
      </c>
      <c r="D14" s="155">
        <f>IF($B14=" ","",IFERROR(INDEX(MMWR_RATING_STATE_ROLLUP_VSC[],MATCH($B14,MMWR_RATING_STATE_ROLLUP_VSC[MMWR_RATING_STATE_ROLLUP_VSC],0),MATCH(D$9,MMWR_RATING_STATE_ROLLUP_VSC[#Headers],0)),"ERROR"))</f>
        <v>93.6990547037</v>
      </c>
      <c r="E14" s="156">
        <f>IF($B14=" ","",IFERROR(INDEX(MMWR_RATING_STATE_ROLLUP_VSC[],MATCH($B14,MMWR_RATING_STATE_ROLLUP_VSC[MMWR_RATING_STATE_ROLLUP_VSC],0),MATCH(E$9,MMWR_RATING_STATE_ROLLUP_VSC[#Headers],0))/$C14,"ERROR"))</f>
        <v>0.23884485446985446</v>
      </c>
      <c r="F14" s="154">
        <f>IF($B14=" ","",IFERROR(INDEX(MMWR_RATING_STATE_ROLLUP_VSC[],MATCH($B14,MMWR_RATING_STATE_ROLLUP_VSC[MMWR_RATING_STATE_ROLLUP_VSC],0),MATCH(F$9,MMWR_RATING_STATE_ROLLUP_VSC[#Headers],0)),"ERROR"))</f>
        <v>20517</v>
      </c>
      <c r="G14" s="154">
        <f>IF($B14=" ","",IFERROR(INDEX(MMWR_RATING_STATE_ROLLUP_VSC[],MATCH($B14,MMWR_RATING_STATE_ROLLUP_VSC[MMWR_RATING_STATE_ROLLUP_VSC],0),MATCH(G$9,MMWR_RATING_STATE_ROLLUP_VSC[#Headers],0)),"ERROR"))</f>
        <v>367685</v>
      </c>
      <c r="H14" s="155">
        <f>IF($B14=" ","",IFERROR(INDEX(MMWR_RATING_STATE_ROLLUP_VSC[],MATCH($B14,MMWR_RATING_STATE_ROLLUP_VSC[MMWR_RATING_STATE_ROLLUP_VSC],0),MATCH(H$9,MMWR_RATING_STATE_ROLLUP_VSC[#Headers],0)),"ERROR"))</f>
        <v>130.1872106058</v>
      </c>
      <c r="I14" s="155">
        <f>IF($B14=" ","",IFERROR(INDEX(MMWR_RATING_STATE_ROLLUP_VSC[],MATCH($B14,MMWR_RATING_STATE_ROLLUP_VSC[MMWR_RATING_STATE_ROLLUP_VSC],0),MATCH(I$9,MMWR_RATING_STATE_ROLLUP_VSC[#Headers],0)),"ERROR"))</f>
        <v>134.8769245414</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66151</v>
      </c>
      <c r="D15" s="155">
        <f>IF($B15=" ","",IFERROR(INDEX(MMWR_RATING_STATE_ROLLUP_VSC[],MATCH($B15,MMWR_RATING_STATE_ROLLUP_VSC[MMWR_RATING_STATE_ROLLUP_VSC],0),MATCH(D$9,MMWR_RATING_STATE_ROLLUP_VSC[#Headers],0)),"ERROR"))</f>
        <v>95.646928995799996</v>
      </c>
      <c r="E15" s="156">
        <f>IF($B15=" ","",IFERROR(INDEX(MMWR_RATING_STATE_ROLLUP_VSC[],MATCH($B15,MMWR_RATING_STATE_ROLLUP_VSC[MMWR_RATING_STATE_ROLLUP_VSC],0),MATCH(E$9,MMWR_RATING_STATE_ROLLUP_VSC[#Headers],0))/$C15,"ERROR"))</f>
        <v>0.24817463076899821</v>
      </c>
      <c r="F15" s="154">
        <f>IF($B15=" ","",IFERROR(INDEX(MMWR_RATING_STATE_ROLLUP_VSC[],MATCH($B15,MMWR_RATING_STATE_ROLLUP_VSC[MMWR_RATING_STATE_ROLLUP_VSC],0),MATCH(F$9,MMWR_RATING_STATE_ROLLUP_VSC[#Headers],0)),"ERROR"))</f>
        <v>4191</v>
      </c>
      <c r="G15" s="154">
        <f>IF($B15=" ","",IFERROR(INDEX(MMWR_RATING_STATE_ROLLUP_VSC[],MATCH($B15,MMWR_RATING_STATE_ROLLUP_VSC[MMWR_RATING_STATE_ROLLUP_VSC],0),MATCH(G$9,MMWR_RATING_STATE_ROLLUP_VSC[#Headers],0)),"ERROR"))</f>
        <v>76706</v>
      </c>
      <c r="H15" s="155">
        <f>IF($B15=" ","",IFERROR(INDEX(MMWR_RATING_STATE_ROLLUP_VSC[],MATCH($B15,MMWR_RATING_STATE_ROLLUP_VSC[MMWR_RATING_STATE_ROLLUP_VSC],0),MATCH(H$9,MMWR_RATING_STATE_ROLLUP_VSC[#Headers],0)),"ERROR"))</f>
        <v>132.64328322599999</v>
      </c>
      <c r="I15" s="155">
        <f>IF($B15=" ","",IFERROR(INDEX(MMWR_RATING_STATE_ROLLUP_VSC[],MATCH($B15,MMWR_RATING_STATE_ROLLUP_VSC[MMWR_RATING_STATE_ROLLUP_VSC],0),MATCH(I$9,MMWR_RATING_STATE_ROLLUP_VSC[#Headers],0)),"ERROR"))</f>
        <v>137.3981174875</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2080</v>
      </c>
      <c r="D16" s="155">
        <f>IF($B16=" ","",IFERROR(INDEX(MMWR_RATING_STATE_ROLLUP_VSC[],MATCH($B16,MMWR_RATING_STATE_ROLLUP_VSC[MMWR_RATING_STATE_ROLLUP_VSC],0),MATCH(D$9,MMWR_RATING_STATE_ROLLUP_VSC[#Headers],0)),"ERROR"))</f>
        <v>86.821634615400001</v>
      </c>
      <c r="E16" s="156">
        <f>IF($B16=" ","",IFERROR(INDEX(MMWR_RATING_STATE_ROLLUP_VSC[],MATCH($B16,MMWR_RATING_STATE_ROLLUP_VSC[MMWR_RATING_STATE_ROLLUP_VSC],0),MATCH(E$9,MMWR_RATING_STATE_ROLLUP_VSC[#Headers],0))/$C16,"ERROR"))</f>
        <v>0.19567307692307692</v>
      </c>
      <c r="F16" s="154">
        <f>IF($B16=" ","",IFERROR(INDEX(MMWR_RATING_STATE_ROLLUP_VSC[],MATCH($B16,MMWR_RATING_STATE_ROLLUP_VSC[MMWR_RATING_STATE_ROLLUP_VSC],0),MATCH(F$9,MMWR_RATING_STATE_ROLLUP_VSC[#Headers],0)),"ERROR"))</f>
        <v>104</v>
      </c>
      <c r="G16" s="154">
        <f>IF($B16=" ","",IFERROR(INDEX(MMWR_RATING_STATE_ROLLUP_VSC[],MATCH($B16,MMWR_RATING_STATE_ROLLUP_VSC[MMWR_RATING_STATE_ROLLUP_VSC],0),MATCH(G$9,MMWR_RATING_STATE_ROLLUP_VSC[#Headers],0)),"ERROR"))</f>
        <v>2128</v>
      </c>
      <c r="H16" s="155">
        <f>IF($B16=" ","",IFERROR(INDEX(MMWR_RATING_STATE_ROLLUP_VSC[],MATCH($B16,MMWR_RATING_STATE_ROLLUP_VSC[MMWR_RATING_STATE_ROLLUP_VSC],0),MATCH(H$9,MMWR_RATING_STATE_ROLLUP_VSC[#Headers],0)),"ERROR"))</f>
        <v>116.2980769231</v>
      </c>
      <c r="I16" s="155">
        <f>IF($B16=" ","",IFERROR(INDEX(MMWR_RATING_STATE_ROLLUP_VSC[],MATCH($B16,MMWR_RATING_STATE_ROLLUP_VSC[MMWR_RATING_STATE_ROLLUP_VSC],0),MATCH(I$9,MMWR_RATING_STATE_ROLLUP_VSC[#Headers],0)),"ERROR"))</f>
        <v>116.5296052632</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845</v>
      </c>
      <c r="D17" s="155">
        <f>IF($B17=" ","",IFERROR(INDEX(MMWR_RATING_STATE_ROLLUP_VSC[],MATCH($B17,MMWR_RATING_STATE_ROLLUP_VSC[MMWR_RATING_STATE_ROLLUP_VSC],0),MATCH(D$9,MMWR_RATING_STATE_ROLLUP_VSC[#Headers],0)),"ERROR"))</f>
        <v>101.6449704142</v>
      </c>
      <c r="E17" s="156">
        <f>IF($B17=" ","",IFERROR(INDEX(MMWR_RATING_STATE_ROLLUP_VSC[],MATCH($B17,MMWR_RATING_STATE_ROLLUP_VSC[MMWR_RATING_STATE_ROLLUP_VSC],0),MATCH(E$9,MMWR_RATING_STATE_ROLLUP_VSC[#Headers],0))/$C17,"ERROR"))</f>
        <v>0.28875739644970416</v>
      </c>
      <c r="F17" s="154">
        <f>IF($B17=" ","",IFERROR(INDEX(MMWR_RATING_STATE_ROLLUP_VSC[],MATCH($B17,MMWR_RATING_STATE_ROLLUP_VSC[MMWR_RATING_STATE_ROLLUP_VSC],0),MATCH(F$9,MMWR_RATING_STATE_ROLLUP_VSC[#Headers],0)),"ERROR"))</f>
        <v>58</v>
      </c>
      <c r="G17" s="154">
        <f>IF($B17=" ","",IFERROR(INDEX(MMWR_RATING_STATE_ROLLUP_VSC[],MATCH($B17,MMWR_RATING_STATE_ROLLUP_VSC[MMWR_RATING_STATE_ROLLUP_VSC],0),MATCH(G$9,MMWR_RATING_STATE_ROLLUP_VSC[#Headers],0)),"ERROR"))</f>
        <v>1025</v>
      </c>
      <c r="H17" s="155">
        <f>IF($B17=" ","",IFERROR(INDEX(MMWR_RATING_STATE_ROLLUP_VSC[],MATCH($B17,MMWR_RATING_STATE_ROLLUP_VSC[MMWR_RATING_STATE_ROLLUP_VSC],0),MATCH(H$9,MMWR_RATING_STATE_ROLLUP_VSC[#Headers],0)),"ERROR"))</f>
        <v>143.67241379309999</v>
      </c>
      <c r="I17" s="155">
        <f>IF($B17=" ","",IFERROR(INDEX(MMWR_RATING_STATE_ROLLUP_VSC[],MATCH($B17,MMWR_RATING_STATE_ROLLUP_VSC[MMWR_RATING_STATE_ROLLUP_VSC],0),MATCH(I$9,MMWR_RATING_STATE_ROLLUP_VSC[#Headers],0)),"ERROR"))</f>
        <v>145.1619512195</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373</v>
      </c>
      <c r="D18" s="155">
        <f>IF($B18=" ","",IFERROR(INDEX(MMWR_RATING_STATE_ROLLUP_VSC[],MATCH($B18,MMWR_RATING_STATE_ROLLUP_VSC[MMWR_RATING_STATE_ROLLUP_VSC],0),MATCH(D$9,MMWR_RATING_STATE_ROLLUP_VSC[#Headers],0)),"ERROR"))</f>
        <v>103.399463807</v>
      </c>
      <c r="E18" s="156">
        <f>IF($B18=" ","",IFERROR(INDEX(MMWR_RATING_STATE_ROLLUP_VSC[],MATCH($B18,MMWR_RATING_STATE_ROLLUP_VSC[MMWR_RATING_STATE_ROLLUP_VSC],0),MATCH(E$9,MMWR_RATING_STATE_ROLLUP_VSC[#Headers],0))/$C18,"ERROR"))</f>
        <v>0.26809651474530832</v>
      </c>
      <c r="F18" s="154">
        <f>IF($B18=" ","",IFERROR(INDEX(MMWR_RATING_STATE_ROLLUP_VSC[],MATCH($B18,MMWR_RATING_STATE_ROLLUP_VSC[MMWR_RATING_STATE_ROLLUP_VSC],0),MATCH(F$9,MMWR_RATING_STATE_ROLLUP_VSC[#Headers],0)),"ERROR"))</f>
        <v>32</v>
      </c>
      <c r="G18" s="154">
        <f>IF($B18=" ","",IFERROR(INDEX(MMWR_RATING_STATE_ROLLUP_VSC[],MATCH($B18,MMWR_RATING_STATE_ROLLUP_VSC[MMWR_RATING_STATE_ROLLUP_VSC],0),MATCH(G$9,MMWR_RATING_STATE_ROLLUP_VSC[#Headers],0)),"ERROR"))</f>
        <v>456</v>
      </c>
      <c r="H18" s="155">
        <f>IF($B18=" ","",IFERROR(INDEX(MMWR_RATING_STATE_ROLLUP_VSC[],MATCH($B18,MMWR_RATING_STATE_ROLLUP_VSC[MMWR_RATING_STATE_ROLLUP_VSC],0),MATCH(H$9,MMWR_RATING_STATE_ROLLUP_VSC[#Headers],0)),"ERROR"))</f>
        <v>131.59375</v>
      </c>
      <c r="I18" s="155">
        <f>IF($B18=" ","",IFERROR(INDEX(MMWR_RATING_STATE_ROLLUP_VSC[],MATCH($B18,MMWR_RATING_STATE_ROLLUP_VSC[MMWR_RATING_STATE_ROLLUP_VSC],0),MATCH(I$9,MMWR_RATING_STATE_ROLLUP_VSC[#Headers],0)),"ERROR"))</f>
        <v>147.07236842110001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1434</v>
      </c>
      <c r="D19" s="155">
        <f>IF($B19=" ","",IFERROR(INDEX(MMWR_RATING_STATE_ROLLUP_VSC[],MATCH($B19,MMWR_RATING_STATE_ROLLUP_VSC[MMWR_RATING_STATE_ROLLUP_VSC],0),MATCH(D$9,MMWR_RATING_STATE_ROLLUP_VSC[#Headers],0)),"ERROR"))</f>
        <v>73.055090655499995</v>
      </c>
      <c r="E19" s="156">
        <f>IF($B19=" ","",IFERROR(INDEX(MMWR_RATING_STATE_ROLLUP_VSC[],MATCH($B19,MMWR_RATING_STATE_ROLLUP_VSC[MMWR_RATING_STATE_ROLLUP_VSC],0),MATCH(E$9,MMWR_RATING_STATE_ROLLUP_VSC[#Headers],0))/$C19,"ERROR"))</f>
        <v>0.12761506276150628</v>
      </c>
      <c r="F19" s="154">
        <f>IF($B19=" ","",IFERROR(INDEX(MMWR_RATING_STATE_ROLLUP_VSC[],MATCH($B19,MMWR_RATING_STATE_ROLLUP_VSC[MMWR_RATING_STATE_ROLLUP_VSC],0),MATCH(F$9,MMWR_RATING_STATE_ROLLUP_VSC[#Headers],0)),"ERROR"))</f>
        <v>89</v>
      </c>
      <c r="G19" s="154">
        <f>IF($B19=" ","",IFERROR(INDEX(MMWR_RATING_STATE_ROLLUP_VSC[],MATCH($B19,MMWR_RATING_STATE_ROLLUP_VSC[MMWR_RATING_STATE_ROLLUP_VSC],0),MATCH(G$9,MMWR_RATING_STATE_ROLLUP_VSC[#Headers],0)),"ERROR"))</f>
        <v>1638</v>
      </c>
      <c r="H19" s="155">
        <f>IF($B19=" ","",IFERROR(INDEX(MMWR_RATING_STATE_ROLLUP_VSC[],MATCH($B19,MMWR_RATING_STATE_ROLLUP_VSC[MMWR_RATING_STATE_ROLLUP_VSC],0),MATCH(H$9,MMWR_RATING_STATE_ROLLUP_VSC[#Headers],0)),"ERROR"))</f>
        <v>119.3707865169</v>
      </c>
      <c r="I19" s="155">
        <f>IF($B19=" ","",IFERROR(INDEX(MMWR_RATING_STATE_ROLLUP_VSC[],MATCH($B19,MMWR_RATING_STATE_ROLLUP_VSC[MMWR_RATING_STATE_ROLLUP_VSC],0),MATCH(I$9,MMWR_RATING_STATE_ROLLUP_VSC[#Headers],0)),"ERROR"))</f>
        <v>109.0378510379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5062</v>
      </c>
      <c r="D20" s="155">
        <f>IF($B20=" ","",IFERROR(INDEX(MMWR_RATING_STATE_ROLLUP_VSC[],MATCH($B20,MMWR_RATING_STATE_ROLLUP_VSC[MMWR_RATING_STATE_ROLLUP_VSC],0),MATCH(D$9,MMWR_RATING_STATE_ROLLUP_VSC[#Headers],0)),"ERROR"))</f>
        <v>99.292572105900007</v>
      </c>
      <c r="E20" s="156">
        <f>IF($B20=" ","",IFERROR(INDEX(MMWR_RATING_STATE_ROLLUP_VSC[],MATCH($B20,MMWR_RATING_STATE_ROLLUP_VSC[MMWR_RATING_STATE_ROLLUP_VSC],0),MATCH(E$9,MMWR_RATING_STATE_ROLLUP_VSC[#Headers],0))/$C20,"ERROR"))</f>
        <v>0.24595021730541289</v>
      </c>
      <c r="F20" s="154">
        <f>IF($B20=" ","",IFERROR(INDEX(MMWR_RATING_STATE_ROLLUP_VSC[],MATCH($B20,MMWR_RATING_STATE_ROLLUP_VSC[MMWR_RATING_STATE_ROLLUP_VSC],0),MATCH(F$9,MMWR_RATING_STATE_ROLLUP_VSC[#Headers],0)),"ERROR"))</f>
        <v>303</v>
      </c>
      <c r="G20" s="154">
        <f>IF($B20=" ","",IFERROR(INDEX(MMWR_RATING_STATE_ROLLUP_VSC[],MATCH($B20,MMWR_RATING_STATE_ROLLUP_VSC[MMWR_RATING_STATE_ROLLUP_VSC],0),MATCH(G$9,MMWR_RATING_STATE_ROLLUP_VSC[#Headers],0)),"ERROR"))</f>
        <v>6003</v>
      </c>
      <c r="H20" s="155">
        <f>IF($B20=" ","",IFERROR(INDEX(MMWR_RATING_STATE_ROLLUP_VSC[],MATCH($B20,MMWR_RATING_STATE_ROLLUP_VSC[MMWR_RATING_STATE_ROLLUP_VSC],0),MATCH(H$9,MMWR_RATING_STATE_ROLLUP_VSC[#Headers],0)),"ERROR"))</f>
        <v>138.6600660066</v>
      </c>
      <c r="I20" s="155">
        <f>IF($B20=" ","",IFERROR(INDEX(MMWR_RATING_STATE_ROLLUP_VSC[],MATCH($B20,MMWR_RATING_STATE_ROLLUP_VSC[MMWR_RATING_STATE_ROLLUP_VSC],0),MATCH(I$9,MMWR_RATING_STATE_ROLLUP_VSC[#Headers],0)),"ERROR"))</f>
        <v>138.1965683825</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4521</v>
      </c>
      <c r="D21" s="155">
        <f>IF($B21=" ","",IFERROR(INDEX(MMWR_RATING_STATE_ROLLUP_VSC[],MATCH($B21,MMWR_RATING_STATE_ROLLUP_VSC[MMWR_RATING_STATE_ROLLUP_VSC],0),MATCH(D$9,MMWR_RATING_STATE_ROLLUP_VSC[#Headers],0)),"ERROR"))</f>
        <v>92.2280468923</v>
      </c>
      <c r="E21" s="156">
        <f>IF($B21=" ","",IFERROR(INDEX(MMWR_RATING_STATE_ROLLUP_VSC[],MATCH($B21,MMWR_RATING_STATE_ROLLUP_VSC[MMWR_RATING_STATE_ROLLUP_VSC],0),MATCH(E$9,MMWR_RATING_STATE_ROLLUP_VSC[#Headers],0))/$C21,"ERROR"))</f>
        <v>0.24220305242203052</v>
      </c>
      <c r="F21" s="154">
        <f>IF($B21=" ","",IFERROR(INDEX(MMWR_RATING_STATE_ROLLUP_VSC[],MATCH($B21,MMWR_RATING_STATE_ROLLUP_VSC[MMWR_RATING_STATE_ROLLUP_VSC],0),MATCH(F$9,MMWR_RATING_STATE_ROLLUP_VSC[#Headers],0)),"ERROR"))</f>
        <v>201</v>
      </c>
      <c r="G21" s="154">
        <f>IF($B21=" ","",IFERROR(INDEX(MMWR_RATING_STATE_ROLLUP_VSC[],MATCH($B21,MMWR_RATING_STATE_ROLLUP_VSC[MMWR_RATING_STATE_ROLLUP_VSC],0),MATCH(G$9,MMWR_RATING_STATE_ROLLUP_VSC[#Headers],0)),"ERROR"))</f>
        <v>4632</v>
      </c>
      <c r="H21" s="155">
        <f>IF($B21=" ","",IFERROR(INDEX(MMWR_RATING_STATE_ROLLUP_VSC[],MATCH($B21,MMWR_RATING_STATE_ROLLUP_VSC[MMWR_RATING_STATE_ROLLUP_VSC],0),MATCH(H$9,MMWR_RATING_STATE_ROLLUP_VSC[#Headers],0)),"ERROR"))</f>
        <v>134.9651741294</v>
      </c>
      <c r="I21" s="155">
        <f>IF($B21=" ","",IFERROR(INDEX(MMWR_RATING_STATE_ROLLUP_VSC[],MATCH($B21,MMWR_RATING_STATE_ROLLUP_VSC[MMWR_RATING_STATE_ROLLUP_VSC],0),MATCH(I$9,MMWR_RATING_STATE_ROLLUP_VSC[#Headers],0)),"ERROR"))</f>
        <v>129.6513385147</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1219</v>
      </c>
      <c r="D22" s="155">
        <f>IF($B22=" ","",IFERROR(INDEX(MMWR_RATING_STATE_ROLLUP_VSC[],MATCH($B22,MMWR_RATING_STATE_ROLLUP_VSC[MMWR_RATING_STATE_ROLLUP_VSC],0),MATCH(D$9,MMWR_RATING_STATE_ROLLUP_VSC[#Headers],0)),"ERROR"))</f>
        <v>95.909762100099996</v>
      </c>
      <c r="E22" s="156">
        <f>IF($B22=" ","",IFERROR(INDEX(MMWR_RATING_STATE_ROLLUP_VSC[],MATCH($B22,MMWR_RATING_STATE_ROLLUP_VSC[MMWR_RATING_STATE_ROLLUP_VSC],0),MATCH(E$9,MMWR_RATING_STATE_ROLLUP_VSC[#Headers],0))/$C22,"ERROR"))</f>
        <v>0.23625922887612796</v>
      </c>
      <c r="F22" s="154">
        <f>IF($B22=" ","",IFERROR(INDEX(MMWR_RATING_STATE_ROLLUP_VSC[],MATCH($B22,MMWR_RATING_STATE_ROLLUP_VSC[MMWR_RATING_STATE_ROLLUP_VSC],0),MATCH(F$9,MMWR_RATING_STATE_ROLLUP_VSC[#Headers],0)),"ERROR"))</f>
        <v>73</v>
      </c>
      <c r="G22" s="154">
        <f>IF($B22=" ","",IFERROR(INDEX(MMWR_RATING_STATE_ROLLUP_VSC[],MATCH($B22,MMWR_RATING_STATE_ROLLUP_VSC[MMWR_RATING_STATE_ROLLUP_VSC],0),MATCH(G$9,MMWR_RATING_STATE_ROLLUP_VSC[#Headers],0)),"ERROR"))</f>
        <v>1420</v>
      </c>
      <c r="H22" s="155">
        <f>IF($B22=" ","",IFERROR(INDEX(MMWR_RATING_STATE_ROLLUP_VSC[],MATCH($B22,MMWR_RATING_STATE_ROLLUP_VSC[MMWR_RATING_STATE_ROLLUP_VSC],0),MATCH(H$9,MMWR_RATING_STATE_ROLLUP_VSC[#Headers],0)),"ERROR"))</f>
        <v>152.34246575340001</v>
      </c>
      <c r="I22" s="155">
        <f>IF($B22=" ","",IFERROR(INDEX(MMWR_RATING_STATE_ROLLUP_VSC[],MATCH($B22,MMWR_RATING_STATE_ROLLUP_VSC[MMWR_RATING_STATE_ROLLUP_VSC],0),MATCH(I$9,MMWR_RATING_STATE_ROLLUP_VSC[#Headers],0)),"ERROR"))</f>
        <v>133.82746478870001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3792</v>
      </c>
      <c r="D23" s="155">
        <f>IF($B23=" ","",IFERROR(INDEX(MMWR_RATING_STATE_ROLLUP_VSC[],MATCH($B23,MMWR_RATING_STATE_ROLLUP_VSC[MMWR_RATING_STATE_ROLLUP_VSC],0),MATCH(D$9,MMWR_RATING_STATE_ROLLUP_VSC[#Headers],0)),"ERROR"))</f>
        <v>95.401107594899997</v>
      </c>
      <c r="E23" s="156">
        <f>IF($B23=" ","",IFERROR(INDEX(MMWR_RATING_STATE_ROLLUP_VSC[],MATCH($B23,MMWR_RATING_STATE_ROLLUP_VSC[MMWR_RATING_STATE_ROLLUP_VSC],0),MATCH(E$9,MMWR_RATING_STATE_ROLLUP_VSC[#Headers],0))/$C23,"ERROR"))</f>
        <v>0.24578059071729957</v>
      </c>
      <c r="F23" s="154">
        <f>IF($B23=" ","",IFERROR(INDEX(MMWR_RATING_STATE_ROLLUP_VSC[],MATCH($B23,MMWR_RATING_STATE_ROLLUP_VSC[MMWR_RATING_STATE_ROLLUP_VSC],0),MATCH(F$9,MMWR_RATING_STATE_ROLLUP_VSC[#Headers],0)),"ERROR"))</f>
        <v>321</v>
      </c>
      <c r="G23" s="154">
        <f>IF($B23=" ","",IFERROR(INDEX(MMWR_RATING_STATE_ROLLUP_VSC[],MATCH($B23,MMWR_RATING_STATE_ROLLUP_VSC[MMWR_RATING_STATE_ROLLUP_VSC],0),MATCH(G$9,MMWR_RATING_STATE_ROLLUP_VSC[#Headers],0)),"ERROR"))</f>
        <v>4614</v>
      </c>
      <c r="H23" s="155">
        <f>IF($B23=" ","",IFERROR(INDEX(MMWR_RATING_STATE_ROLLUP_VSC[],MATCH($B23,MMWR_RATING_STATE_ROLLUP_VSC[MMWR_RATING_STATE_ROLLUP_VSC],0),MATCH(H$9,MMWR_RATING_STATE_ROLLUP_VSC[#Headers],0)),"ERROR"))</f>
        <v>126.1433021807</v>
      </c>
      <c r="I23" s="155">
        <f>IF($B23=" ","",IFERROR(INDEX(MMWR_RATING_STATE_ROLLUP_VSC[],MATCH($B23,MMWR_RATING_STATE_ROLLUP_VSC[MMWR_RATING_STATE_ROLLUP_VSC],0),MATCH(I$9,MMWR_RATING_STATE_ROLLUP_VSC[#Headers],0)),"ERROR"))</f>
        <v>139.9973992198</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8407</v>
      </c>
      <c r="D24" s="155">
        <f>IF($B24=" ","",IFERROR(INDEX(MMWR_RATING_STATE_ROLLUP_VSC[],MATCH($B24,MMWR_RATING_STATE_ROLLUP_VSC[MMWR_RATING_STATE_ROLLUP_VSC],0),MATCH(D$9,MMWR_RATING_STATE_ROLLUP_VSC[#Headers],0)),"ERROR"))</f>
        <v>93.233733793300004</v>
      </c>
      <c r="E24" s="156">
        <f>IF($B24=" ","",IFERROR(INDEX(MMWR_RATING_STATE_ROLLUP_VSC[],MATCH($B24,MMWR_RATING_STATE_ROLLUP_VSC[MMWR_RATING_STATE_ROLLUP_VSC],0),MATCH(E$9,MMWR_RATING_STATE_ROLLUP_VSC[#Headers],0))/$C24,"ERROR"))</f>
        <v>0.23337694778161056</v>
      </c>
      <c r="F24" s="154">
        <f>IF($B24=" ","",IFERROR(INDEX(MMWR_RATING_STATE_ROLLUP_VSC[],MATCH($B24,MMWR_RATING_STATE_ROLLUP_VSC[MMWR_RATING_STATE_ROLLUP_VSC],0),MATCH(F$9,MMWR_RATING_STATE_ROLLUP_VSC[#Headers],0)),"ERROR"))</f>
        <v>545</v>
      </c>
      <c r="G24" s="154">
        <f>IF($B24=" ","",IFERROR(INDEX(MMWR_RATING_STATE_ROLLUP_VSC[],MATCH($B24,MMWR_RATING_STATE_ROLLUP_VSC[MMWR_RATING_STATE_ROLLUP_VSC],0),MATCH(G$9,MMWR_RATING_STATE_ROLLUP_VSC[#Headers],0)),"ERROR"))</f>
        <v>9864</v>
      </c>
      <c r="H24" s="155">
        <f>IF($B24=" ","",IFERROR(INDEX(MMWR_RATING_STATE_ROLLUP_VSC[],MATCH($B24,MMWR_RATING_STATE_ROLLUP_VSC[MMWR_RATING_STATE_ROLLUP_VSC],0),MATCH(H$9,MMWR_RATING_STATE_ROLLUP_VSC[#Headers],0)),"ERROR"))</f>
        <v>126.471559633</v>
      </c>
      <c r="I24" s="155">
        <f>IF($B24=" ","",IFERROR(INDEX(MMWR_RATING_STATE_ROLLUP_VSC[],MATCH($B24,MMWR_RATING_STATE_ROLLUP_VSC[MMWR_RATING_STATE_ROLLUP_VSC],0),MATCH(I$9,MMWR_RATING_STATE_ROLLUP_VSC[#Headers],0)),"ERROR"))</f>
        <v>137.18339416059999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15891</v>
      </c>
      <c r="D25" s="155">
        <f>IF($B25=" ","",IFERROR(INDEX(MMWR_RATING_STATE_ROLLUP_VSC[],MATCH($B25,MMWR_RATING_STATE_ROLLUP_VSC[MMWR_RATING_STATE_ROLLUP_VSC],0),MATCH(D$9,MMWR_RATING_STATE_ROLLUP_VSC[#Headers],0)),"ERROR"))</f>
        <v>97.976087093299995</v>
      </c>
      <c r="E25" s="156">
        <f>IF($B25=" ","",IFERROR(INDEX(MMWR_RATING_STATE_ROLLUP_VSC[],MATCH($B25,MMWR_RATING_STATE_ROLLUP_VSC[MMWR_RATING_STATE_ROLLUP_VSC],0),MATCH(E$9,MMWR_RATING_STATE_ROLLUP_VSC[#Headers],0))/$C25,"ERROR"))</f>
        <v>0.26549619281354225</v>
      </c>
      <c r="F25" s="154">
        <f>IF($B25=" ","",IFERROR(INDEX(MMWR_RATING_STATE_ROLLUP_VSC[],MATCH($B25,MMWR_RATING_STATE_ROLLUP_VSC[MMWR_RATING_STATE_ROLLUP_VSC],0),MATCH(F$9,MMWR_RATING_STATE_ROLLUP_VSC[#Headers],0)),"ERROR"))</f>
        <v>948</v>
      </c>
      <c r="G25" s="154">
        <f>IF($B25=" ","",IFERROR(INDEX(MMWR_RATING_STATE_ROLLUP_VSC[],MATCH($B25,MMWR_RATING_STATE_ROLLUP_VSC[MMWR_RATING_STATE_ROLLUP_VSC],0),MATCH(G$9,MMWR_RATING_STATE_ROLLUP_VSC[#Headers],0)),"ERROR"))</f>
        <v>17901</v>
      </c>
      <c r="H25" s="155">
        <f>IF($B25=" ","",IFERROR(INDEX(MMWR_RATING_STATE_ROLLUP_VSC[],MATCH($B25,MMWR_RATING_STATE_ROLLUP_VSC[MMWR_RATING_STATE_ROLLUP_VSC],0),MATCH(H$9,MMWR_RATING_STATE_ROLLUP_VSC[#Headers],0)),"ERROR"))</f>
        <v>143.7478902954</v>
      </c>
      <c r="I25" s="155">
        <f>IF($B25=" ","",IFERROR(INDEX(MMWR_RATING_STATE_ROLLUP_VSC[],MATCH($B25,MMWR_RATING_STATE_ROLLUP_VSC[MMWR_RATING_STATE_ROLLUP_VSC],0),MATCH(I$9,MMWR_RATING_STATE_ROLLUP_VSC[#Headers],0)),"ERROR"))</f>
        <v>143.25724819839999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8236</v>
      </c>
      <c r="D26" s="155">
        <f>IF($B26=" ","",IFERROR(INDEX(MMWR_RATING_STATE_ROLLUP_VSC[],MATCH($B26,MMWR_RATING_STATE_ROLLUP_VSC[MMWR_RATING_STATE_ROLLUP_VSC],0),MATCH(D$9,MMWR_RATING_STATE_ROLLUP_VSC[#Headers],0)),"ERROR"))</f>
        <v>106.3529626032</v>
      </c>
      <c r="E26" s="156">
        <f>IF($B26=" ","",IFERROR(INDEX(MMWR_RATING_STATE_ROLLUP_VSC[],MATCH($B26,MMWR_RATING_STATE_ROLLUP_VSC[MMWR_RATING_STATE_ROLLUP_VSC],0),MATCH(E$9,MMWR_RATING_STATE_ROLLUP_VSC[#Headers],0))/$C26,"ERROR"))</f>
        <v>0.28302574065080138</v>
      </c>
      <c r="F26" s="154">
        <f>IF($B26=" ","",IFERROR(INDEX(MMWR_RATING_STATE_ROLLUP_VSC[],MATCH($B26,MMWR_RATING_STATE_ROLLUP_VSC[MMWR_RATING_STATE_ROLLUP_VSC],0),MATCH(F$9,MMWR_RATING_STATE_ROLLUP_VSC[#Headers],0)),"ERROR"))</f>
        <v>592</v>
      </c>
      <c r="G26" s="154">
        <f>IF($B26=" ","",IFERROR(INDEX(MMWR_RATING_STATE_ROLLUP_VSC[],MATCH($B26,MMWR_RATING_STATE_ROLLUP_VSC[MMWR_RATING_STATE_ROLLUP_VSC],0),MATCH(G$9,MMWR_RATING_STATE_ROLLUP_VSC[#Headers],0)),"ERROR"))</f>
        <v>10716</v>
      </c>
      <c r="H26" s="155">
        <f>IF($B26=" ","",IFERROR(INDEX(MMWR_RATING_STATE_ROLLUP_VSC[],MATCH($B26,MMWR_RATING_STATE_ROLLUP_VSC[MMWR_RATING_STATE_ROLLUP_VSC],0),MATCH(H$9,MMWR_RATING_STATE_ROLLUP_VSC[#Headers],0)),"ERROR"))</f>
        <v>131.9206081081</v>
      </c>
      <c r="I26" s="155">
        <f>IF($B26=" ","",IFERROR(INDEX(MMWR_RATING_STATE_ROLLUP_VSC[],MATCH($B26,MMWR_RATING_STATE_ROLLUP_VSC[MMWR_RATING_STATE_ROLLUP_VSC],0),MATCH(I$9,MMWR_RATING_STATE_ROLLUP_VSC[#Headers],0)),"ERROR"))</f>
        <v>144.96556550950001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872</v>
      </c>
      <c r="D27" s="155">
        <f>IF($B27=" ","",IFERROR(INDEX(MMWR_RATING_STATE_ROLLUP_VSC[],MATCH($B27,MMWR_RATING_STATE_ROLLUP_VSC[MMWR_RATING_STATE_ROLLUP_VSC],0),MATCH(D$9,MMWR_RATING_STATE_ROLLUP_VSC[#Headers],0)),"ERROR"))</f>
        <v>89.798165137599995</v>
      </c>
      <c r="E27" s="156">
        <f>IF($B27=" ","",IFERROR(INDEX(MMWR_RATING_STATE_ROLLUP_VSC[],MATCH($B27,MMWR_RATING_STATE_ROLLUP_VSC[MMWR_RATING_STATE_ROLLUP_VSC],0),MATCH(E$9,MMWR_RATING_STATE_ROLLUP_VSC[#Headers],0))/$C27,"ERROR"))</f>
        <v>0.2213302752293578</v>
      </c>
      <c r="F27" s="154">
        <f>IF($B27=" ","",IFERROR(INDEX(MMWR_RATING_STATE_ROLLUP_VSC[],MATCH($B27,MMWR_RATING_STATE_ROLLUP_VSC[MMWR_RATING_STATE_ROLLUP_VSC],0),MATCH(F$9,MMWR_RATING_STATE_ROLLUP_VSC[#Headers],0)),"ERROR"))</f>
        <v>64</v>
      </c>
      <c r="G27" s="154">
        <f>IF($B27=" ","",IFERROR(INDEX(MMWR_RATING_STATE_ROLLUP_VSC[],MATCH($B27,MMWR_RATING_STATE_ROLLUP_VSC[MMWR_RATING_STATE_ROLLUP_VSC],0),MATCH(G$9,MMWR_RATING_STATE_ROLLUP_VSC[#Headers],0)),"ERROR"))</f>
        <v>1102</v>
      </c>
      <c r="H27" s="155">
        <f>IF($B27=" ","",IFERROR(INDEX(MMWR_RATING_STATE_ROLLUP_VSC[],MATCH($B27,MMWR_RATING_STATE_ROLLUP_VSC[MMWR_RATING_STATE_ROLLUP_VSC],0),MATCH(H$9,MMWR_RATING_STATE_ROLLUP_VSC[#Headers],0)),"ERROR"))</f>
        <v>124.703125</v>
      </c>
      <c r="I27" s="155">
        <f>IF($B27=" ","",IFERROR(INDEX(MMWR_RATING_STATE_ROLLUP_VSC[],MATCH($B27,MMWR_RATING_STATE_ROLLUP_VSC[MMWR_RATING_STATE_ROLLUP_VSC],0),MATCH(I$9,MMWR_RATING_STATE_ROLLUP_VSC[#Headers],0)),"ERROR"))</f>
        <v>117.0653357532</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498</v>
      </c>
      <c r="D28" s="155">
        <f>IF($B28=" ","",IFERROR(INDEX(MMWR_RATING_STATE_ROLLUP_VSC[],MATCH($B28,MMWR_RATING_STATE_ROLLUP_VSC[MMWR_RATING_STATE_ROLLUP_VSC],0),MATCH(D$9,MMWR_RATING_STATE_ROLLUP_VSC[#Headers],0)),"ERROR"))</f>
        <v>94.407630522100007</v>
      </c>
      <c r="E28" s="156">
        <f>IF($B28=" ","",IFERROR(INDEX(MMWR_RATING_STATE_ROLLUP_VSC[],MATCH($B28,MMWR_RATING_STATE_ROLLUP_VSC[MMWR_RATING_STATE_ROLLUP_VSC],0),MATCH(E$9,MMWR_RATING_STATE_ROLLUP_VSC[#Headers],0))/$C28,"ERROR"))</f>
        <v>0.24698795180722891</v>
      </c>
      <c r="F28" s="154">
        <f>IF($B28=" ","",IFERROR(INDEX(MMWR_RATING_STATE_ROLLUP_VSC[],MATCH($B28,MMWR_RATING_STATE_ROLLUP_VSC[MMWR_RATING_STATE_ROLLUP_VSC],0),MATCH(F$9,MMWR_RATING_STATE_ROLLUP_VSC[#Headers],0)),"ERROR"))</f>
        <v>24</v>
      </c>
      <c r="G28" s="154">
        <f>IF($B28=" ","",IFERROR(INDEX(MMWR_RATING_STATE_ROLLUP_VSC[],MATCH($B28,MMWR_RATING_STATE_ROLLUP_VSC[MMWR_RATING_STATE_ROLLUP_VSC],0),MATCH(G$9,MMWR_RATING_STATE_ROLLUP_VSC[#Headers],0)),"ERROR"))</f>
        <v>461</v>
      </c>
      <c r="H28" s="155">
        <f>IF($B28=" ","",IFERROR(INDEX(MMWR_RATING_STATE_ROLLUP_VSC[],MATCH($B28,MMWR_RATING_STATE_ROLLUP_VSC[MMWR_RATING_STATE_ROLLUP_VSC],0),MATCH(H$9,MMWR_RATING_STATE_ROLLUP_VSC[#Headers],0)),"ERROR"))</f>
        <v>130.9583333333</v>
      </c>
      <c r="I28" s="155">
        <f>IF($B28=" ","",IFERROR(INDEX(MMWR_RATING_STATE_ROLLUP_VSC[],MATCH($B28,MMWR_RATING_STATE_ROLLUP_VSC[MMWR_RATING_STATE_ROLLUP_VSC],0),MATCH(I$9,MMWR_RATING_STATE_ROLLUP_VSC[#Headers],0)),"ERROR"))</f>
        <v>140.8720173536</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10184</v>
      </c>
      <c r="D29" s="155">
        <f>IF($B29=" ","",IFERROR(INDEX(MMWR_RATING_STATE_ROLLUP_VSC[],MATCH($B29,MMWR_RATING_STATE_ROLLUP_VSC[MMWR_RATING_STATE_ROLLUP_VSC],0),MATCH(D$9,MMWR_RATING_STATE_ROLLUP_VSC[#Headers],0)),"ERROR"))</f>
        <v>93.031520031400007</v>
      </c>
      <c r="E29" s="156">
        <f>IF($B29=" ","",IFERROR(INDEX(MMWR_RATING_STATE_ROLLUP_VSC[],MATCH($B29,MMWR_RATING_STATE_ROLLUP_VSC[MMWR_RATING_STATE_ROLLUP_VSC],0),MATCH(E$9,MMWR_RATING_STATE_ROLLUP_VSC[#Headers],0))/$C29,"ERROR"))</f>
        <v>0.25314218381775333</v>
      </c>
      <c r="F29" s="154">
        <f>IF($B29=" ","",IFERROR(INDEX(MMWR_RATING_STATE_ROLLUP_VSC[],MATCH($B29,MMWR_RATING_STATE_ROLLUP_VSC[MMWR_RATING_STATE_ROLLUP_VSC],0),MATCH(F$9,MMWR_RATING_STATE_ROLLUP_VSC[#Headers],0)),"ERROR"))</f>
        <v>711</v>
      </c>
      <c r="G29" s="154">
        <f>IF($B29=" ","",IFERROR(INDEX(MMWR_RATING_STATE_ROLLUP_VSC[],MATCH($B29,MMWR_RATING_STATE_ROLLUP_VSC[MMWR_RATING_STATE_ROLLUP_VSC],0),MATCH(G$9,MMWR_RATING_STATE_ROLLUP_VSC[#Headers],0)),"ERROR"))</f>
        <v>11858</v>
      </c>
      <c r="H29" s="155">
        <f>IF($B29=" ","",IFERROR(INDEX(MMWR_RATING_STATE_ROLLUP_VSC[],MATCH($B29,MMWR_RATING_STATE_ROLLUP_VSC[MMWR_RATING_STATE_ROLLUP_VSC],0),MATCH(H$9,MMWR_RATING_STATE_ROLLUP_VSC[#Headers],0)),"ERROR"))</f>
        <v>124.3375527426</v>
      </c>
      <c r="I29" s="155">
        <f>IF($B29=" ","",IFERROR(INDEX(MMWR_RATING_STATE_ROLLUP_VSC[],MATCH($B29,MMWR_RATING_STATE_ROLLUP_VSC[MMWR_RATING_STATE_ROLLUP_VSC],0),MATCH(I$9,MMWR_RATING_STATE_ROLLUP_VSC[#Headers],0)),"ERROR"))</f>
        <v>136.0800303593</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2737</v>
      </c>
      <c r="D30" s="155">
        <f>IF($B30=" ","",IFERROR(INDEX(MMWR_RATING_STATE_ROLLUP_VSC[],MATCH($B30,MMWR_RATING_STATE_ROLLUP_VSC[MMWR_RATING_STATE_ROLLUP_VSC],0),MATCH(D$9,MMWR_RATING_STATE_ROLLUP_VSC[#Headers],0)),"ERROR"))</f>
        <v>83.904274753400003</v>
      </c>
      <c r="E30" s="156">
        <f>IF($B30=" ","",IFERROR(INDEX(MMWR_RATING_STATE_ROLLUP_VSC[],MATCH($B30,MMWR_RATING_STATE_ROLLUP_VSC[MMWR_RATING_STATE_ROLLUP_VSC],0),MATCH(E$9,MMWR_RATING_STATE_ROLLUP_VSC[#Headers],0))/$C30,"ERROR"))</f>
        <v>0.18889294848374133</v>
      </c>
      <c r="F30" s="154">
        <f>IF($B30=" ","",IFERROR(INDEX(MMWR_RATING_STATE_ROLLUP_VSC[],MATCH($B30,MMWR_RATING_STATE_ROLLUP_VSC[MMWR_RATING_STATE_ROLLUP_VSC],0),MATCH(F$9,MMWR_RATING_STATE_ROLLUP_VSC[#Headers],0)),"ERROR"))</f>
        <v>126</v>
      </c>
      <c r="G30" s="154">
        <f>IF($B30=" ","",IFERROR(INDEX(MMWR_RATING_STATE_ROLLUP_VSC[],MATCH($B30,MMWR_RATING_STATE_ROLLUP_VSC[MMWR_RATING_STATE_ROLLUP_VSC],0),MATCH(G$9,MMWR_RATING_STATE_ROLLUP_VSC[#Headers],0)),"ERROR"))</f>
        <v>2888</v>
      </c>
      <c r="H30" s="155">
        <f>IF($B30=" ","",IFERROR(INDEX(MMWR_RATING_STATE_ROLLUP_VSC[],MATCH($B30,MMWR_RATING_STATE_ROLLUP_VSC[MMWR_RATING_STATE_ROLLUP_VSC],0),MATCH(H$9,MMWR_RATING_STATE_ROLLUP_VSC[#Headers],0)),"ERROR"))</f>
        <v>135.43650793649999</v>
      </c>
      <c r="I30" s="155">
        <f>IF($B30=" ","",IFERROR(INDEX(MMWR_RATING_STATE_ROLLUP_VSC[],MATCH($B30,MMWR_RATING_STATE_ROLLUP_VSC[MMWR_RATING_STATE_ROLLUP_VSC],0),MATCH(I$9,MMWR_RATING_STATE_ROLLUP_VSC[#Headers],0)),"ERROR"))</f>
        <v>121.89819944600001</v>
      </c>
      <c r="J30" s="42"/>
      <c r="K30" s="42"/>
      <c r="L30" s="42"/>
      <c r="M30" s="42"/>
      <c r="N30" s="28"/>
    </row>
    <row r="31" spans="1:14" x14ac:dyDescent="0.2">
      <c r="A31" s="25"/>
      <c r="B31" s="377" t="s">
        <v>960</v>
      </c>
      <c r="C31" s="378"/>
      <c r="D31" s="378"/>
      <c r="E31" s="378"/>
      <c r="F31" s="378"/>
      <c r="G31" s="378"/>
      <c r="H31" s="378"/>
      <c r="I31" s="378"/>
      <c r="J31" s="378"/>
      <c r="K31" s="378"/>
      <c r="L31" s="378"/>
      <c r="M31" s="387"/>
      <c r="N31" s="28"/>
    </row>
    <row r="32" spans="1:14" x14ac:dyDescent="0.2">
      <c r="A32" s="25"/>
      <c r="B32" s="41" t="s">
        <v>1039</v>
      </c>
      <c r="C32" s="154">
        <f>IF($B32=" ","",IFERROR(INDEX(MMWR_RATING_STATE_ROLLUP_PMC[],MATCH($B32,MMWR_RATING_STATE_ROLLUP_PMC[MMWR_RATING_STATE_ROLLUP_PMC],0),MATCH(C$9,MMWR_RATING_STATE_ROLLUP_PMC[#Headers],0)),"ERROR"))</f>
        <v>26242</v>
      </c>
      <c r="D32" s="155">
        <f>IF($B32=" ","",IFERROR(INDEX(MMWR_RATING_STATE_ROLLUP_PMC[],MATCH($B32,MMWR_RATING_STATE_ROLLUP_PMC[MMWR_RATING_STATE_ROLLUP_PMC],0),MATCH(D$9,MMWR_RATING_STATE_ROLLUP_PMC[#Headers],0)),"ERROR"))</f>
        <v>70.462388537500004</v>
      </c>
      <c r="E32" s="156">
        <f>IF($B32=" ","",IFERROR(INDEX(MMWR_RATING_STATE_ROLLUP_PMC[],MATCH($B32,MMWR_RATING_STATE_ROLLUP_PMC[MMWR_RATING_STATE_ROLLUP_PMC],0),MATCH(E$9,MMWR_RATING_STATE_ROLLUP_PMC[#Headers],0))/$C32,"ERROR"))</f>
        <v>0.11740720981632498</v>
      </c>
      <c r="F32" s="154">
        <f>IF($B32=" ","",IFERROR(INDEX(MMWR_RATING_STATE_ROLLUP_PMC[],MATCH($B32,MMWR_RATING_STATE_ROLLUP_PMC[MMWR_RATING_STATE_ROLLUP_PMC],0),MATCH(F$9,MMWR_RATING_STATE_ROLLUP_PMC[#Headers],0)),"ERROR"))</f>
        <v>2808</v>
      </c>
      <c r="G32" s="154">
        <f>IF($B32=" ","",IFERROR(INDEX(MMWR_RATING_STATE_ROLLUP_PMC[],MATCH($B32,MMWR_RATING_STATE_ROLLUP_PMC[MMWR_RATING_STATE_ROLLUP_PMC],0),MATCH(G$9,MMWR_RATING_STATE_ROLLUP_PMC[#Headers],0)),"ERROR"))</f>
        <v>50596</v>
      </c>
      <c r="H32" s="155">
        <f>IF($B32=" ","",IFERROR(INDEX(MMWR_RATING_STATE_ROLLUP_PMC[],MATCH($B32,MMWR_RATING_STATE_ROLLUP_PMC[MMWR_RATING_STATE_ROLLUP_PMC],0),MATCH(H$9,MMWR_RATING_STATE_ROLLUP_PMC[#Headers],0)),"ERROR"))</f>
        <v>78.548789173800003</v>
      </c>
      <c r="I32" s="155">
        <f>IF($B32=" ","",IFERROR(INDEX(MMWR_RATING_STATE_ROLLUP_PMC[],MATCH($B32,MMWR_RATING_STATE_ROLLUP_PMC[MMWR_RATING_STATE_ROLLUP_PMC],0),MATCH(I$9,MMWR_RATING_STATE_ROLLUP_PMC[#Headers],0)),"ERROR"))</f>
        <v>73.859435528500001</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7279</v>
      </c>
      <c r="D33" s="155">
        <f>IF($B33=" ","",IFERROR(INDEX(MMWR_RATING_STATE_ROLLUP_PMC[],MATCH($B33,MMWR_RATING_STATE_ROLLUP_PMC[MMWR_RATING_STATE_ROLLUP_PMC],0),MATCH(D$9,MMWR_RATING_STATE_ROLLUP_PMC[#Headers],0)),"ERROR"))</f>
        <v>74.341667811500002</v>
      </c>
      <c r="E33" s="156">
        <f>IF($B33=" ","",IFERROR(INDEX(MMWR_RATING_STATE_ROLLUP_PMC[],MATCH($B33,MMWR_RATING_STATE_ROLLUP_PMC[MMWR_RATING_STATE_ROLLUP_PMC],0),MATCH(E$9,MMWR_RATING_STATE_ROLLUP_PMC[#Headers],0))/$C33,"ERROR"))</f>
        <v>0.12336859458716856</v>
      </c>
      <c r="F33" s="154">
        <f>IF($B33=" ","",IFERROR(INDEX(MMWR_RATING_STATE_ROLLUP_PMC[],MATCH($B33,MMWR_RATING_STATE_ROLLUP_PMC[MMWR_RATING_STATE_ROLLUP_PMC],0),MATCH(F$9,MMWR_RATING_STATE_ROLLUP_PMC[#Headers],0)),"ERROR"))</f>
        <v>562</v>
      </c>
      <c r="G33" s="154">
        <f>IF($B33=" ","",IFERROR(INDEX(MMWR_RATING_STATE_ROLLUP_PMC[],MATCH($B33,MMWR_RATING_STATE_ROLLUP_PMC[MMWR_RATING_STATE_ROLLUP_PMC],0),MATCH(G$9,MMWR_RATING_STATE_ROLLUP_PMC[#Headers],0)),"ERROR"))</f>
        <v>9968</v>
      </c>
      <c r="H33" s="155">
        <f>IF($B33=" ","",IFERROR(INDEX(MMWR_RATING_STATE_ROLLUP_PMC[],MATCH($B33,MMWR_RATING_STATE_ROLLUP_PMC[MMWR_RATING_STATE_ROLLUP_PMC],0),MATCH(H$9,MMWR_RATING_STATE_ROLLUP_PMC[#Headers],0)),"ERROR"))</f>
        <v>94.169039145900001</v>
      </c>
      <c r="I33" s="155">
        <f>IF($B33=" ","",IFERROR(INDEX(MMWR_RATING_STATE_ROLLUP_PMC[],MATCH($B33,MMWR_RATING_STATE_ROLLUP_PMC[MMWR_RATING_STATE_ROLLUP_PMC],0),MATCH(I$9,MMWR_RATING_STATE_ROLLUP_PMC[#Headers],0)),"ERROR"))</f>
        <v>87.783908507199996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225</v>
      </c>
      <c r="D34" s="155">
        <f>IF($B34=" ","",IFERROR(INDEX(MMWR_RATING_STATE_ROLLUP_PMC[],MATCH($B34,MMWR_RATING_STATE_ROLLUP_PMC[MMWR_RATING_STATE_ROLLUP_PMC],0),MATCH(D$9,MMWR_RATING_STATE_ROLLUP_PMC[#Headers],0)),"ERROR"))</f>
        <v>75.884444444400003</v>
      </c>
      <c r="E34" s="156">
        <f>IF($B34=" ","",IFERROR(INDEX(MMWR_RATING_STATE_ROLLUP_PMC[],MATCH($B34,MMWR_RATING_STATE_ROLLUP_PMC[MMWR_RATING_STATE_ROLLUP_PMC],0),MATCH(E$9,MMWR_RATING_STATE_ROLLUP_PMC[#Headers],0))/$C34,"ERROR"))</f>
        <v>0.12888888888888889</v>
      </c>
      <c r="F34" s="154">
        <f>IF($B34=" ","",IFERROR(INDEX(MMWR_RATING_STATE_ROLLUP_PMC[],MATCH($B34,MMWR_RATING_STATE_ROLLUP_PMC[MMWR_RATING_STATE_ROLLUP_PMC],0),MATCH(F$9,MMWR_RATING_STATE_ROLLUP_PMC[#Headers],0)),"ERROR"))</f>
        <v>17</v>
      </c>
      <c r="G34" s="154">
        <f>IF($B34=" ","",IFERROR(INDEX(MMWR_RATING_STATE_ROLLUP_PMC[],MATCH($B34,MMWR_RATING_STATE_ROLLUP_PMC[MMWR_RATING_STATE_ROLLUP_PMC],0),MATCH(G$9,MMWR_RATING_STATE_ROLLUP_PMC[#Headers],0)),"ERROR"))</f>
        <v>296</v>
      </c>
      <c r="H34" s="155">
        <f>IF($B34=" ","",IFERROR(INDEX(MMWR_RATING_STATE_ROLLUP_PMC[],MATCH($B34,MMWR_RATING_STATE_ROLLUP_PMC[MMWR_RATING_STATE_ROLLUP_PMC],0),MATCH(H$9,MMWR_RATING_STATE_ROLLUP_PMC[#Headers],0)),"ERROR"))</f>
        <v>84.647058823500004</v>
      </c>
      <c r="I34" s="155">
        <f>IF($B34=" ","",IFERROR(INDEX(MMWR_RATING_STATE_ROLLUP_PMC[],MATCH($B34,MMWR_RATING_STATE_ROLLUP_PMC[MMWR_RATING_STATE_ROLLUP_PMC],0),MATCH(I$9,MMWR_RATING_STATE_ROLLUP_PMC[#Headers],0)),"ERROR"))</f>
        <v>86.047297297300005</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72</v>
      </c>
      <c r="D35" s="155">
        <f>IF($B35=" ","",IFERROR(INDEX(MMWR_RATING_STATE_ROLLUP_PMC[],MATCH($B35,MMWR_RATING_STATE_ROLLUP_PMC[MMWR_RATING_STATE_ROLLUP_PMC],0),MATCH(D$9,MMWR_RATING_STATE_ROLLUP_PMC[#Headers],0)),"ERROR"))</f>
        <v>76.208333333300004</v>
      </c>
      <c r="E35" s="156">
        <f>IF($B35=" ","",IFERROR(INDEX(MMWR_RATING_STATE_ROLLUP_PMC[],MATCH($B35,MMWR_RATING_STATE_ROLLUP_PMC[MMWR_RATING_STATE_ROLLUP_PMC],0),MATCH(E$9,MMWR_RATING_STATE_ROLLUP_PMC[#Headers],0))/$C35,"ERROR"))</f>
        <v>0.1111111111111111</v>
      </c>
      <c r="F35" s="154">
        <f>IF($B35=" ","",IFERROR(INDEX(MMWR_RATING_STATE_ROLLUP_PMC[],MATCH($B35,MMWR_RATING_STATE_ROLLUP_PMC[MMWR_RATING_STATE_ROLLUP_PMC],0),MATCH(F$9,MMWR_RATING_STATE_ROLLUP_PMC[#Headers],0)),"ERROR"))</f>
        <v>4</v>
      </c>
      <c r="G35" s="154">
        <f>IF($B35=" ","",IFERROR(INDEX(MMWR_RATING_STATE_ROLLUP_PMC[],MATCH($B35,MMWR_RATING_STATE_ROLLUP_PMC[MMWR_RATING_STATE_ROLLUP_PMC],0),MATCH(G$9,MMWR_RATING_STATE_ROLLUP_PMC[#Headers],0)),"ERROR"))</f>
        <v>96</v>
      </c>
      <c r="H35" s="155">
        <f>IF($B35=" ","",IFERROR(INDEX(MMWR_RATING_STATE_ROLLUP_PMC[],MATCH($B35,MMWR_RATING_STATE_ROLLUP_PMC[MMWR_RATING_STATE_ROLLUP_PMC],0),MATCH(H$9,MMWR_RATING_STATE_ROLLUP_PMC[#Headers],0)),"ERROR"))</f>
        <v>77.5</v>
      </c>
      <c r="I35" s="155">
        <f>IF($B35=" ","",IFERROR(INDEX(MMWR_RATING_STATE_ROLLUP_PMC[],MATCH($B35,MMWR_RATING_STATE_ROLLUP_PMC[MMWR_RATING_STATE_ROLLUP_PMC],0),MATCH(I$9,MMWR_RATING_STATE_ROLLUP_PMC[#Headers],0)),"ERROR"))</f>
        <v>95.46875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70</v>
      </c>
      <c r="D36" s="155">
        <f>IF($B36=" ","",IFERROR(INDEX(MMWR_RATING_STATE_ROLLUP_PMC[],MATCH($B36,MMWR_RATING_STATE_ROLLUP_PMC[MMWR_RATING_STATE_ROLLUP_PMC],0),MATCH(D$9,MMWR_RATING_STATE_ROLLUP_PMC[#Headers],0)),"ERROR"))</f>
        <v>83.9</v>
      </c>
      <c r="E36" s="156">
        <f>IF($B36=" ","",IFERROR(INDEX(MMWR_RATING_STATE_ROLLUP_PMC[],MATCH($B36,MMWR_RATING_STATE_ROLLUP_PMC[MMWR_RATING_STATE_ROLLUP_PMC],0),MATCH(E$9,MMWR_RATING_STATE_ROLLUP_PMC[#Headers],0))/$C36,"ERROR"))</f>
        <v>0.2</v>
      </c>
      <c r="F36" s="154">
        <f>IF($B36=" ","",IFERROR(INDEX(MMWR_RATING_STATE_ROLLUP_PMC[],MATCH($B36,MMWR_RATING_STATE_ROLLUP_PMC[MMWR_RATING_STATE_ROLLUP_PMC],0),MATCH(F$9,MMWR_RATING_STATE_ROLLUP_PMC[#Headers],0)),"ERROR"))</f>
        <v>6</v>
      </c>
      <c r="G36" s="154">
        <f>IF($B36=" ","",IFERROR(INDEX(MMWR_RATING_STATE_ROLLUP_PMC[],MATCH($B36,MMWR_RATING_STATE_ROLLUP_PMC[MMWR_RATING_STATE_ROLLUP_PMC],0),MATCH(G$9,MMWR_RATING_STATE_ROLLUP_PMC[#Headers],0)),"ERROR"))</f>
        <v>96</v>
      </c>
      <c r="H36" s="155">
        <f>IF($B36=" ","",IFERROR(INDEX(MMWR_RATING_STATE_ROLLUP_PMC[],MATCH($B36,MMWR_RATING_STATE_ROLLUP_PMC[MMWR_RATING_STATE_ROLLUP_PMC],0),MATCH(H$9,MMWR_RATING_STATE_ROLLUP_PMC[#Headers],0)),"ERROR"))</f>
        <v>65.333333333300004</v>
      </c>
      <c r="I36" s="155">
        <f>IF($B36=" ","",IFERROR(INDEX(MMWR_RATING_STATE_ROLLUP_PMC[],MATCH($B36,MMWR_RATING_STATE_ROLLUP_PMC[MMWR_RATING_STATE_ROLLUP_PMC],0),MATCH(I$9,MMWR_RATING_STATE_ROLLUP_PMC[#Headers],0)),"ERROR"))</f>
        <v>89.270833333300004</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122</v>
      </c>
      <c r="D37" s="155">
        <f>IF($B37=" ","",IFERROR(INDEX(MMWR_RATING_STATE_ROLLUP_PMC[],MATCH($B37,MMWR_RATING_STATE_ROLLUP_PMC[MMWR_RATING_STATE_ROLLUP_PMC],0),MATCH(D$9,MMWR_RATING_STATE_ROLLUP_PMC[#Headers],0)),"ERROR"))</f>
        <v>63.573770491799998</v>
      </c>
      <c r="E37" s="156">
        <f>IF($B37=" ","",IFERROR(INDEX(MMWR_RATING_STATE_ROLLUP_PMC[],MATCH($B37,MMWR_RATING_STATE_ROLLUP_PMC[MMWR_RATING_STATE_ROLLUP_PMC],0),MATCH(E$9,MMWR_RATING_STATE_ROLLUP_PMC[#Headers],0))/$C37,"ERROR"))</f>
        <v>9.0163934426229511E-2</v>
      </c>
      <c r="F37" s="154">
        <f>IF($B37=" ","",IFERROR(INDEX(MMWR_RATING_STATE_ROLLUP_PMC[],MATCH($B37,MMWR_RATING_STATE_ROLLUP_PMC[MMWR_RATING_STATE_ROLLUP_PMC],0),MATCH(F$9,MMWR_RATING_STATE_ROLLUP_PMC[#Headers],0)),"ERROR"))</f>
        <v>5</v>
      </c>
      <c r="G37" s="154">
        <f>IF($B37=" ","",IFERROR(INDEX(MMWR_RATING_STATE_ROLLUP_PMC[],MATCH($B37,MMWR_RATING_STATE_ROLLUP_PMC[MMWR_RATING_STATE_ROLLUP_PMC],0),MATCH(G$9,MMWR_RATING_STATE_ROLLUP_PMC[#Headers],0)),"ERROR"))</f>
        <v>194</v>
      </c>
      <c r="H37" s="155">
        <f>IF($B37=" ","",IFERROR(INDEX(MMWR_RATING_STATE_ROLLUP_PMC[],MATCH($B37,MMWR_RATING_STATE_ROLLUP_PMC[MMWR_RATING_STATE_ROLLUP_PMC],0),MATCH(H$9,MMWR_RATING_STATE_ROLLUP_PMC[#Headers],0)),"ERROR"))</f>
        <v>59</v>
      </c>
      <c r="I37" s="155">
        <f>IF($B37=" ","",IFERROR(INDEX(MMWR_RATING_STATE_ROLLUP_PMC[],MATCH($B37,MMWR_RATING_STATE_ROLLUP_PMC[MMWR_RATING_STATE_ROLLUP_PMC],0),MATCH(I$9,MMWR_RATING_STATE_ROLLUP_PMC[#Headers],0)),"ERROR"))</f>
        <v>80.809278350499994</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459</v>
      </c>
      <c r="D38" s="155">
        <f>IF($B38=" ","",IFERROR(INDEX(MMWR_RATING_STATE_ROLLUP_PMC[],MATCH($B38,MMWR_RATING_STATE_ROLLUP_PMC[MMWR_RATING_STATE_ROLLUP_PMC],0),MATCH(D$9,MMWR_RATING_STATE_ROLLUP_PMC[#Headers],0)),"ERROR"))</f>
        <v>76.396514161200002</v>
      </c>
      <c r="E38" s="156">
        <f>IF($B38=" ","",IFERROR(INDEX(MMWR_RATING_STATE_ROLLUP_PMC[],MATCH($B38,MMWR_RATING_STATE_ROLLUP_PMC[MMWR_RATING_STATE_ROLLUP_PMC],0),MATCH(E$9,MMWR_RATING_STATE_ROLLUP_PMC[#Headers],0))/$C38,"ERROR"))</f>
        <v>0.13507625272331156</v>
      </c>
      <c r="F38" s="154">
        <f>IF($B38=" ","",IFERROR(INDEX(MMWR_RATING_STATE_ROLLUP_PMC[],MATCH($B38,MMWR_RATING_STATE_ROLLUP_PMC[MMWR_RATING_STATE_ROLLUP_PMC],0),MATCH(F$9,MMWR_RATING_STATE_ROLLUP_PMC[#Headers],0)),"ERROR"))</f>
        <v>29</v>
      </c>
      <c r="G38" s="154">
        <f>IF($B38=" ","",IFERROR(INDEX(MMWR_RATING_STATE_ROLLUP_PMC[],MATCH($B38,MMWR_RATING_STATE_ROLLUP_PMC[MMWR_RATING_STATE_ROLLUP_PMC],0),MATCH(G$9,MMWR_RATING_STATE_ROLLUP_PMC[#Headers],0)),"ERROR"))</f>
        <v>657</v>
      </c>
      <c r="H38" s="155">
        <f>IF($B38=" ","",IFERROR(INDEX(MMWR_RATING_STATE_ROLLUP_PMC[],MATCH($B38,MMWR_RATING_STATE_ROLLUP_PMC[MMWR_RATING_STATE_ROLLUP_PMC],0),MATCH(H$9,MMWR_RATING_STATE_ROLLUP_PMC[#Headers],0)),"ERROR"))</f>
        <v>120.03448275860001</v>
      </c>
      <c r="I38" s="155">
        <f>IF($B38=" ","",IFERROR(INDEX(MMWR_RATING_STATE_ROLLUP_PMC[],MATCH($B38,MMWR_RATING_STATE_ROLLUP_PMC[MMWR_RATING_STATE_ROLLUP_PMC],0),MATCH(I$9,MMWR_RATING_STATE_ROLLUP_PMC[#Headers],0)),"ERROR"))</f>
        <v>88.628614916299995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444</v>
      </c>
      <c r="D39" s="155">
        <f>IF($B39=" ","",IFERROR(INDEX(MMWR_RATING_STATE_ROLLUP_PMC[],MATCH($B39,MMWR_RATING_STATE_ROLLUP_PMC[MMWR_RATING_STATE_ROLLUP_PMC],0),MATCH(D$9,MMWR_RATING_STATE_ROLLUP_PMC[#Headers],0)),"ERROR"))</f>
        <v>73.914414414399999</v>
      </c>
      <c r="E39" s="156">
        <f>IF($B39=" ","",IFERROR(INDEX(MMWR_RATING_STATE_ROLLUP_PMC[],MATCH($B39,MMWR_RATING_STATE_ROLLUP_PMC[MMWR_RATING_STATE_ROLLUP_PMC],0),MATCH(E$9,MMWR_RATING_STATE_ROLLUP_PMC[#Headers],0))/$C39,"ERROR"))</f>
        <v>0.12612612612612611</v>
      </c>
      <c r="F39" s="154">
        <f>IF($B39=" ","",IFERROR(INDEX(MMWR_RATING_STATE_ROLLUP_PMC[],MATCH($B39,MMWR_RATING_STATE_ROLLUP_PMC[MMWR_RATING_STATE_ROLLUP_PMC],0),MATCH(F$9,MMWR_RATING_STATE_ROLLUP_PMC[#Headers],0)),"ERROR"))</f>
        <v>39</v>
      </c>
      <c r="G39" s="154">
        <f>IF($B39=" ","",IFERROR(INDEX(MMWR_RATING_STATE_ROLLUP_PMC[],MATCH($B39,MMWR_RATING_STATE_ROLLUP_PMC[MMWR_RATING_STATE_ROLLUP_PMC],0),MATCH(G$9,MMWR_RATING_STATE_ROLLUP_PMC[#Headers],0)),"ERROR"))</f>
        <v>650</v>
      </c>
      <c r="H39" s="155">
        <f>IF($B39=" ","",IFERROR(INDEX(MMWR_RATING_STATE_ROLLUP_PMC[],MATCH($B39,MMWR_RATING_STATE_ROLLUP_PMC[MMWR_RATING_STATE_ROLLUP_PMC],0),MATCH(H$9,MMWR_RATING_STATE_ROLLUP_PMC[#Headers],0)),"ERROR"))</f>
        <v>82.025641025599995</v>
      </c>
      <c r="I39" s="155">
        <f>IF($B39=" ","",IFERROR(INDEX(MMWR_RATING_STATE_ROLLUP_PMC[],MATCH($B39,MMWR_RATING_STATE_ROLLUP_PMC[MMWR_RATING_STATE_ROLLUP_PMC],0),MATCH(I$9,MMWR_RATING_STATE_ROLLUP_PMC[#Headers],0)),"ERROR"))</f>
        <v>81.383076923100006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114</v>
      </c>
      <c r="D40" s="155">
        <f>IF($B40=" ","",IFERROR(INDEX(MMWR_RATING_STATE_ROLLUP_PMC[],MATCH($B40,MMWR_RATING_STATE_ROLLUP_PMC[MMWR_RATING_STATE_ROLLUP_PMC],0),MATCH(D$9,MMWR_RATING_STATE_ROLLUP_PMC[#Headers],0)),"ERROR"))</f>
        <v>68.298245613999995</v>
      </c>
      <c r="E40" s="156">
        <f>IF($B40=" ","",IFERROR(INDEX(MMWR_RATING_STATE_ROLLUP_PMC[],MATCH($B40,MMWR_RATING_STATE_ROLLUP_PMC[MMWR_RATING_STATE_ROLLUP_PMC],0),MATCH(E$9,MMWR_RATING_STATE_ROLLUP_PMC[#Headers],0))/$C40,"ERROR"))</f>
        <v>0.11403508771929824</v>
      </c>
      <c r="F40" s="154">
        <f>IF($B40=" ","",IFERROR(INDEX(MMWR_RATING_STATE_ROLLUP_PMC[],MATCH($B40,MMWR_RATING_STATE_ROLLUP_PMC[MMWR_RATING_STATE_ROLLUP_PMC],0),MATCH(F$9,MMWR_RATING_STATE_ROLLUP_PMC[#Headers],0)),"ERROR"))</f>
        <v>8</v>
      </c>
      <c r="G40" s="154">
        <f>IF($B40=" ","",IFERROR(INDEX(MMWR_RATING_STATE_ROLLUP_PMC[],MATCH($B40,MMWR_RATING_STATE_ROLLUP_PMC[MMWR_RATING_STATE_ROLLUP_PMC],0),MATCH(G$9,MMWR_RATING_STATE_ROLLUP_PMC[#Headers],0)),"ERROR"))</f>
        <v>148</v>
      </c>
      <c r="H40" s="155">
        <f>IF($B40=" ","",IFERROR(INDEX(MMWR_RATING_STATE_ROLLUP_PMC[],MATCH($B40,MMWR_RATING_STATE_ROLLUP_PMC[MMWR_RATING_STATE_ROLLUP_PMC],0),MATCH(H$9,MMWR_RATING_STATE_ROLLUP_PMC[#Headers],0)),"ERROR"))</f>
        <v>106.75</v>
      </c>
      <c r="I40" s="155">
        <f>IF($B40=" ","",IFERROR(INDEX(MMWR_RATING_STATE_ROLLUP_PMC[],MATCH($B40,MMWR_RATING_STATE_ROLLUP_PMC[MMWR_RATING_STATE_ROLLUP_PMC],0),MATCH(I$9,MMWR_RATING_STATE_ROLLUP_PMC[#Headers],0)),"ERROR"))</f>
        <v>91.905405405400003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495</v>
      </c>
      <c r="D41" s="155">
        <f>IF($B41=" ","",IFERROR(INDEX(MMWR_RATING_STATE_ROLLUP_PMC[],MATCH($B41,MMWR_RATING_STATE_ROLLUP_PMC[MMWR_RATING_STATE_ROLLUP_PMC],0),MATCH(D$9,MMWR_RATING_STATE_ROLLUP_PMC[#Headers],0)),"ERROR"))</f>
        <v>77.246464646500002</v>
      </c>
      <c r="E41" s="156">
        <f>IF($B41=" ","",IFERROR(INDEX(MMWR_RATING_STATE_ROLLUP_PMC[],MATCH($B41,MMWR_RATING_STATE_ROLLUP_PMC[MMWR_RATING_STATE_ROLLUP_PMC],0),MATCH(E$9,MMWR_RATING_STATE_ROLLUP_PMC[#Headers],0))/$C41,"ERROR"))</f>
        <v>0.13535353535353536</v>
      </c>
      <c r="F41" s="154">
        <f>IF($B41=" ","",IFERROR(INDEX(MMWR_RATING_STATE_ROLLUP_PMC[],MATCH($B41,MMWR_RATING_STATE_ROLLUP_PMC[MMWR_RATING_STATE_ROLLUP_PMC],0),MATCH(F$9,MMWR_RATING_STATE_ROLLUP_PMC[#Headers],0)),"ERROR"))</f>
        <v>39</v>
      </c>
      <c r="G41" s="154">
        <f>IF($B41=" ","",IFERROR(INDEX(MMWR_RATING_STATE_ROLLUP_PMC[],MATCH($B41,MMWR_RATING_STATE_ROLLUP_PMC[MMWR_RATING_STATE_ROLLUP_PMC],0),MATCH(G$9,MMWR_RATING_STATE_ROLLUP_PMC[#Headers],0)),"ERROR"))</f>
        <v>669</v>
      </c>
      <c r="H41" s="155">
        <f>IF($B41=" ","",IFERROR(INDEX(MMWR_RATING_STATE_ROLLUP_PMC[],MATCH($B41,MMWR_RATING_STATE_ROLLUP_PMC[MMWR_RATING_STATE_ROLLUP_PMC],0),MATCH(H$9,MMWR_RATING_STATE_ROLLUP_PMC[#Headers],0)),"ERROR"))</f>
        <v>103.5641025641</v>
      </c>
      <c r="I41" s="155">
        <f>IF($B41=" ","",IFERROR(INDEX(MMWR_RATING_STATE_ROLLUP_PMC[],MATCH($B41,MMWR_RATING_STATE_ROLLUP_PMC[MMWR_RATING_STATE_ROLLUP_PMC],0),MATCH(I$9,MMWR_RATING_STATE_ROLLUP_PMC[#Headers],0)),"ERROR"))</f>
        <v>86.437967115099994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1272</v>
      </c>
      <c r="D42" s="155">
        <f>IF($B42=" ","",IFERROR(INDEX(MMWR_RATING_STATE_ROLLUP_PMC[],MATCH($B42,MMWR_RATING_STATE_ROLLUP_PMC[MMWR_RATING_STATE_ROLLUP_PMC],0),MATCH(D$9,MMWR_RATING_STATE_ROLLUP_PMC[#Headers],0)),"ERROR"))</f>
        <v>75.198899371099998</v>
      </c>
      <c r="E42" s="156">
        <f>IF($B42=" ","",IFERROR(INDEX(MMWR_RATING_STATE_ROLLUP_PMC[],MATCH($B42,MMWR_RATING_STATE_ROLLUP_PMC[MMWR_RATING_STATE_ROLLUP_PMC],0),MATCH(E$9,MMWR_RATING_STATE_ROLLUP_PMC[#Headers],0))/$C42,"ERROR"))</f>
        <v>0.11871069182389937</v>
      </c>
      <c r="F42" s="154">
        <f>IF($B42=" ","",IFERROR(INDEX(MMWR_RATING_STATE_ROLLUP_PMC[],MATCH($B42,MMWR_RATING_STATE_ROLLUP_PMC[MMWR_RATING_STATE_ROLLUP_PMC],0),MATCH(F$9,MMWR_RATING_STATE_ROLLUP_PMC[#Headers],0)),"ERROR"))</f>
        <v>99</v>
      </c>
      <c r="G42" s="154">
        <f>IF($B42=" ","",IFERROR(INDEX(MMWR_RATING_STATE_ROLLUP_PMC[],MATCH($B42,MMWR_RATING_STATE_ROLLUP_PMC[MMWR_RATING_STATE_ROLLUP_PMC],0),MATCH(G$9,MMWR_RATING_STATE_ROLLUP_PMC[#Headers],0)),"ERROR"))</f>
        <v>1725</v>
      </c>
      <c r="H42" s="155">
        <f>IF($B42=" ","",IFERROR(INDEX(MMWR_RATING_STATE_ROLLUP_PMC[],MATCH($B42,MMWR_RATING_STATE_ROLLUP_PMC[MMWR_RATING_STATE_ROLLUP_PMC],0),MATCH(H$9,MMWR_RATING_STATE_ROLLUP_PMC[#Headers],0)),"ERROR"))</f>
        <v>93.272727272699996</v>
      </c>
      <c r="I42" s="155">
        <f>IF($B42=" ","",IFERROR(INDEX(MMWR_RATING_STATE_ROLLUP_PMC[],MATCH($B42,MMWR_RATING_STATE_ROLLUP_PMC[MMWR_RATING_STATE_ROLLUP_PMC],0),MATCH(I$9,MMWR_RATING_STATE_ROLLUP_PMC[#Headers],0)),"ERROR"))</f>
        <v>88.706666666700002</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1278</v>
      </c>
      <c r="D43" s="155">
        <f>IF($B43=" ","",IFERROR(INDEX(MMWR_RATING_STATE_ROLLUP_PMC[],MATCH($B43,MMWR_RATING_STATE_ROLLUP_PMC[MMWR_RATING_STATE_ROLLUP_PMC],0),MATCH(D$9,MMWR_RATING_STATE_ROLLUP_PMC[#Headers],0)),"ERROR"))</f>
        <v>74.410798122100005</v>
      </c>
      <c r="E43" s="156">
        <f>IF($B43=" ","",IFERROR(INDEX(MMWR_RATING_STATE_ROLLUP_PMC[],MATCH($B43,MMWR_RATING_STATE_ROLLUP_PMC[MMWR_RATING_STATE_ROLLUP_PMC],0),MATCH(E$9,MMWR_RATING_STATE_ROLLUP_PMC[#Headers],0))/$C43,"ERROR"))</f>
        <v>0.12754303599374023</v>
      </c>
      <c r="F43" s="154">
        <f>IF($B43=" ","",IFERROR(INDEX(MMWR_RATING_STATE_ROLLUP_PMC[],MATCH($B43,MMWR_RATING_STATE_ROLLUP_PMC[MMWR_RATING_STATE_ROLLUP_PMC],0),MATCH(F$9,MMWR_RATING_STATE_ROLLUP_PMC[#Headers],0)),"ERROR"))</f>
        <v>94</v>
      </c>
      <c r="G43" s="154">
        <f>IF($B43=" ","",IFERROR(INDEX(MMWR_RATING_STATE_ROLLUP_PMC[],MATCH($B43,MMWR_RATING_STATE_ROLLUP_PMC[MMWR_RATING_STATE_ROLLUP_PMC],0),MATCH(G$9,MMWR_RATING_STATE_ROLLUP_PMC[#Headers],0)),"ERROR"))</f>
        <v>1670</v>
      </c>
      <c r="H43" s="155">
        <f>IF($B43=" ","",IFERROR(INDEX(MMWR_RATING_STATE_ROLLUP_PMC[],MATCH($B43,MMWR_RATING_STATE_ROLLUP_PMC[MMWR_RATING_STATE_ROLLUP_PMC],0),MATCH(H$9,MMWR_RATING_STATE_ROLLUP_PMC[#Headers],0)),"ERROR"))</f>
        <v>93.202127659599995</v>
      </c>
      <c r="I43" s="155">
        <f>IF($B43=" ","",IFERROR(INDEX(MMWR_RATING_STATE_ROLLUP_PMC[],MATCH($B43,MMWR_RATING_STATE_ROLLUP_PMC[MMWR_RATING_STATE_ROLLUP_PMC],0),MATCH(I$9,MMWR_RATING_STATE_ROLLUP_PMC[#Headers],0)),"ERROR"))</f>
        <v>85.716766467100001</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1533</v>
      </c>
      <c r="D44" s="155">
        <f>IF($B44=" ","",IFERROR(INDEX(MMWR_RATING_STATE_ROLLUP_PMC[],MATCH($B44,MMWR_RATING_STATE_ROLLUP_PMC[MMWR_RATING_STATE_ROLLUP_PMC],0),MATCH(D$9,MMWR_RATING_STATE_ROLLUP_PMC[#Headers],0)),"ERROR"))</f>
        <v>72.252446183999993</v>
      </c>
      <c r="E44" s="156">
        <f>IF($B44=" ","",IFERROR(INDEX(MMWR_RATING_STATE_ROLLUP_PMC[],MATCH($B44,MMWR_RATING_STATE_ROLLUP_PMC[MMWR_RATING_STATE_ROLLUP_PMC],0),MATCH(E$9,MMWR_RATING_STATE_ROLLUP_PMC[#Headers],0))/$C44,"ERROR"))</f>
        <v>0.10437051532941943</v>
      </c>
      <c r="F44" s="154">
        <f>IF($B44=" ","",IFERROR(INDEX(MMWR_RATING_STATE_ROLLUP_PMC[],MATCH($B44,MMWR_RATING_STATE_ROLLUP_PMC[MMWR_RATING_STATE_ROLLUP_PMC],0),MATCH(F$9,MMWR_RATING_STATE_ROLLUP_PMC[#Headers],0)),"ERROR"))</f>
        <v>113</v>
      </c>
      <c r="G44" s="154">
        <f>IF($B44=" ","",IFERROR(INDEX(MMWR_RATING_STATE_ROLLUP_PMC[],MATCH($B44,MMWR_RATING_STATE_ROLLUP_PMC[MMWR_RATING_STATE_ROLLUP_PMC],0),MATCH(G$9,MMWR_RATING_STATE_ROLLUP_PMC[#Headers],0)),"ERROR"))</f>
        <v>2037</v>
      </c>
      <c r="H44" s="155">
        <f>IF($B44=" ","",IFERROR(INDEX(MMWR_RATING_STATE_ROLLUP_PMC[],MATCH($B44,MMWR_RATING_STATE_ROLLUP_PMC[MMWR_RATING_STATE_ROLLUP_PMC],0),MATCH(H$9,MMWR_RATING_STATE_ROLLUP_PMC[#Headers],0)),"ERROR"))</f>
        <v>92.982300885000001</v>
      </c>
      <c r="I44" s="155">
        <f>IF($B44=" ","",IFERROR(INDEX(MMWR_RATING_STATE_ROLLUP_PMC[],MATCH($B44,MMWR_RATING_STATE_ROLLUP_PMC[MMWR_RATING_STATE_ROLLUP_PMC],0),MATCH(I$9,MMWR_RATING_STATE_ROLLUP_PMC[#Headers],0)),"ERROR"))</f>
        <v>86.806578301399995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111</v>
      </c>
      <c r="D45" s="155">
        <f>IF($B45=" ","",IFERROR(INDEX(MMWR_RATING_STATE_ROLLUP_PMC[],MATCH($B45,MMWR_RATING_STATE_ROLLUP_PMC[MMWR_RATING_STATE_ROLLUP_PMC],0),MATCH(D$9,MMWR_RATING_STATE_ROLLUP_PMC[#Headers],0)),"ERROR"))</f>
        <v>74.531531531499994</v>
      </c>
      <c r="E45" s="156">
        <f>IF($B45=" ","",IFERROR(INDEX(MMWR_RATING_STATE_ROLLUP_PMC[],MATCH($B45,MMWR_RATING_STATE_ROLLUP_PMC[MMWR_RATING_STATE_ROLLUP_PMC],0),MATCH(E$9,MMWR_RATING_STATE_ROLLUP_PMC[#Headers],0))/$C45,"ERROR"))</f>
        <v>0.11711711711711711</v>
      </c>
      <c r="F45" s="154">
        <f>IF($B45=" ","",IFERROR(INDEX(MMWR_RATING_STATE_ROLLUP_PMC[],MATCH($B45,MMWR_RATING_STATE_ROLLUP_PMC[MMWR_RATING_STATE_ROLLUP_PMC],0),MATCH(F$9,MMWR_RATING_STATE_ROLLUP_PMC[#Headers],0)),"ERROR"))</f>
        <v>4</v>
      </c>
      <c r="G45" s="154">
        <f>IF($B45=" ","",IFERROR(INDEX(MMWR_RATING_STATE_ROLLUP_PMC[],MATCH($B45,MMWR_RATING_STATE_ROLLUP_PMC[MMWR_RATING_STATE_ROLLUP_PMC],0),MATCH(G$9,MMWR_RATING_STATE_ROLLUP_PMC[#Headers],0)),"ERROR"))</f>
        <v>168</v>
      </c>
      <c r="H45" s="155">
        <f>IF($B45=" ","",IFERROR(INDEX(MMWR_RATING_STATE_ROLLUP_PMC[],MATCH($B45,MMWR_RATING_STATE_ROLLUP_PMC[MMWR_RATING_STATE_ROLLUP_PMC],0),MATCH(H$9,MMWR_RATING_STATE_ROLLUP_PMC[#Headers],0)),"ERROR"))</f>
        <v>61.75</v>
      </c>
      <c r="I45" s="155">
        <f>IF($B45=" ","",IFERROR(INDEX(MMWR_RATING_STATE_ROLLUP_PMC[],MATCH($B45,MMWR_RATING_STATE_ROLLUP_PMC[MMWR_RATING_STATE_ROLLUP_PMC],0),MATCH(I$9,MMWR_RATING_STATE_ROLLUP_PMC[#Headers],0)),"ERROR"))</f>
        <v>91.976190476200003</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50</v>
      </c>
      <c r="D46" s="155">
        <f>IF($B46=" ","",IFERROR(INDEX(MMWR_RATING_STATE_ROLLUP_PMC[],MATCH($B46,MMWR_RATING_STATE_ROLLUP_PMC[MMWR_RATING_STATE_ROLLUP_PMC],0),MATCH(D$9,MMWR_RATING_STATE_ROLLUP_PMC[#Headers],0)),"ERROR"))</f>
        <v>63.4</v>
      </c>
      <c r="E46" s="156">
        <f>IF($B46=" ","",IFERROR(INDEX(MMWR_RATING_STATE_ROLLUP_PMC[],MATCH($B46,MMWR_RATING_STATE_ROLLUP_PMC[MMWR_RATING_STATE_ROLLUP_PMC],0),MATCH(E$9,MMWR_RATING_STATE_ROLLUP_PMC[#Headers],0))/$C46,"ERROR"))</f>
        <v>0.1</v>
      </c>
      <c r="F46" s="154">
        <f>IF($B46=" ","",IFERROR(INDEX(MMWR_RATING_STATE_ROLLUP_PMC[],MATCH($B46,MMWR_RATING_STATE_ROLLUP_PMC[MMWR_RATING_STATE_ROLLUP_PMC],0),MATCH(F$9,MMWR_RATING_STATE_ROLLUP_PMC[#Headers],0)),"ERROR"))</f>
        <v>7</v>
      </c>
      <c r="G46" s="154">
        <f>IF($B46=" ","",IFERROR(INDEX(MMWR_RATING_STATE_ROLLUP_PMC[],MATCH($B46,MMWR_RATING_STATE_ROLLUP_PMC[MMWR_RATING_STATE_ROLLUP_PMC],0),MATCH(G$9,MMWR_RATING_STATE_ROLLUP_PMC[#Headers],0)),"ERROR"))</f>
        <v>54</v>
      </c>
      <c r="H46" s="155">
        <f>IF($B46=" ","",IFERROR(INDEX(MMWR_RATING_STATE_ROLLUP_PMC[],MATCH($B46,MMWR_RATING_STATE_ROLLUP_PMC[MMWR_RATING_STATE_ROLLUP_PMC],0),MATCH(H$9,MMWR_RATING_STATE_ROLLUP_PMC[#Headers],0)),"ERROR"))</f>
        <v>89.428571428599994</v>
      </c>
      <c r="I46" s="155">
        <f>IF($B46=" ","",IFERROR(INDEX(MMWR_RATING_STATE_ROLLUP_PMC[],MATCH($B46,MMWR_RATING_STATE_ROLLUP_PMC[MMWR_RATING_STATE_ROLLUP_PMC],0),MATCH(I$9,MMWR_RATING_STATE_ROLLUP_PMC[#Headers],0)),"ERROR"))</f>
        <v>96.462962962999995</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791</v>
      </c>
      <c r="D47" s="155">
        <f>IF($B47=" ","",IFERROR(INDEX(MMWR_RATING_STATE_ROLLUP_PMC[],MATCH($B47,MMWR_RATING_STATE_ROLLUP_PMC[MMWR_RATING_STATE_ROLLUP_PMC],0),MATCH(D$9,MMWR_RATING_STATE_ROLLUP_PMC[#Headers],0)),"ERROR"))</f>
        <v>76.643489254100004</v>
      </c>
      <c r="E47" s="156">
        <f>IF($B47=" ","",IFERROR(INDEX(MMWR_RATING_STATE_ROLLUP_PMC[],MATCH($B47,MMWR_RATING_STATE_ROLLUP_PMC[MMWR_RATING_STATE_ROLLUP_PMC],0),MATCH(E$9,MMWR_RATING_STATE_ROLLUP_PMC[#Headers],0))/$C47,"ERROR"))</f>
        <v>0.14538558786346398</v>
      </c>
      <c r="F47" s="154">
        <f>IF($B47=" ","",IFERROR(INDEX(MMWR_RATING_STATE_ROLLUP_PMC[],MATCH($B47,MMWR_RATING_STATE_ROLLUP_PMC[MMWR_RATING_STATE_ROLLUP_PMC],0),MATCH(F$9,MMWR_RATING_STATE_ROLLUP_PMC[#Headers],0)),"ERROR"))</f>
        <v>68</v>
      </c>
      <c r="G47" s="154">
        <f>IF($B47=" ","",IFERROR(INDEX(MMWR_RATING_STATE_ROLLUP_PMC[],MATCH($B47,MMWR_RATING_STATE_ROLLUP_PMC[MMWR_RATING_STATE_ROLLUP_PMC],0),MATCH(G$9,MMWR_RATING_STATE_ROLLUP_PMC[#Headers],0)),"ERROR"))</f>
        <v>1113</v>
      </c>
      <c r="H47" s="155">
        <f>IF($B47=" ","",IFERROR(INDEX(MMWR_RATING_STATE_ROLLUP_PMC[],MATCH($B47,MMWR_RATING_STATE_ROLLUP_PMC[MMWR_RATING_STATE_ROLLUP_PMC],0),MATCH(H$9,MMWR_RATING_STATE_ROLLUP_PMC[#Headers],0)),"ERROR"))</f>
        <v>89.852941176499996</v>
      </c>
      <c r="I47" s="155">
        <f>IF($B47=" ","",IFERROR(INDEX(MMWR_RATING_STATE_ROLLUP_PMC[],MATCH($B47,MMWR_RATING_STATE_ROLLUP_PMC[MMWR_RATING_STATE_ROLLUP_PMC],0),MATCH(I$9,MMWR_RATING_STATE_ROLLUP_PMC[#Headers],0)),"ERROR"))</f>
        <v>93.1401617251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243</v>
      </c>
      <c r="D48" s="155">
        <f>IF($B48=" ","",IFERROR(INDEX(MMWR_RATING_STATE_ROLLUP_PMC[],MATCH($B48,MMWR_RATING_STATE_ROLLUP_PMC[MMWR_RATING_STATE_ROLLUP_PMC],0),MATCH(D$9,MMWR_RATING_STATE_ROLLUP_PMC[#Headers],0)),"ERROR"))</f>
        <v>71.831275720199997</v>
      </c>
      <c r="E48" s="156">
        <f>IF($B48=" ","",IFERROR(INDEX(MMWR_RATING_STATE_ROLLUP_PMC[],MATCH($B48,MMWR_RATING_STATE_ROLLUP_PMC[MMWR_RATING_STATE_ROLLUP_PMC],0),MATCH(E$9,MMWR_RATING_STATE_ROLLUP_PMC[#Headers],0))/$C48,"ERROR"))</f>
        <v>0.12757201646090535</v>
      </c>
      <c r="F48" s="154">
        <f>IF($B48=" ","",IFERROR(INDEX(MMWR_RATING_STATE_ROLLUP_PMC[],MATCH($B48,MMWR_RATING_STATE_ROLLUP_PMC[MMWR_RATING_STATE_ROLLUP_PMC],0),MATCH(F$9,MMWR_RATING_STATE_ROLLUP_PMC[#Headers],0)),"ERROR"))</f>
        <v>30</v>
      </c>
      <c r="G48" s="154">
        <f>IF($B48=" ","",IFERROR(INDEX(MMWR_RATING_STATE_ROLLUP_PMC[],MATCH($B48,MMWR_RATING_STATE_ROLLUP_PMC[MMWR_RATING_STATE_ROLLUP_PMC],0),MATCH(G$9,MMWR_RATING_STATE_ROLLUP_PMC[#Headers],0)),"ERROR"))</f>
        <v>395</v>
      </c>
      <c r="H48" s="155">
        <f>IF($B48=" ","",IFERROR(INDEX(MMWR_RATING_STATE_ROLLUP_PMC[],MATCH($B48,MMWR_RATING_STATE_ROLLUP_PMC[MMWR_RATING_STATE_ROLLUP_PMC],0),MATCH(H$9,MMWR_RATING_STATE_ROLLUP_PMC[#Headers],0)),"ERROR"))</f>
        <v>114.3</v>
      </c>
      <c r="I48" s="155">
        <f>IF($B48=" ","",IFERROR(INDEX(MMWR_RATING_STATE_ROLLUP_PMC[],MATCH($B48,MMWR_RATING_STATE_ROLLUP_PMC[MMWR_RATING_STATE_ROLLUP_PMC],0),MATCH(I$9,MMWR_RATING_STATE_ROLLUP_PMC[#Headers],0)),"ERROR"))</f>
        <v>91.832911392400007</v>
      </c>
      <c r="J48" s="42"/>
      <c r="K48" s="42"/>
      <c r="L48" s="42"/>
      <c r="M48" s="42"/>
      <c r="N48" s="28"/>
    </row>
    <row r="49" spans="1:14" x14ac:dyDescent="0.2">
      <c r="A49" s="25"/>
      <c r="B49" s="377" t="s">
        <v>1041</v>
      </c>
      <c r="C49" s="378"/>
      <c r="D49" s="378"/>
      <c r="E49" s="378"/>
      <c r="F49" s="378"/>
      <c r="G49" s="378"/>
      <c r="H49" s="378"/>
      <c r="I49" s="378"/>
      <c r="J49" s="378"/>
      <c r="K49" s="378"/>
      <c r="L49" s="378"/>
      <c r="M49" s="387"/>
      <c r="N49" s="28"/>
    </row>
    <row r="50" spans="1:14" x14ac:dyDescent="0.2">
      <c r="A50" s="25"/>
      <c r="B50" s="41" t="s">
        <v>1040</v>
      </c>
      <c r="C50" s="154">
        <f>IF($B50=" ","",IFERROR(INDEX(MMWR_RATING_STATE_ROLLUP_QST[],MATCH($B50,MMWR_RATING_STATE_ROLLUP_QST[MMWR_RATING_STATE_ROLLUP_QST],0),MATCH(C$9,MMWR_RATING_STATE_ROLLUP_QST[#Headers],0)),"ERROR"))</f>
        <v>10902</v>
      </c>
      <c r="D50" s="155">
        <f>IF($B50=" ","",IFERROR(INDEX(MMWR_RATING_STATE_ROLLUP_QST[],MATCH($B50,MMWR_RATING_STATE_ROLLUP_QST[MMWR_RATING_STATE_ROLLUP_QST],0),MATCH(D$9,MMWR_RATING_STATE_ROLLUP_QST[#Headers],0)),"ERROR"))</f>
        <v>88.860759493700002</v>
      </c>
      <c r="E50" s="156">
        <f>IF($B50=" ","",IFERROR(INDEX(MMWR_RATING_STATE_ROLLUP_QST[],MATCH($B50,MMWR_RATING_STATE_ROLLUP_QST[MMWR_RATING_STATE_ROLLUP_QST],0),MATCH(E$9,MMWR_RATING_STATE_ROLLUP_QST[#Headers],0))/$C50,"ERROR"))</f>
        <v>0.29829389102916898</v>
      </c>
      <c r="F50" s="154">
        <f>IF($B50=" ","",IFERROR(INDEX(MMWR_RATING_STATE_ROLLUP_QST[],MATCH($B50,MMWR_RATING_STATE_ROLLUP_QST[MMWR_RATING_STATE_ROLLUP_QST],0),MATCH(F$9,MMWR_RATING_STATE_ROLLUP_QST[#Headers],0)),"ERROR"))</f>
        <v>424</v>
      </c>
      <c r="G50" s="154">
        <f>IF($B50=" ","",IFERROR(INDEX(MMWR_RATING_STATE_ROLLUP_QST[],MATCH($B50,MMWR_RATING_STATE_ROLLUP_QST[MMWR_RATING_STATE_ROLLUP_QST],0),MATCH(G$9,MMWR_RATING_STATE_ROLLUP_QST[#Headers],0)),"ERROR"))</f>
        <v>6878</v>
      </c>
      <c r="H50" s="155">
        <f>IF($B50=" ","",IFERROR(INDEX(MMWR_RATING_STATE_ROLLUP_QST[],MATCH($B50,MMWR_RATING_STATE_ROLLUP_QST[MMWR_RATING_STATE_ROLLUP_QST],0),MATCH(H$9,MMWR_RATING_STATE_ROLLUP_QST[#Headers],0)),"ERROR"))</f>
        <v>155.56132075470001</v>
      </c>
      <c r="I50" s="155">
        <f>IF($B50=" ","",IFERROR(INDEX(MMWR_RATING_STATE_ROLLUP_QST[],MATCH($B50,MMWR_RATING_STATE_ROLLUP_QST[MMWR_RATING_STATE_ROLLUP_QST],0),MATCH(I$9,MMWR_RATING_STATE_ROLLUP_QST[#Headers],0)),"ERROR"))</f>
        <v>145.8455946496</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2455</v>
      </c>
      <c r="D51" s="155">
        <f>IF($B51=" ","",IFERROR(INDEX(MMWR_RATING_STATE_ROLLUP_QST[],MATCH($B51,MMWR_RATING_STATE_ROLLUP_QST[MMWR_RATING_STATE_ROLLUP_QST],0),MATCH(D$9,MMWR_RATING_STATE_ROLLUP_QST[#Headers],0)),"ERROR"))</f>
        <v>93.5205702648</v>
      </c>
      <c r="E51" s="156">
        <f>IF($B51=" ","",IFERROR(INDEX(MMWR_RATING_STATE_ROLLUP_QST[],MATCH($B51,MMWR_RATING_STATE_ROLLUP_QST[MMWR_RATING_STATE_ROLLUP_QST],0),MATCH(E$9,MMWR_RATING_STATE_ROLLUP_QST[#Headers],0))/$C51,"ERROR"))</f>
        <v>0.3429735234215886</v>
      </c>
      <c r="F51" s="154">
        <f>IF($B51=" ","",IFERROR(INDEX(MMWR_RATING_STATE_ROLLUP_QST[],MATCH($B51,MMWR_RATING_STATE_ROLLUP_QST[MMWR_RATING_STATE_ROLLUP_QST],0),MATCH(F$9,MMWR_RATING_STATE_ROLLUP_QST[#Headers],0)),"ERROR"))</f>
        <v>93</v>
      </c>
      <c r="G51" s="154">
        <f>IF($B51=" ","",IFERROR(INDEX(MMWR_RATING_STATE_ROLLUP_QST[],MATCH($B51,MMWR_RATING_STATE_ROLLUP_QST[MMWR_RATING_STATE_ROLLUP_QST],0),MATCH(G$9,MMWR_RATING_STATE_ROLLUP_QST[#Headers],0)),"ERROR"))</f>
        <v>1580</v>
      </c>
      <c r="H51" s="155">
        <f>IF($B51=" ","",IFERROR(INDEX(MMWR_RATING_STATE_ROLLUP_QST[],MATCH($B51,MMWR_RATING_STATE_ROLLUP_QST[MMWR_RATING_STATE_ROLLUP_QST],0),MATCH(H$9,MMWR_RATING_STATE_ROLLUP_QST[#Headers],0)),"ERROR"))</f>
        <v>157.38709677419999</v>
      </c>
      <c r="I51" s="155">
        <f>IF($B51=" ","",IFERROR(INDEX(MMWR_RATING_STATE_ROLLUP_QST[],MATCH($B51,MMWR_RATING_STATE_ROLLUP_QST[MMWR_RATING_STATE_ROLLUP_QST],0),MATCH(I$9,MMWR_RATING_STATE_ROLLUP_QST[#Headers],0)),"ERROR"))</f>
        <v>151.46518987339999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51</v>
      </c>
      <c r="D52" s="155">
        <f>IF($B52=" ","",IFERROR(INDEX(MMWR_RATING_STATE_ROLLUP_QST[],MATCH($B52,MMWR_RATING_STATE_ROLLUP_QST[MMWR_RATING_STATE_ROLLUP_QST],0),MATCH(D$9,MMWR_RATING_STATE_ROLLUP_QST[#Headers],0)),"ERROR"))</f>
        <v>92.274509803900003</v>
      </c>
      <c r="E52" s="156">
        <f>IF($B52=" ","",IFERROR(INDEX(MMWR_RATING_STATE_ROLLUP_QST[],MATCH($B52,MMWR_RATING_STATE_ROLLUP_QST[MMWR_RATING_STATE_ROLLUP_QST],0),MATCH(E$9,MMWR_RATING_STATE_ROLLUP_QST[#Headers],0))/$C52,"ERROR"))</f>
        <v>0.41176470588235292</v>
      </c>
      <c r="F52" s="154">
        <f>IF($B52=" ","",IFERROR(INDEX(MMWR_RATING_STATE_ROLLUP_QST[],MATCH($B52,MMWR_RATING_STATE_ROLLUP_QST[MMWR_RATING_STATE_ROLLUP_QST],0),MATCH(F$9,MMWR_RATING_STATE_ROLLUP_QST[#Headers],0)),"ERROR"))</f>
        <v>1</v>
      </c>
      <c r="G52" s="154">
        <f>IF($B52=" ","",IFERROR(INDEX(MMWR_RATING_STATE_ROLLUP_QST[],MATCH($B52,MMWR_RATING_STATE_ROLLUP_QST[MMWR_RATING_STATE_ROLLUP_QST],0),MATCH(G$9,MMWR_RATING_STATE_ROLLUP_QST[#Headers],0)),"ERROR"))</f>
        <v>44</v>
      </c>
      <c r="H52" s="155">
        <f>IF($B52=" ","",IFERROR(INDEX(MMWR_RATING_STATE_ROLLUP_QST[],MATCH($B52,MMWR_RATING_STATE_ROLLUP_QST[MMWR_RATING_STATE_ROLLUP_QST],0),MATCH(H$9,MMWR_RATING_STATE_ROLLUP_QST[#Headers],0)),"ERROR"))</f>
        <v>153</v>
      </c>
      <c r="I52" s="155">
        <f>IF($B52=" ","",IFERROR(INDEX(MMWR_RATING_STATE_ROLLUP_QST[],MATCH($B52,MMWR_RATING_STATE_ROLLUP_QST[MMWR_RATING_STATE_ROLLUP_QST],0),MATCH(I$9,MMWR_RATING_STATE_ROLLUP_QST[#Headers],0)),"ERROR"))</f>
        <v>138.0227272727</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16</v>
      </c>
      <c r="D53" s="155">
        <f>IF($B53=" ","",IFERROR(INDEX(MMWR_RATING_STATE_ROLLUP_QST[],MATCH($B53,MMWR_RATING_STATE_ROLLUP_QST[MMWR_RATING_STATE_ROLLUP_QST],0),MATCH(D$9,MMWR_RATING_STATE_ROLLUP_QST[#Headers],0)),"ERROR"))</f>
        <v>86.3125</v>
      </c>
      <c r="E53" s="156">
        <f>IF($B53=" ","",IFERROR(INDEX(MMWR_RATING_STATE_ROLLUP_QST[],MATCH($B53,MMWR_RATING_STATE_ROLLUP_QST[MMWR_RATING_STATE_ROLLUP_QST],0),MATCH(E$9,MMWR_RATING_STATE_ROLLUP_QST[#Headers],0))/$C53,"ERROR"))</f>
        <v>0.3125</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17</v>
      </c>
      <c r="H53" s="155">
        <f>IF($B53=" ","",IFERROR(INDEX(MMWR_RATING_STATE_ROLLUP_QST[],MATCH($B53,MMWR_RATING_STATE_ROLLUP_QST[MMWR_RATING_STATE_ROLLUP_QST],0),MATCH(H$9,MMWR_RATING_STATE_ROLLUP_QST[#Headers],0)),"ERROR"))</f>
        <v>129</v>
      </c>
      <c r="I53" s="155">
        <f>IF($B53=" ","",IFERROR(INDEX(MMWR_RATING_STATE_ROLLUP_QST[],MATCH($B53,MMWR_RATING_STATE_ROLLUP_QST[MMWR_RATING_STATE_ROLLUP_QST],0),MATCH(I$9,MMWR_RATING_STATE_ROLLUP_QST[#Headers],0)),"ERROR"))</f>
        <v>141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28</v>
      </c>
      <c r="D54" s="155">
        <f>IF($B54=" ","",IFERROR(INDEX(MMWR_RATING_STATE_ROLLUP_QST[],MATCH($B54,MMWR_RATING_STATE_ROLLUP_QST[MMWR_RATING_STATE_ROLLUP_QST],0),MATCH(D$9,MMWR_RATING_STATE_ROLLUP_QST[#Headers],0)),"ERROR"))</f>
        <v>96.5</v>
      </c>
      <c r="E54" s="156">
        <f>IF($B54=" ","",IFERROR(INDEX(MMWR_RATING_STATE_ROLLUP_QST[],MATCH($B54,MMWR_RATING_STATE_ROLLUP_QST[MMWR_RATING_STATE_ROLLUP_QST],0),MATCH(E$9,MMWR_RATING_STATE_ROLLUP_QST[#Headers],0))/$C54,"ERROR"))</f>
        <v>0.39285714285714285</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9</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158</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26</v>
      </c>
      <c r="D55" s="155">
        <f>IF($B55=" ","",IFERROR(INDEX(MMWR_RATING_STATE_ROLLUP_QST[],MATCH($B55,MMWR_RATING_STATE_ROLLUP_QST[MMWR_RATING_STATE_ROLLUP_QST],0),MATCH(D$9,MMWR_RATING_STATE_ROLLUP_QST[#Headers],0)),"ERROR"))</f>
        <v>101.0769230769</v>
      </c>
      <c r="E55" s="156">
        <f>IF($B55=" ","",IFERROR(INDEX(MMWR_RATING_STATE_ROLLUP_QST[],MATCH($B55,MMWR_RATING_STATE_ROLLUP_QST[MMWR_RATING_STATE_ROLLUP_QST],0),MATCH(E$9,MMWR_RATING_STATE_ROLLUP_QST[#Headers],0))/$C55,"ERROR"))</f>
        <v>0.26923076923076922</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15</v>
      </c>
      <c r="H55" s="155">
        <f>IF($B55=" ","",IFERROR(INDEX(MMWR_RATING_STATE_ROLLUP_QST[],MATCH($B55,MMWR_RATING_STATE_ROLLUP_QST[MMWR_RATING_STATE_ROLLUP_QST],0),MATCH(H$9,MMWR_RATING_STATE_ROLLUP_QST[#Headers],0)),"ERROR"))</f>
        <v>126.5</v>
      </c>
      <c r="I55" s="155">
        <f>IF($B55=" ","",IFERROR(INDEX(MMWR_RATING_STATE_ROLLUP_QST[],MATCH($B55,MMWR_RATING_STATE_ROLLUP_QST[MMWR_RATING_STATE_ROLLUP_QST],0),MATCH(I$9,MMWR_RATING_STATE_ROLLUP_QST[#Headers],0)),"ERROR"))</f>
        <v>157.73333333330001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247</v>
      </c>
      <c r="D56" s="155">
        <f>IF($B56=" ","",IFERROR(INDEX(MMWR_RATING_STATE_ROLLUP_QST[],MATCH($B56,MMWR_RATING_STATE_ROLLUP_QST[MMWR_RATING_STATE_ROLLUP_QST],0),MATCH(D$9,MMWR_RATING_STATE_ROLLUP_QST[#Headers],0)),"ERROR"))</f>
        <v>94.854251012099994</v>
      </c>
      <c r="E56" s="156">
        <f>IF($B56=" ","",IFERROR(INDEX(MMWR_RATING_STATE_ROLLUP_QST[],MATCH($B56,MMWR_RATING_STATE_ROLLUP_QST[MMWR_RATING_STATE_ROLLUP_QST],0),MATCH(E$9,MMWR_RATING_STATE_ROLLUP_QST[#Headers],0))/$C56,"ERROR"))</f>
        <v>0.36437246963562753</v>
      </c>
      <c r="F56" s="154">
        <f>IF($B56=" ","",IFERROR(INDEX(MMWR_RATING_STATE_ROLLUP_QST[],MATCH($B56,MMWR_RATING_STATE_ROLLUP_QST[MMWR_RATING_STATE_ROLLUP_QST],0),MATCH(F$9,MMWR_RATING_STATE_ROLLUP_QST[#Headers],0)),"ERROR"))</f>
        <v>4</v>
      </c>
      <c r="G56" s="154">
        <f>IF($B56=" ","",IFERROR(INDEX(MMWR_RATING_STATE_ROLLUP_QST[],MATCH($B56,MMWR_RATING_STATE_ROLLUP_QST[MMWR_RATING_STATE_ROLLUP_QST],0),MATCH(G$9,MMWR_RATING_STATE_ROLLUP_QST[#Headers],0)),"ERROR"))</f>
        <v>180</v>
      </c>
      <c r="H56" s="155">
        <f>IF($B56=" ","",IFERROR(INDEX(MMWR_RATING_STATE_ROLLUP_QST[],MATCH($B56,MMWR_RATING_STATE_ROLLUP_QST[MMWR_RATING_STATE_ROLLUP_QST],0),MATCH(H$9,MMWR_RATING_STATE_ROLLUP_QST[#Headers],0)),"ERROR"))</f>
        <v>152.5</v>
      </c>
      <c r="I56" s="155">
        <f>IF($B56=" ","",IFERROR(INDEX(MMWR_RATING_STATE_ROLLUP_QST[],MATCH($B56,MMWR_RATING_STATE_ROLLUP_QST[MMWR_RATING_STATE_ROLLUP_QST],0),MATCH(I$9,MMWR_RATING_STATE_ROLLUP_QST[#Headers],0)),"ERROR"))</f>
        <v>150.42222222219999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97</v>
      </c>
      <c r="D57" s="155">
        <f>IF($B57=" ","",IFERROR(INDEX(MMWR_RATING_STATE_ROLLUP_QST[],MATCH($B57,MMWR_RATING_STATE_ROLLUP_QST[MMWR_RATING_STATE_ROLLUP_QST],0),MATCH(D$9,MMWR_RATING_STATE_ROLLUP_QST[#Headers],0)),"ERROR"))</f>
        <v>102.9793814433</v>
      </c>
      <c r="E57" s="156">
        <f>IF($B57=" ","",IFERROR(INDEX(MMWR_RATING_STATE_ROLLUP_QST[],MATCH($B57,MMWR_RATING_STATE_ROLLUP_QST[MMWR_RATING_STATE_ROLLUP_QST],0),MATCH(E$9,MMWR_RATING_STATE_ROLLUP_QST[#Headers],0))/$C57,"ERROR"))</f>
        <v>0.40206185567010311</v>
      </c>
      <c r="F57" s="154">
        <f>IF($B57=" ","",IFERROR(INDEX(MMWR_RATING_STATE_ROLLUP_QST[],MATCH($B57,MMWR_RATING_STATE_ROLLUP_QST[MMWR_RATING_STATE_ROLLUP_QST],0),MATCH(F$9,MMWR_RATING_STATE_ROLLUP_QST[#Headers],0)),"ERROR"))</f>
        <v>4</v>
      </c>
      <c r="G57" s="154">
        <f>IF($B57=" ","",IFERROR(INDEX(MMWR_RATING_STATE_ROLLUP_QST[],MATCH($B57,MMWR_RATING_STATE_ROLLUP_QST[MMWR_RATING_STATE_ROLLUP_QST],0),MATCH(G$9,MMWR_RATING_STATE_ROLLUP_QST[#Headers],0)),"ERROR"))</f>
        <v>70</v>
      </c>
      <c r="H57" s="155">
        <f>IF($B57=" ","",IFERROR(INDEX(MMWR_RATING_STATE_ROLLUP_QST[],MATCH($B57,MMWR_RATING_STATE_ROLLUP_QST[MMWR_RATING_STATE_ROLLUP_QST],0),MATCH(H$9,MMWR_RATING_STATE_ROLLUP_QST[#Headers],0)),"ERROR"))</f>
        <v>160.75</v>
      </c>
      <c r="I57" s="155">
        <f>IF($B57=" ","",IFERROR(INDEX(MMWR_RATING_STATE_ROLLUP_QST[],MATCH($B57,MMWR_RATING_STATE_ROLLUP_QST[MMWR_RATING_STATE_ROLLUP_QST],0),MATCH(I$9,MMWR_RATING_STATE_ROLLUP_QST[#Headers],0)),"ERROR"))</f>
        <v>138.3857142857</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32</v>
      </c>
      <c r="D58" s="155">
        <f>IF($B58=" ","",IFERROR(INDEX(MMWR_RATING_STATE_ROLLUP_QST[],MATCH($B58,MMWR_RATING_STATE_ROLLUP_QST[MMWR_RATING_STATE_ROLLUP_QST],0),MATCH(D$9,MMWR_RATING_STATE_ROLLUP_QST[#Headers],0)),"ERROR"))</f>
        <v>102.96875</v>
      </c>
      <c r="E58" s="156">
        <f>IF($B58=" ","",IFERROR(INDEX(MMWR_RATING_STATE_ROLLUP_QST[],MATCH($B58,MMWR_RATING_STATE_ROLLUP_QST[MMWR_RATING_STATE_ROLLUP_QST],0),MATCH(E$9,MMWR_RATING_STATE_ROLLUP_QST[#Headers],0))/$C58,"ERROR"))</f>
        <v>0.4375</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10</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140.4</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117</v>
      </c>
      <c r="D59" s="155">
        <f>IF($B59=" ","",IFERROR(INDEX(MMWR_RATING_STATE_ROLLUP_QST[],MATCH($B59,MMWR_RATING_STATE_ROLLUP_QST[MMWR_RATING_STATE_ROLLUP_QST],0),MATCH(D$9,MMWR_RATING_STATE_ROLLUP_QST[#Headers],0)),"ERROR"))</f>
        <v>89.478632478600005</v>
      </c>
      <c r="E59" s="156">
        <f>IF($B59=" ","",IFERROR(INDEX(MMWR_RATING_STATE_ROLLUP_QST[],MATCH($B59,MMWR_RATING_STATE_ROLLUP_QST[MMWR_RATING_STATE_ROLLUP_QST],0),MATCH(E$9,MMWR_RATING_STATE_ROLLUP_QST[#Headers],0))/$C59,"ERROR"))</f>
        <v>0.29059829059829062</v>
      </c>
      <c r="F59" s="154">
        <f>IF($B59=" ","",IFERROR(INDEX(MMWR_RATING_STATE_ROLLUP_QST[],MATCH($B59,MMWR_RATING_STATE_ROLLUP_QST[MMWR_RATING_STATE_ROLLUP_QST],0),MATCH(F$9,MMWR_RATING_STATE_ROLLUP_QST[#Headers],0)),"ERROR"))</f>
        <v>7</v>
      </c>
      <c r="G59" s="154">
        <f>IF($B59=" ","",IFERROR(INDEX(MMWR_RATING_STATE_ROLLUP_QST[],MATCH($B59,MMWR_RATING_STATE_ROLLUP_QST[MMWR_RATING_STATE_ROLLUP_QST],0),MATCH(G$9,MMWR_RATING_STATE_ROLLUP_QST[#Headers],0)),"ERROR"))</f>
        <v>66</v>
      </c>
      <c r="H59" s="155">
        <f>IF($B59=" ","",IFERROR(INDEX(MMWR_RATING_STATE_ROLLUP_QST[],MATCH($B59,MMWR_RATING_STATE_ROLLUP_QST[MMWR_RATING_STATE_ROLLUP_QST],0),MATCH(H$9,MMWR_RATING_STATE_ROLLUP_QST[#Headers],0)),"ERROR"))</f>
        <v>164.71428571429999</v>
      </c>
      <c r="I59" s="155">
        <f>IF($B59=" ","",IFERROR(INDEX(MMWR_RATING_STATE_ROLLUP_QST[],MATCH($B59,MMWR_RATING_STATE_ROLLUP_QST[MMWR_RATING_STATE_ROLLUP_QST],0),MATCH(I$9,MMWR_RATING_STATE_ROLLUP_QST[#Headers],0)),"ERROR"))</f>
        <v>148.13636363640001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267</v>
      </c>
      <c r="D60" s="155">
        <f>IF($B60=" ","",IFERROR(INDEX(MMWR_RATING_STATE_ROLLUP_QST[],MATCH($B60,MMWR_RATING_STATE_ROLLUP_QST[MMWR_RATING_STATE_ROLLUP_QST],0),MATCH(D$9,MMWR_RATING_STATE_ROLLUP_QST[#Headers],0)),"ERROR"))</f>
        <v>86.2546816479</v>
      </c>
      <c r="E60" s="156">
        <f>IF($B60=" ","",IFERROR(INDEX(MMWR_RATING_STATE_ROLLUP_QST[],MATCH($B60,MMWR_RATING_STATE_ROLLUP_QST[MMWR_RATING_STATE_ROLLUP_QST],0),MATCH(E$9,MMWR_RATING_STATE_ROLLUP_QST[#Headers],0))/$C60,"ERROR"))</f>
        <v>0.24344569288389514</v>
      </c>
      <c r="F60" s="154">
        <f>IF($B60=" ","",IFERROR(INDEX(MMWR_RATING_STATE_ROLLUP_QST[],MATCH($B60,MMWR_RATING_STATE_ROLLUP_QST[MMWR_RATING_STATE_ROLLUP_QST],0),MATCH(F$9,MMWR_RATING_STATE_ROLLUP_QST[#Headers],0)),"ERROR"))</f>
        <v>11</v>
      </c>
      <c r="G60" s="154">
        <f>IF($B60=" ","",IFERROR(INDEX(MMWR_RATING_STATE_ROLLUP_QST[],MATCH($B60,MMWR_RATING_STATE_ROLLUP_QST[MMWR_RATING_STATE_ROLLUP_QST],0),MATCH(G$9,MMWR_RATING_STATE_ROLLUP_QST[#Headers],0)),"ERROR"))</f>
        <v>168</v>
      </c>
      <c r="H60" s="155">
        <f>IF($B60=" ","",IFERROR(INDEX(MMWR_RATING_STATE_ROLLUP_QST[],MATCH($B60,MMWR_RATING_STATE_ROLLUP_QST[MMWR_RATING_STATE_ROLLUP_QST],0),MATCH(H$9,MMWR_RATING_STATE_ROLLUP_QST[#Headers],0)),"ERROR"))</f>
        <v>160.36363636359999</v>
      </c>
      <c r="I60" s="155">
        <f>IF($B60=" ","",IFERROR(INDEX(MMWR_RATING_STATE_ROLLUP_QST[],MATCH($B60,MMWR_RATING_STATE_ROLLUP_QST[MMWR_RATING_STATE_ROLLUP_QST],0),MATCH(I$9,MMWR_RATING_STATE_ROLLUP_QST[#Headers],0)),"ERROR"))</f>
        <v>135.33928571429999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621</v>
      </c>
      <c r="D61" s="155">
        <f>IF($B61=" ","",IFERROR(INDEX(MMWR_RATING_STATE_ROLLUP_QST[],MATCH($B61,MMWR_RATING_STATE_ROLLUP_QST[MMWR_RATING_STATE_ROLLUP_QST],0),MATCH(D$9,MMWR_RATING_STATE_ROLLUP_QST[#Headers],0)),"ERROR"))</f>
        <v>95.043478260900002</v>
      </c>
      <c r="E61" s="156">
        <f>IF($B61=" ","",IFERROR(INDEX(MMWR_RATING_STATE_ROLLUP_QST[],MATCH($B61,MMWR_RATING_STATE_ROLLUP_QST[MMWR_RATING_STATE_ROLLUP_QST],0),MATCH(E$9,MMWR_RATING_STATE_ROLLUP_QST[#Headers],0))/$C61,"ERROR"))</f>
        <v>0.33011272141706927</v>
      </c>
      <c r="F61" s="154">
        <f>IF($B61=" ","",IFERROR(INDEX(MMWR_RATING_STATE_ROLLUP_QST[],MATCH($B61,MMWR_RATING_STATE_ROLLUP_QST[MMWR_RATING_STATE_ROLLUP_QST],0),MATCH(F$9,MMWR_RATING_STATE_ROLLUP_QST[#Headers],0)),"ERROR"))</f>
        <v>29</v>
      </c>
      <c r="G61" s="154">
        <f>IF($B61=" ","",IFERROR(INDEX(MMWR_RATING_STATE_ROLLUP_QST[],MATCH($B61,MMWR_RATING_STATE_ROLLUP_QST[MMWR_RATING_STATE_ROLLUP_QST],0),MATCH(G$9,MMWR_RATING_STATE_ROLLUP_QST[#Headers],0)),"ERROR"))</f>
        <v>399</v>
      </c>
      <c r="H61" s="155">
        <f>IF($B61=" ","",IFERROR(INDEX(MMWR_RATING_STATE_ROLLUP_QST[],MATCH($B61,MMWR_RATING_STATE_ROLLUP_QST[MMWR_RATING_STATE_ROLLUP_QST],0),MATCH(H$9,MMWR_RATING_STATE_ROLLUP_QST[#Headers],0)),"ERROR"))</f>
        <v>153.82758620690001</v>
      </c>
      <c r="I61" s="155">
        <f>IF($B61=" ","",IFERROR(INDEX(MMWR_RATING_STATE_ROLLUP_QST[],MATCH($B61,MMWR_RATING_STATE_ROLLUP_QST[MMWR_RATING_STATE_ROLLUP_QST],0),MATCH(I$9,MMWR_RATING_STATE_ROLLUP_QST[#Headers],0)),"ERROR"))</f>
        <v>151.664160401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204</v>
      </c>
      <c r="D62" s="155">
        <f>IF($B62=" ","",IFERROR(INDEX(MMWR_RATING_STATE_ROLLUP_QST[],MATCH($B62,MMWR_RATING_STATE_ROLLUP_QST[MMWR_RATING_STATE_ROLLUP_QST],0),MATCH(D$9,MMWR_RATING_STATE_ROLLUP_QST[#Headers],0)),"ERROR"))</f>
        <v>92.774509803900003</v>
      </c>
      <c r="E62" s="156">
        <f>IF($B62=" ","",IFERROR(INDEX(MMWR_RATING_STATE_ROLLUP_QST[],MATCH($B62,MMWR_RATING_STATE_ROLLUP_QST[MMWR_RATING_STATE_ROLLUP_QST],0),MATCH(E$9,MMWR_RATING_STATE_ROLLUP_QST[#Headers],0))/$C62,"ERROR"))</f>
        <v>0.3235294117647059</v>
      </c>
      <c r="F62" s="154">
        <f>IF($B62=" ","",IFERROR(INDEX(MMWR_RATING_STATE_ROLLUP_QST[],MATCH($B62,MMWR_RATING_STATE_ROLLUP_QST[MMWR_RATING_STATE_ROLLUP_QST],0),MATCH(F$9,MMWR_RATING_STATE_ROLLUP_QST[#Headers],0)),"ERROR"))</f>
        <v>9</v>
      </c>
      <c r="G62" s="154">
        <f>IF($B62=" ","",IFERROR(INDEX(MMWR_RATING_STATE_ROLLUP_QST[],MATCH($B62,MMWR_RATING_STATE_ROLLUP_QST[MMWR_RATING_STATE_ROLLUP_QST],0),MATCH(G$9,MMWR_RATING_STATE_ROLLUP_QST[#Headers],0)),"ERROR"))</f>
        <v>143</v>
      </c>
      <c r="H62" s="155">
        <f>IF($B62=" ","",IFERROR(INDEX(MMWR_RATING_STATE_ROLLUP_QST[],MATCH($B62,MMWR_RATING_STATE_ROLLUP_QST[MMWR_RATING_STATE_ROLLUP_QST],0),MATCH(H$9,MMWR_RATING_STATE_ROLLUP_QST[#Headers],0)),"ERROR"))</f>
        <v>183.2222222222</v>
      </c>
      <c r="I62" s="155">
        <f>IF($B62=" ","",IFERROR(INDEX(MMWR_RATING_STATE_ROLLUP_QST[],MATCH($B62,MMWR_RATING_STATE_ROLLUP_QST[MMWR_RATING_STATE_ROLLUP_QST],0),MATCH(I$9,MMWR_RATING_STATE_ROLLUP_QST[#Headers],0)),"ERROR"))</f>
        <v>142.5594405594</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14</v>
      </c>
      <c r="D63" s="155">
        <f>IF($B63=" ","",IFERROR(INDEX(MMWR_RATING_STATE_ROLLUP_QST[],MATCH($B63,MMWR_RATING_STATE_ROLLUP_QST[MMWR_RATING_STATE_ROLLUP_QST],0),MATCH(D$9,MMWR_RATING_STATE_ROLLUP_QST[#Headers],0)),"ERROR"))</f>
        <v>111.7857142857</v>
      </c>
      <c r="E63" s="156">
        <f>IF($B63=" ","",IFERROR(INDEX(MMWR_RATING_STATE_ROLLUP_QST[],MATCH($B63,MMWR_RATING_STATE_ROLLUP_QST[MMWR_RATING_STATE_ROLLUP_QST],0),MATCH(E$9,MMWR_RATING_STATE_ROLLUP_QST[#Headers],0))/$C63,"ERROR"))</f>
        <v>0.5</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8</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157.625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78</v>
      </c>
      <c r="E64" s="156">
        <f>IF($B64=" ","",IFERROR(INDEX(MMWR_RATING_STATE_ROLLUP_QST[],MATCH($B64,MMWR_RATING_STATE_ROLLUP_QST[MMWR_RATING_STATE_ROLLUP_QST],0),MATCH(E$9,MMWR_RATING_STATE_ROLLUP_QST[#Headers],0))/$C64,"ERROR"))</f>
        <v>0.5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5</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125</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710</v>
      </c>
      <c r="D65" s="155">
        <f>IF($B65=" ","",IFERROR(INDEX(MMWR_RATING_STATE_ROLLUP_QST[],MATCH($B65,MMWR_RATING_STATE_ROLLUP_QST[MMWR_RATING_STATE_ROLLUP_QST],0),MATCH(D$9,MMWR_RATING_STATE_ROLLUP_QST[#Headers],0)),"ERROR"))</f>
        <v>93.594366197200003</v>
      </c>
      <c r="E65" s="156">
        <f>IF($B65=" ","",IFERROR(INDEX(MMWR_RATING_STATE_ROLLUP_QST[],MATCH($B65,MMWR_RATING_STATE_ROLLUP_QST[MMWR_RATING_STATE_ROLLUP_QST],0),MATCH(E$9,MMWR_RATING_STATE_ROLLUP_QST[#Headers],0))/$C65,"ERROR"))</f>
        <v>0.38309859154929576</v>
      </c>
      <c r="F65" s="154">
        <f>IF($B65=" ","",IFERROR(INDEX(MMWR_RATING_STATE_ROLLUP_QST[],MATCH($B65,MMWR_RATING_STATE_ROLLUP_QST[MMWR_RATING_STATE_ROLLUP_QST],0),MATCH(F$9,MMWR_RATING_STATE_ROLLUP_QST[#Headers],0)),"ERROR"))</f>
        <v>24</v>
      </c>
      <c r="G65" s="154">
        <f>IF($B65=" ","",IFERROR(INDEX(MMWR_RATING_STATE_ROLLUP_QST[],MATCH($B65,MMWR_RATING_STATE_ROLLUP_QST[MMWR_RATING_STATE_ROLLUP_QST],0),MATCH(G$9,MMWR_RATING_STATE_ROLLUP_QST[#Headers],0)),"ERROR"))</f>
        <v>428</v>
      </c>
      <c r="H65" s="155">
        <f>IF($B65=" ","",IFERROR(INDEX(MMWR_RATING_STATE_ROLLUP_QST[],MATCH($B65,MMWR_RATING_STATE_ROLLUP_QST[MMWR_RATING_STATE_ROLLUP_QST],0),MATCH(H$9,MMWR_RATING_STATE_ROLLUP_QST[#Headers],0)),"ERROR"))</f>
        <v>153.2083333333</v>
      </c>
      <c r="I65" s="155">
        <f>IF($B65=" ","",IFERROR(INDEX(MMWR_RATING_STATE_ROLLUP_QST[],MATCH($B65,MMWR_RATING_STATE_ROLLUP_QST[MMWR_RATING_STATE_ROLLUP_QST],0),MATCH(I$9,MMWR_RATING_STATE_ROLLUP_QST[#Headers],0)),"ERROR"))</f>
        <v>165.70327102799999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80.333333333300004</v>
      </c>
      <c r="E66" s="156">
        <f>IF($B66=" ","",IFERROR(INDEX(MMWR_RATING_STATE_ROLLUP_QST[],MATCH($B66,MMWR_RATING_STATE_ROLLUP_QST[MMWR_RATING_STATE_ROLLUP_QST],0),MATCH(E$9,MMWR_RATING_STATE_ROLLUP_QST[#Headers],0))/$C66,"ERROR"))</f>
        <v>0.19047619047619047</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18</v>
      </c>
      <c r="H66" s="155">
        <f>IF($B66=" ","",IFERROR(INDEX(MMWR_RATING_STATE_ROLLUP_QST[],MATCH($B66,MMWR_RATING_STATE_ROLLUP_QST[MMWR_RATING_STATE_ROLLUP_QST],0),MATCH(H$9,MMWR_RATING_STATE_ROLLUP_QST[#Headers],0)),"ERROR"))</f>
        <v>145</v>
      </c>
      <c r="I66" s="155">
        <f>IF($B66=" ","",IFERROR(INDEX(MMWR_RATING_STATE_ROLLUP_QST[],MATCH($B66,MMWR_RATING_STATE_ROLLUP_QST[MMWR_RATING_STATE_ROLLUP_QST],0),MATCH(I$9,MMWR_RATING_STATE_ROLLUP_QST[#Headers],0)),"ERROR"))</f>
        <v>148.2777777778</v>
      </c>
      <c r="J66" s="42"/>
      <c r="K66" s="42"/>
      <c r="L66" s="42"/>
      <c r="M66" s="42"/>
      <c r="N66" s="28"/>
    </row>
    <row r="67" spans="1:14" x14ac:dyDescent="0.2">
      <c r="A67" s="25"/>
      <c r="B67" s="377" t="s">
        <v>1042</v>
      </c>
      <c r="C67" s="378"/>
      <c r="D67" s="378"/>
      <c r="E67" s="378"/>
      <c r="F67" s="378"/>
      <c r="G67" s="378"/>
      <c r="H67" s="378"/>
      <c r="I67" s="378"/>
      <c r="J67" s="378"/>
      <c r="K67" s="378"/>
      <c r="L67" s="378"/>
      <c r="M67" s="387"/>
      <c r="N67" s="28"/>
    </row>
    <row r="68" spans="1:14" ht="25.5" x14ac:dyDescent="0.2">
      <c r="A68" s="25"/>
      <c r="B68" s="250" t="s">
        <v>1038</v>
      </c>
      <c r="C68" s="154">
        <f>IF($B68=" ","",IFERROR(INDEX(MMWR_RATING_STATE_ROLLUP_BDD[],MATCH($B68,MMWR_RATING_STATE_ROLLUP_BDD[MMWR_RATING_STATE_ROLLUP_BDD],0),MATCH(C$9,MMWR_RATING_STATE_ROLLUP_BDD[#Headers],0)),"ERROR"))</f>
        <v>11609</v>
      </c>
      <c r="D68" s="155">
        <f>IF($B68=" ","",IFERROR(INDEX(MMWR_RATING_STATE_ROLLUP_BDD[],MATCH($B68,MMWR_RATING_STATE_ROLLUP_BDD[MMWR_RATING_STATE_ROLLUP_BDD],0),MATCH(D$9,MMWR_RATING_STATE_ROLLUP_BDD[#Headers],0)),"ERROR"))</f>
        <v>82.588336635399997</v>
      </c>
      <c r="E68" s="156">
        <f>IF($B68=" ","",IFERROR(INDEX(MMWR_RATING_STATE_ROLLUP_BDD[],MATCH($B68,MMWR_RATING_STATE_ROLLUP_BDD[MMWR_RATING_STATE_ROLLUP_BDD],0),MATCH(E$9,MMWR_RATING_STATE_ROLLUP_BDD[#Headers],0))/$C68,"ERROR"))</f>
        <v>0.28408993022654838</v>
      </c>
      <c r="F68" s="154">
        <f>IF($B68=" ","",IFERROR(INDEX(MMWR_RATING_STATE_ROLLUP_BDD[],MATCH($B68,MMWR_RATING_STATE_ROLLUP_BDD[MMWR_RATING_STATE_ROLLUP_BDD],0),MATCH(F$9,MMWR_RATING_STATE_ROLLUP_BDD[#Headers],0)),"ERROR"))</f>
        <v>562</v>
      </c>
      <c r="G68" s="154">
        <f>IF($B68=" ","",IFERROR(INDEX(MMWR_RATING_STATE_ROLLUP_BDD[],MATCH($B68,MMWR_RATING_STATE_ROLLUP_BDD[MMWR_RATING_STATE_ROLLUP_BDD],0),MATCH(G$9,MMWR_RATING_STATE_ROLLUP_BDD[#Headers],0)),"ERROR"))</f>
        <v>8655</v>
      </c>
      <c r="H68" s="155">
        <f>IF($B68=" ","",IFERROR(INDEX(MMWR_RATING_STATE_ROLLUP_BDD[],MATCH($B68,MMWR_RATING_STATE_ROLLUP_BDD[MMWR_RATING_STATE_ROLLUP_BDD],0),MATCH(H$9,MMWR_RATING_STATE_ROLLUP_BDD[#Headers],0)),"ERROR"))</f>
        <v>149.77758007119999</v>
      </c>
      <c r="I68" s="155">
        <f>IF($B68=" ","",IFERROR(INDEX(MMWR_RATING_STATE_ROLLUP_BDD[],MATCH($B68,MMWR_RATING_STATE_ROLLUP_BDD[MMWR_RATING_STATE_ROLLUP_BDD],0),MATCH(I$9,MMWR_RATING_STATE_ROLLUP_BDD[#Headers],0)),"ERROR"))</f>
        <v>138.33240901209999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3388</v>
      </c>
      <c r="D69" s="155">
        <f>IF($B69=" ","",IFERROR(INDEX(MMWR_RATING_STATE_ROLLUP_BDD[],MATCH($B69,MMWR_RATING_STATE_ROLLUP_BDD[MMWR_RATING_STATE_ROLLUP_BDD],0),MATCH(D$9,MMWR_RATING_STATE_ROLLUP_BDD[#Headers],0)),"ERROR"))</f>
        <v>86.425619834700001</v>
      </c>
      <c r="E69" s="156">
        <f>IF($B69=" ","",IFERROR(INDEX(MMWR_RATING_STATE_ROLLUP_BDD[],MATCH($B69,MMWR_RATING_STATE_ROLLUP_BDD[MMWR_RATING_STATE_ROLLUP_BDD],0),MATCH(E$9,MMWR_RATING_STATE_ROLLUP_BDD[#Headers],0))/$C69,"ERROR"))</f>
        <v>0.32733175914994095</v>
      </c>
      <c r="F69" s="154">
        <f>IF($B69=" ","",IFERROR(INDEX(MMWR_RATING_STATE_ROLLUP_BDD[],MATCH($B69,MMWR_RATING_STATE_ROLLUP_BDD[MMWR_RATING_STATE_ROLLUP_BDD],0),MATCH(F$9,MMWR_RATING_STATE_ROLLUP_BDD[#Headers],0)),"ERROR"))</f>
        <v>173</v>
      </c>
      <c r="G69" s="154">
        <f>IF($B69=" ","",IFERROR(INDEX(MMWR_RATING_STATE_ROLLUP_BDD[],MATCH($B69,MMWR_RATING_STATE_ROLLUP_BDD[MMWR_RATING_STATE_ROLLUP_BDD],0),MATCH(G$9,MMWR_RATING_STATE_ROLLUP_BDD[#Headers],0)),"ERROR"))</f>
        <v>2300</v>
      </c>
      <c r="H69" s="155">
        <f>IF($B69=" ","",IFERROR(INDEX(MMWR_RATING_STATE_ROLLUP_BDD[],MATCH($B69,MMWR_RATING_STATE_ROLLUP_BDD[MMWR_RATING_STATE_ROLLUP_BDD],0),MATCH(H$9,MMWR_RATING_STATE_ROLLUP_BDD[#Headers],0)),"ERROR"))</f>
        <v>154.43352601160001</v>
      </c>
      <c r="I69" s="155">
        <f>IF($B69=" ","",IFERROR(INDEX(MMWR_RATING_STATE_ROLLUP_BDD[],MATCH($B69,MMWR_RATING_STATE_ROLLUP_BDD[MMWR_RATING_STATE_ROLLUP_BDD],0),MATCH(I$9,MMWR_RATING_STATE_ROLLUP_BDD[#Headers],0)),"ERROR"))</f>
        <v>147.45521739130001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55</v>
      </c>
      <c r="D70" s="155">
        <f>IF($B70=" ","",IFERROR(INDEX(MMWR_RATING_STATE_ROLLUP_BDD[],MATCH($B70,MMWR_RATING_STATE_ROLLUP_BDD[MMWR_RATING_STATE_ROLLUP_BDD],0),MATCH(D$9,MMWR_RATING_STATE_ROLLUP_BDD[#Headers],0)),"ERROR"))</f>
        <v>95.345454545500004</v>
      </c>
      <c r="E70" s="156">
        <f>IF($B70=" ","",IFERROR(INDEX(MMWR_RATING_STATE_ROLLUP_BDD[],MATCH($B70,MMWR_RATING_STATE_ROLLUP_BDD[MMWR_RATING_STATE_ROLLUP_BDD],0),MATCH(E$9,MMWR_RATING_STATE_ROLLUP_BDD[#Headers],0))/$C70,"ERROR"))</f>
        <v>0.36363636363636365</v>
      </c>
      <c r="F70" s="154">
        <f>IF($B70=" ","",IFERROR(INDEX(MMWR_RATING_STATE_ROLLUP_BDD[],MATCH($B70,MMWR_RATING_STATE_ROLLUP_BDD[MMWR_RATING_STATE_ROLLUP_BDD],0),MATCH(F$9,MMWR_RATING_STATE_ROLLUP_BDD[#Headers],0)),"ERROR"))</f>
        <v>6</v>
      </c>
      <c r="G70" s="154">
        <f>IF($B70=" ","",IFERROR(INDEX(MMWR_RATING_STATE_ROLLUP_BDD[],MATCH($B70,MMWR_RATING_STATE_ROLLUP_BDD[MMWR_RATING_STATE_ROLLUP_BDD],0),MATCH(G$9,MMWR_RATING_STATE_ROLLUP_BDD[#Headers],0)),"ERROR"))</f>
        <v>52</v>
      </c>
      <c r="H70" s="155">
        <f>IF($B70=" ","",IFERROR(INDEX(MMWR_RATING_STATE_ROLLUP_BDD[],MATCH($B70,MMWR_RATING_STATE_ROLLUP_BDD[MMWR_RATING_STATE_ROLLUP_BDD],0),MATCH(H$9,MMWR_RATING_STATE_ROLLUP_BDD[#Headers],0)),"ERROR"))</f>
        <v>141</v>
      </c>
      <c r="I70" s="155">
        <f>IF($B70=" ","",IFERROR(INDEX(MMWR_RATING_STATE_ROLLUP_BDD[],MATCH($B70,MMWR_RATING_STATE_ROLLUP_BDD[MMWR_RATING_STATE_ROLLUP_BDD],0),MATCH(I$9,MMWR_RATING_STATE_ROLLUP_BDD[#Headers],0)),"ERROR"))</f>
        <v>145.82692307689999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32</v>
      </c>
      <c r="D71" s="155">
        <f>IF($B71=" ","",IFERROR(INDEX(MMWR_RATING_STATE_ROLLUP_BDD[],MATCH($B71,MMWR_RATING_STATE_ROLLUP_BDD[MMWR_RATING_STATE_ROLLUP_BDD],0),MATCH(D$9,MMWR_RATING_STATE_ROLLUP_BDD[#Headers],0)),"ERROR"))</f>
        <v>93.46875</v>
      </c>
      <c r="E71" s="156">
        <f>IF($B71=" ","",IFERROR(INDEX(MMWR_RATING_STATE_ROLLUP_BDD[],MATCH($B71,MMWR_RATING_STATE_ROLLUP_BDD[MMWR_RATING_STATE_ROLLUP_BDD],0),MATCH(E$9,MMWR_RATING_STATE_ROLLUP_BDD[#Headers],0))/$C71,"ERROR"))</f>
        <v>0.40625</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14</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155.1428571429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25</v>
      </c>
      <c r="D72" s="155">
        <f>IF($B72=" ","",IFERROR(INDEX(MMWR_RATING_STATE_ROLLUP_BDD[],MATCH($B72,MMWR_RATING_STATE_ROLLUP_BDD[MMWR_RATING_STATE_ROLLUP_BDD],0),MATCH(D$9,MMWR_RATING_STATE_ROLLUP_BDD[#Headers],0)),"ERROR"))</f>
        <v>77.2</v>
      </c>
      <c r="E72" s="156">
        <f>IF($B72=" ","",IFERROR(INDEX(MMWR_RATING_STATE_ROLLUP_BDD[],MATCH($B72,MMWR_RATING_STATE_ROLLUP_BDD[MMWR_RATING_STATE_ROLLUP_BDD],0),MATCH(E$9,MMWR_RATING_STATE_ROLLUP_BDD[#Headers],0))/$C72,"ERROR"))</f>
        <v>0.28000000000000003</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20</v>
      </c>
      <c r="H72" s="155">
        <f>IF($B72=" ","",IFERROR(INDEX(MMWR_RATING_STATE_ROLLUP_BDD[],MATCH($B72,MMWR_RATING_STATE_ROLLUP_BDD[MMWR_RATING_STATE_ROLLUP_BDD],0),MATCH(H$9,MMWR_RATING_STATE_ROLLUP_BDD[#Headers],0)),"ERROR"))</f>
        <v>188</v>
      </c>
      <c r="I72" s="155">
        <f>IF($B72=" ","",IFERROR(INDEX(MMWR_RATING_STATE_ROLLUP_BDD[],MATCH($B72,MMWR_RATING_STATE_ROLLUP_BDD[MMWR_RATING_STATE_ROLLUP_BDD],0),MATCH(I$9,MMWR_RATING_STATE_ROLLUP_BDD[#Headers],0)),"ERROR"))</f>
        <v>147.15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17</v>
      </c>
      <c r="D73" s="155">
        <f>IF($B73=" ","",IFERROR(INDEX(MMWR_RATING_STATE_ROLLUP_BDD[],MATCH($B73,MMWR_RATING_STATE_ROLLUP_BDD[MMWR_RATING_STATE_ROLLUP_BDD],0),MATCH(D$9,MMWR_RATING_STATE_ROLLUP_BDD[#Headers],0)),"ERROR"))</f>
        <v>102.5294117647</v>
      </c>
      <c r="E73" s="156">
        <f>IF($B73=" ","",IFERROR(INDEX(MMWR_RATING_STATE_ROLLUP_BDD[],MATCH($B73,MMWR_RATING_STATE_ROLLUP_BDD[MMWR_RATING_STATE_ROLLUP_BDD],0),MATCH(E$9,MMWR_RATING_STATE_ROLLUP_BDD[#Headers],0))/$C73,"ERROR"))</f>
        <v>0.29411764705882354</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18</v>
      </c>
      <c r="H73" s="155">
        <f>IF($B73=" ","",IFERROR(INDEX(MMWR_RATING_STATE_ROLLUP_BDD[],MATCH($B73,MMWR_RATING_STATE_ROLLUP_BDD[MMWR_RATING_STATE_ROLLUP_BDD],0),MATCH(H$9,MMWR_RATING_STATE_ROLLUP_BDD[#Headers],0)),"ERROR"))</f>
        <v>216</v>
      </c>
      <c r="I73" s="155">
        <f>IF($B73=" ","",IFERROR(INDEX(MMWR_RATING_STATE_ROLLUP_BDD[],MATCH($B73,MMWR_RATING_STATE_ROLLUP_BDD[MMWR_RATING_STATE_ROLLUP_BDD],0),MATCH(I$9,MMWR_RATING_STATE_ROLLUP_BDD[#Headers],0)),"ERROR"))</f>
        <v>166.3333333333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375</v>
      </c>
      <c r="D74" s="155">
        <f>IF($B74=" ","",IFERROR(INDEX(MMWR_RATING_STATE_ROLLUP_BDD[],MATCH($B74,MMWR_RATING_STATE_ROLLUP_BDD[MMWR_RATING_STATE_ROLLUP_BDD],0),MATCH(D$9,MMWR_RATING_STATE_ROLLUP_BDD[#Headers],0)),"ERROR"))</f>
        <v>83.242666666700003</v>
      </c>
      <c r="E74" s="156">
        <f>IF($B74=" ","",IFERROR(INDEX(MMWR_RATING_STATE_ROLLUP_BDD[],MATCH($B74,MMWR_RATING_STATE_ROLLUP_BDD[MMWR_RATING_STATE_ROLLUP_BDD],0),MATCH(E$9,MMWR_RATING_STATE_ROLLUP_BDD[#Headers],0))/$C74,"ERROR"))</f>
        <v>0.31733333333333336</v>
      </c>
      <c r="F74" s="154">
        <f>IF($B74=" ","",IFERROR(INDEX(MMWR_RATING_STATE_ROLLUP_BDD[],MATCH($B74,MMWR_RATING_STATE_ROLLUP_BDD[MMWR_RATING_STATE_ROLLUP_BDD],0),MATCH(F$9,MMWR_RATING_STATE_ROLLUP_BDD[#Headers],0)),"ERROR"))</f>
        <v>20</v>
      </c>
      <c r="G74" s="154">
        <f>IF($B74=" ","",IFERROR(INDEX(MMWR_RATING_STATE_ROLLUP_BDD[],MATCH($B74,MMWR_RATING_STATE_ROLLUP_BDD[MMWR_RATING_STATE_ROLLUP_BDD],0),MATCH(G$9,MMWR_RATING_STATE_ROLLUP_BDD[#Headers],0)),"ERROR"))</f>
        <v>232</v>
      </c>
      <c r="H74" s="155">
        <f>IF($B74=" ","",IFERROR(INDEX(MMWR_RATING_STATE_ROLLUP_BDD[],MATCH($B74,MMWR_RATING_STATE_ROLLUP_BDD[MMWR_RATING_STATE_ROLLUP_BDD],0),MATCH(H$9,MMWR_RATING_STATE_ROLLUP_BDD[#Headers],0)),"ERROR"))</f>
        <v>154.85</v>
      </c>
      <c r="I74" s="155">
        <f>IF($B74=" ","",IFERROR(INDEX(MMWR_RATING_STATE_ROLLUP_BDD[],MATCH($B74,MMWR_RATING_STATE_ROLLUP_BDD[MMWR_RATING_STATE_ROLLUP_BDD],0),MATCH(I$9,MMWR_RATING_STATE_ROLLUP_BDD[#Headers],0)),"ERROR"))</f>
        <v>152.6077586207</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44</v>
      </c>
      <c r="D75" s="155">
        <f>IF($B75=" ","",IFERROR(INDEX(MMWR_RATING_STATE_ROLLUP_BDD[],MATCH($B75,MMWR_RATING_STATE_ROLLUP_BDD[MMWR_RATING_STATE_ROLLUP_BDD],0),MATCH(D$9,MMWR_RATING_STATE_ROLLUP_BDD[#Headers],0)),"ERROR"))</f>
        <v>78.795454545499993</v>
      </c>
      <c r="E75" s="156">
        <f>IF($B75=" ","",IFERROR(INDEX(MMWR_RATING_STATE_ROLLUP_BDD[],MATCH($B75,MMWR_RATING_STATE_ROLLUP_BDD[MMWR_RATING_STATE_ROLLUP_BDD],0),MATCH(E$9,MMWR_RATING_STATE_ROLLUP_BDD[#Headers],0))/$C75,"ERROR"))</f>
        <v>0.31818181818181818</v>
      </c>
      <c r="F75" s="154">
        <f>IF($B75=" ","",IFERROR(INDEX(MMWR_RATING_STATE_ROLLUP_BDD[],MATCH($B75,MMWR_RATING_STATE_ROLLUP_BDD[MMWR_RATING_STATE_ROLLUP_BDD],0),MATCH(F$9,MMWR_RATING_STATE_ROLLUP_BDD[#Headers],0)),"ERROR"))</f>
        <v>6</v>
      </c>
      <c r="G75" s="154">
        <f>IF($B75=" ","",IFERROR(INDEX(MMWR_RATING_STATE_ROLLUP_BDD[],MATCH($B75,MMWR_RATING_STATE_ROLLUP_BDD[MMWR_RATING_STATE_ROLLUP_BDD],0),MATCH(G$9,MMWR_RATING_STATE_ROLLUP_BDD[#Headers],0)),"ERROR"))</f>
        <v>50</v>
      </c>
      <c r="H75" s="155">
        <f>IF($B75=" ","",IFERROR(INDEX(MMWR_RATING_STATE_ROLLUP_BDD[],MATCH($B75,MMWR_RATING_STATE_ROLLUP_BDD[MMWR_RATING_STATE_ROLLUP_BDD],0),MATCH(H$9,MMWR_RATING_STATE_ROLLUP_BDD[#Headers],0)),"ERROR"))</f>
        <v>141.1666666667</v>
      </c>
      <c r="I75" s="155">
        <f>IF($B75=" ","",IFERROR(INDEX(MMWR_RATING_STATE_ROLLUP_BDD[],MATCH($B75,MMWR_RATING_STATE_ROLLUP_BDD[MMWR_RATING_STATE_ROLLUP_BDD],0),MATCH(I$9,MMWR_RATING_STATE_ROLLUP_BDD[#Headers],0)),"ERROR"))</f>
        <v>126.7</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21</v>
      </c>
      <c r="D76" s="155">
        <f>IF($B76=" ","",IFERROR(INDEX(MMWR_RATING_STATE_ROLLUP_BDD[],MATCH($B76,MMWR_RATING_STATE_ROLLUP_BDD[MMWR_RATING_STATE_ROLLUP_BDD],0),MATCH(D$9,MMWR_RATING_STATE_ROLLUP_BDD[#Headers],0)),"ERROR"))</f>
        <v>97.476190476200003</v>
      </c>
      <c r="E76" s="156">
        <f>IF($B76=" ","",IFERROR(INDEX(MMWR_RATING_STATE_ROLLUP_BDD[],MATCH($B76,MMWR_RATING_STATE_ROLLUP_BDD[MMWR_RATING_STATE_ROLLUP_BDD],0),MATCH(E$9,MMWR_RATING_STATE_ROLLUP_BDD[#Headers],0))/$C76,"ERROR"))</f>
        <v>0.38095238095238093</v>
      </c>
      <c r="F76" s="154">
        <f>IF($B76=" ","",IFERROR(INDEX(MMWR_RATING_STATE_ROLLUP_BDD[],MATCH($B76,MMWR_RATING_STATE_ROLLUP_BDD[MMWR_RATING_STATE_ROLLUP_BDD],0),MATCH(F$9,MMWR_RATING_STATE_ROLLUP_BDD[#Headers],0)),"ERROR"))</f>
        <v>0</v>
      </c>
      <c r="G76" s="154">
        <f>IF($B76=" ","",IFERROR(INDEX(MMWR_RATING_STATE_ROLLUP_BDD[],MATCH($B76,MMWR_RATING_STATE_ROLLUP_BDD[MMWR_RATING_STATE_ROLLUP_BDD],0),MATCH(G$9,MMWR_RATING_STATE_ROLLUP_BDD[#Headers],0)),"ERROR"))</f>
        <v>19</v>
      </c>
      <c r="H76" s="155">
        <f>IF($B76=" ","",IFERROR(INDEX(MMWR_RATING_STATE_ROLLUP_BDD[],MATCH($B76,MMWR_RATING_STATE_ROLLUP_BDD[MMWR_RATING_STATE_ROLLUP_BDD],0),MATCH(H$9,MMWR_RATING_STATE_ROLLUP_BDD[#Headers],0)),"ERROR"))</f>
        <v>0</v>
      </c>
      <c r="I76" s="155">
        <f>IF($B76=" ","",IFERROR(INDEX(MMWR_RATING_STATE_ROLLUP_BDD[],MATCH($B76,MMWR_RATING_STATE_ROLLUP_BDD[MMWR_RATING_STATE_ROLLUP_BDD],0),MATCH(I$9,MMWR_RATING_STATE_ROLLUP_BDD[#Headers],0)),"ERROR"))</f>
        <v>133.15789473679999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83</v>
      </c>
      <c r="D77" s="155">
        <f>IF($B77=" ","",IFERROR(INDEX(MMWR_RATING_STATE_ROLLUP_BDD[],MATCH($B77,MMWR_RATING_STATE_ROLLUP_BDD[MMWR_RATING_STATE_ROLLUP_BDD],0),MATCH(D$9,MMWR_RATING_STATE_ROLLUP_BDD[#Headers],0)),"ERROR"))</f>
        <v>83.493975903600003</v>
      </c>
      <c r="E77" s="156">
        <f>IF($B77=" ","",IFERROR(INDEX(MMWR_RATING_STATE_ROLLUP_BDD[],MATCH($B77,MMWR_RATING_STATE_ROLLUP_BDD[MMWR_RATING_STATE_ROLLUP_BDD],0),MATCH(E$9,MMWR_RATING_STATE_ROLLUP_BDD[#Headers],0))/$C77,"ERROR"))</f>
        <v>0.28915662650602408</v>
      </c>
      <c r="F77" s="154">
        <f>IF($B77=" ","",IFERROR(INDEX(MMWR_RATING_STATE_ROLLUP_BDD[],MATCH($B77,MMWR_RATING_STATE_ROLLUP_BDD[MMWR_RATING_STATE_ROLLUP_BDD],0),MATCH(F$9,MMWR_RATING_STATE_ROLLUP_BDD[#Headers],0)),"ERROR"))</f>
        <v>8</v>
      </c>
      <c r="G77" s="154">
        <f>IF($B77=" ","",IFERROR(INDEX(MMWR_RATING_STATE_ROLLUP_BDD[],MATCH($B77,MMWR_RATING_STATE_ROLLUP_BDD[MMWR_RATING_STATE_ROLLUP_BDD],0),MATCH(G$9,MMWR_RATING_STATE_ROLLUP_BDD[#Headers],0)),"ERROR"))</f>
        <v>82</v>
      </c>
      <c r="H77" s="155">
        <f>IF($B77=" ","",IFERROR(INDEX(MMWR_RATING_STATE_ROLLUP_BDD[],MATCH($B77,MMWR_RATING_STATE_ROLLUP_BDD[MMWR_RATING_STATE_ROLLUP_BDD],0),MATCH(H$9,MMWR_RATING_STATE_ROLLUP_BDD[#Headers],0)),"ERROR"))</f>
        <v>136.125</v>
      </c>
      <c r="I77" s="155">
        <f>IF($B77=" ","",IFERROR(INDEX(MMWR_RATING_STATE_ROLLUP_BDD[],MATCH($B77,MMWR_RATING_STATE_ROLLUP_BDD[MMWR_RATING_STATE_ROLLUP_BDD],0),MATCH(I$9,MMWR_RATING_STATE_ROLLUP_BDD[#Headers],0)),"ERROR"))</f>
        <v>137.96341463409999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152</v>
      </c>
      <c r="D78" s="155">
        <f>IF($B78=" ","",IFERROR(INDEX(MMWR_RATING_STATE_ROLLUP_BDD[],MATCH($B78,MMWR_RATING_STATE_ROLLUP_BDD[MMWR_RATING_STATE_ROLLUP_BDD],0),MATCH(D$9,MMWR_RATING_STATE_ROLLUP_BDD[#Headers],0)),"ERROR"))</f>
        <v>81.118421052599999</v>
      </c>
      <c r="E78" s="156">
        <f>IF($B78=" ","",IFERROR(INDEX(MMWR_RATING_STATE_ROLLUP_BDD[],MATCH($B78,MMWR_RATING_STATE_ROLLUP_BDD[MMWR_RATING_STATE_ROLLUP_BDD],0),MATCH(E$9,MMWR_RATING_STATE_ROLLUP_BDD[#Headers],0))/$C78,"ERROR"))</f>
        <v>0.26315789473684209</v>
      </c>
      <c r="F78" s="154">
        <f>IF($B78=" ","",IFERROR(INDEX(MMWR_RATING_STATE_ROLLUP_BDD[],MATCH($B78,MMWR_RATING_STATE_ROLLUP_BDD[MMWR_RATING_STATE_ROLLUP_BDD],0),MATCH(F$9,MMWR_RATING_STATE_ROLLUP_BDD[#Headers],0)),"ERROR"))</f>
        <v>12</v>
      </c>
      <c r="G78" s="154">
        <f>IF($B78=" ","",IFERROR(INDEX(MMWR_RATING_STATE_ROLLUP_BDD[],MATCH($B78,MMWR_RATING_STATE_ROLLUP_BDD[MMWR_RATING_STATE_ROLLUP_BDD],0),MATCH(G$9,MMWR_RATING_STATE_ROLLUP_BDD[#Headers],0)),"ERROR"))</f>
        <v>136</v>
      </c>
      <c r="H78" s="155">
        <f>IF($B78=" ","",IFERROR(INDEX(MMWR_RATING_STATE_ROLLUP_BDD[],MATCH($B78,MMWR_RATING_STATE_ROLLUP_BDD[MMWR_RATING_STATE_ROLLUP_BDD],0),MATCH(H$9,MMWR_RATING_STATE_ROLLUP_BDD[#Headers],0)),"ERROR"))</f>
        <v>149.75</v>
      </c>
      <c r="I78" s="155">
        <f>IF($B78=" ","",IFERROR(INDEX(MMWR_RATING_STATE_ROLLUP_BDD[],MATCH($B78,MMWR_RATING_STATE_ROLLUP_BDD[MMWR_RATING_STATE_ROLLUP_BDD],0),MATCH(I$9,MMWR_RATING_STATE_ROLLUP_BDD[#Headers],0)),"ERROR"))</f>
        <v>145.8014705882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1199</v>
      </c>
      <c r="D79" s="155">
        <f>IF($B79=" ","",IFERROR(INDEX(MMWR_RATING_STATE_ROLLUP_BDD[],MATCH($B79,MMWR_RATING_STATE_ROLLUP_BDD[MMWR_RATING_STATE_ROLLUP_BDD],0),MATCH(D$9,MMWR_RATING_STATE_ROLLUP_BDD[#Headers],0)),"ERROR"))</f>
        <v>82.006672226899994</v>
      </c>
      <c r="E79" s="156">
        <f>IF($B79=" ","",IFERROR(INDEX(MMWR_RATING_STATE_ROLLUP_BDD[],MATCH($B79,MMWR_RATING_STATE_ROLLUP_BDD[MMWR_RATING_STATE_ROLLUP_BDD],0),MATCH(E$9,MMWR_RATING_STATE_ROLLUP_BDD[#Headers],0))/$C79,"ERROR"))</f>
        <v>0.27689741451209343</v>
      </c>
      <c r="F79" s="154">
        <f>IF($B79=" ","",IFERROR(INDEX(MMWR_RATING_STATE_ROLLUP_BDD[],MATCH($B79,MMWR_RATING_STATE_ROLLUP_BDD[MMWR_RATING_STATE_ROLLUP_BDD],0),MATCH(F$9,MMWR_RATING_STATE_ROLLUP_BDD[#Headers],0)),"ERROR"))</f>
        <v>59</v>
      </c>
      <c r="G79" s="154">
        <f>IF($B79=" ","",IFERROR(INDEX(MMWR_RATING_STATE_ROLLUP_BDD[],MATCH($B79,MMWR_RATING_STATE_ROLLUP_BDD[MMWR_RATING_STATE_ROLLUP_BDD],0),MATCH(G$9,MMWR_RATING_STATE_ROLLUP_BDD[#Headers],0)),"ERROR"))</f>
        <v>743</v>
      </c>
      <c r="H79" s="155">
        <f>IF($B79=" ","",IFERROR(INDEX(MMWR_RATING_STATE_ROLLUP_BDD[],MATCH($B79,MMWR_RATING_STATE_ROLLUP_BDD[MMWR_RATING_STATE_ROLLUP_BDD],0),MATCH(H$9,MMWR_RATING_STATE_ROLLUP_BDD[#Headers],0)),"ERROR"))</f>
        <v>150.61016949149999</v>
      </c>
      <c r="I79" s="155">
        <f>IF($B79=" ","",IFERROR(INDEX(MMWR_RATING_STATE_ROLLUP_BDD[],MATCH($B79,MMWR_RATING_STATE_ROLLUP_BDD[MMWR_RATING_STATE_ROLLUP_BDD],0),MATCH(I$9,MMWR_RATING_STATE_ROLLUP_BDD[#Headers],0)),"ERROR"))</f>
        <v>145.94347240920001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135</v>
      </c>
      <c r="D80" s="155">
        <f>IF($B80=" ","",IFERROR(INDEX(MMWR_RATING_STATE_ROLLUP_BDD[],MATCH($B80,MMWR_RATING_STATE_ROLLUP_BDD[MMWR_RATING_STATE_ROLLUP_BDD],0),MATCH(D$9,MMWR_RATING_STATE_ROLLUP_BDD[#Headers],0)),"ERROR"))</f>
        <v>78.777777777799997</v>
      </c>
      <c r="E80" s="156">
        <f>IF($B80=" ","",IFERROR(INDEX(MMWR_RATING_STATE_ROLLUP_BDD[],MATCH($B80,MMWR_RATING_STATE_ROLLUP_BDD[MMWR_RATING_STATE_ROLLUP_BDD],0),MATCH(E$9,MMWR_RATING_STATE_ROLLUP_BDD[#Headers],0))/$C80,"ERROR"))</f>
        <v>0.26666666666666666</v>
      </c>
      <c r="F80" s="154">
        <f>IF($B80=" ","",IFERROR(INDEX(MMWR_RATING_STATE_ROLLUP_BDD[],MATCH($B80,MMWR_RATING_STATE_ROLLUP_BDD[MMWR_RATING_STATE_ROLLUP_BDD],0),MATCH(F$9,MMWR_RATING_STATE_ROLLUP_BDD[#Headers],0)),"ERROR"))</f>
        <v>5</v>
      </c>
      <c r="G80" s="154">
        <f>IF($B80=" ","",IFERROR(INDEX(MMWR_RATING_STATE_ROLLUP_BDD[],MATCH($B80,MMWR_RATING_STATE_ROLLUP_BDD[MMWR_RATING_STATE_ROLLUP_BDD],0),MATCH(G$9,MMWR_RATING_STATE_ROLLUP_BDD[#Headers],0)),"ERROR"))</f>
        <v>149</v>
      </c>
      <c r="H80" s="155">
        <f>IF($B80=" ","",IFERROR(INDEX(MMWR_RATING_STATE_ROLLUP_BDD[],MATCH($B80,MMWR_RATING_STATE_ROLLUP_BDD[MMWR_RATING_STATE_ROLLUP_BDD],0),MATCH(H$9,MMWR_RATING_STATE_ROLLUP_BDD[#Headers],0)),"ERROR"))</f>
        <v>153.19999999999999</v>
      </c>
      <c r="I80" s="155">
        <f>IF($B80=" ","",IFERROR(INDEX(MMWR_RATING_STATE_ROLLUP_BDD[],MATCH($B80,MMWR_RATING_STATE_ROLLUP_BDD[MMWR_RATING_STATE_ROLLUP_BDD],0),MATCH(I$9,MMWR_RATING_STATE_ROLLUP_BDD[#Headers],0)),"ERROR"))</f>
        <v>131.51677852349999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111</v>
      </c>
      <c r="E81" s="156">
        <f>IF($B81=" ","",IFERROR(INDEX(MMWR_RATING_STATE_ROLLUP_BDD[],MATCH($B81,MMWR_RATING_STATE_ROLLUP_BDD[MMWR_RATING_STATE_ROLLUP_BDD],0),MATCH(E$9,MMWR_RATING_STATE_ROLLUP_BDD[#Headers],0))/$C81,"ERROR"))</f>
        <v>0.44444444444444442</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10</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124</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67</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6</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106</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1209</v>
      </c>
      <c r="D83" s="155">
        <f>IF($B83=" ","",IFERROR(INDEX(MMWR_RATING_STATE_ROLLUP_BDD[],MATCH($B83,MMWR_RATING_STATE_ROLLUP_BDD[MMWR_RATING_STATE_ROLLUP_BDD],0),MATCH(D$9,MMWR_RATING_STATE_ROLLUP_BDD[#Headers],0)),"ERROR"))</f>
        <v>92.506203473900001</v>
      </c>
      <c r="E83" s="156">
        <f>IF($B83=" ","",IFERROR(INDEX(MMWR_RATING_STATE_ROLLUP_BDD[],MATCH($B83,MMWR_RATING_STATE_ROLLUP_BDD[MMWR_RATING_STATE_ROLLUP_BDD],0),MATCH(E$9,MMWR_RATING_STATE_ROLLUP_BDD[#Headers],0))/$C83,"ERROR"))</f>
        <v>0.39288668320926384</v>
      </c>
      <c r="F83" s="154">
        <f>IF($B83=" ","",IFERROR(INDEX(MMWR_RATING_STATE_ROLLUP_BDD[],MATCH($B83,MMWR_RATING_STATE_ROLLUP_BDD[MMWR_RATING_STATE_ROLLUP_BDD],0),MATCH(F$9,MMWR_RATING_STATE_ROLLUP_BDD[#Headers],0)),"ERROR"))</f>
        <v>53</v>
      </c>
      <c r="G83" s="154">
        <f>IF($B83=" ","",IFERROR(INDEX(MMWR_RATING_STATE_ROLLUP_BDD[],MATCH($B83,MMWR_RATING_STATE_ROLLUP_BDD[MMWR_RATING_STATE_ROLLUP_BDD],0),MATCH(G$9,MMWR_RATING_STATE_ROLLUP_BDD[#Headers],0)),"ERROR"))</f>
        <v>745</v>
      </c>
      <c r="H83" s="155">
        <f>IF($B83=" ","",IFERROR(INDEX(MMWR_RATING_STATE_ROLLUP_BDD[],MATCH($B83,MMWR_RATING_STATE_ROLLUP_BDD[MMWR_RATING_STATE_ROLLUP_BDD],0),MATCH(H$9,MMWR_RATING_STATE_ROLLUP_BDD[#Headers],0)),"ERROR"))</f>
        <v>162.92452830190001</v>
      </c>
      <c r="I83" s="155">
        <f>IF($B83=" ","",IFERROR(INDEX(MMWR_RATING_STATE_ROLLUP_BDD[],MATCH($B83,MMWR_RATING_STATE_ROLLUP_BDD[MMWR_RATING_STATE_ROLLUP_BDD],0),MATCH(I$9,MMWR_RATING_STATE_ROLLUP_BDD[#Headers],0)),"ERROR"))</f>
        <v>153.97449664429999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29</v>
      </c>
      <c r="D84" s="155">
        <f>IF($B84=" ","",IFERROR(INDEX(MMWR_RATING_STATE_ROLLUP_BDD[],MATCH($B84,MMWR_RATING_STATE_ROLLUP_BDD[MMWR_RATING_STATE_ROLLUP_BDD],0),MATCH(D$9,MMWR_RATING_STATE_ROLLUP_BDD[#Headers],0)),"ERROR"))</f>
        <v>100.3793103448</v>
      </c>
      <c r="E84" s="156">
        <f>IF($B84=" ","",IFERROR(INDEX(MMWR_RATING_STATE_ROLLUP_BDD[],MATCH($B84,MMWR_RATING_STATE_ROLLUP_BDD[MMWR_RATING_STATE_ROLLUP_BDD],0),MATCH(E$9,MMWR_RATING_STATE_ROLLUP_BDD[#Headers],0))/$C84,"ERROR"))</f>
        <v>0.41379310344827586</v>
      </c>
      <c r="F84" s="154">
        <f>IF($B84=" ","",IFERROR(INDEX(MMWR_RATING_STATE_ROLLUP_BDD[],MATCH($B84,MMWR_RATING_STATE_ROLLUP_BDD[MMWR_RATING_STATE_ROLLUP_BDD],0),MATCH(F$9,MMWR_RATING_STATE_ROLLUP_BDD[#Headers],0)),"ERROR"))</f>
        <v>2</v>
      </c>
      <c r="G84" s="154">
        <f>IF($B84=" ","",IFERROR(INDEX(MMWR_RATING_STATE_ROLLUP_BDD[],MATCH($B84,MMWR_RATING_STATE_ROLLUP_BDD[MMWR_RATING_STATE_ROLLUP_BDD],0),MATCH(G$9,MMWR_RATING_STATE_ROLLUP_BDD[#Headers],0)),"ERROR"))</f>
        <v>24</v>
      </c>
      <c r="H84" s="155">
        <f>IF($B84=" ","",IFERROR(INDEX(MMWR_RATING_STATE_ROLLUP_BDD[],MATCH($B84,MMWR_RATING_STATE_ROLLUP_BDD[MMWR_RATING_STATE_ROLLUP_BDD],0),MATCH(H$9,MMWR_RATING_STATE_ROLLUP_BDD[#Headers],0)),"ERROR"))</f>
        <v>175</v>
      </c>
      <c r="I84" s="155">
        <f>IF($B84=" ","",IFERROR(INDEX(MMWR_RATING_STATE_ROLLUP_BDD[],MATCH($B84,MMWR_RATING_STATE_ROLLUP_BDD[MMWR_RATING_STATE_ROLLUP_BDD],0),MATCH(I$9,MMWR_RATING_STATE_ROLLUP_BDD[#Headers],0)),"ERROR"))</f>
        <v>142.6666666667</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February 06,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489</v>
      </c>
      <c r="S6" s="436" t="s">
        <v>279</v>
      </c>
      <c r="T6" s="437"/>
      <c r="U6" s="65" t="s">
        <v>134</v>
      </c>
      <c r="V6" s="25"/>
    </row>
    <row r="7" spans="1:22" s="1" customFormat="1" ht="32.25" customHeight="1" thickBot="1" x14ac:dyDescent="0.25">
      <c r="A7" s="25"/>
      <c r="B7" s="401" t="s">
        <v>298</v>
      </c>
      <c r="C7" s="402"/>
      <c r="D7" s="402"/>
      <c r="E7" s="402"/>
      <c r="F7" s="166">
        <f>SUM(F8:F10)</f>
        <v>119723</v>
      </c>
      <c r="G7" s="167">
        <f>SUM(G8:G10)</f>
        <v>35461</v>
      </c>
      <c r="H7" s="168">
        <f t="shared" ref="H7:H44" si="0">IF(G7="--", 0, G7/F7)</f>
        <v>0.29619204329995075</v>
      </c>
      <c r="I7" s="25"/>
      <c r="J7" s="401" t="s">
        <v>264</v>
      </c>
      <c r="K7" s="402"/>
      <c r="L7" s="167">
        <f>SUM(L8:L10)</f>
        <v>32030</v>
      </c>
      <c r="M7" s="167">
        <f>SUM(M8:M10)</f>
        <v>5568</v>
      </c>
      <c r="N7" s="178">
        <f>IF(M7="--", 0, M7/L7)</f>
        <v>0.17383702778645022</v>
      </c>
      <c r="O7" s="66"/>
      <c r="P7" s="401" t="s">
        <v>967</v>
      </c>
      <c r="Q7" s="402"/>
      <c r="R7" s="179">
        <f>R8+R9+R10+R11+R12</f>
        <v>326006</v>
      </c>
      <c r="S7" s="401"/>
      <c r="T7" s="402"/>
      <c r="U7" s="67"/>
      <c r="V7" s="25"/>
    </row>
    <row r="8" spans="1:22" s="1" customFormat="1" ht="51" customHeight="1" x14ac:dyDescent="0.2">
      <c r="A8" s="25"/>
      <c r="B8" s="285" t="s">
        <v>249</v>
      </c>
      <c r="C8" s="286"/>
      <c r="D8" s="286"/>
      <c r="E8" s="427"/>
      <c r="F8" s="169">
        <f>IFERROR(VLOOKUP(MID(B8,4,3),MMWR_TRAD_AGG_NATIONAL[],2,0),"--")</f>
        <v>275</v>
      </c>
      <c r="G8" s="170">
        <f>IFERROR(VLOOKUP(MID(B8,4,3),MMWR_TRAD_AGG_NATIONAL[],3,0),"--")</f>
        <v>162</v>
      </c>
      <c r="H8" s="171">
        <f t="shared" si="0"/>
        <v>0.58909090909090911</v>
      </c>
      <c r="I8" s="25"/>
      <c r="J8" s="403" t="s">
        <v>266</v>
      </c>
      <c r="K8" s="404"/>
      <c r="L8" s="169">
        <f>IFERROR(VLOOKUP(MID(J8,4,3),MMWR_TRAD_AGG_NATIONAL[],2,0),"--")</f>
        <v>8157</v>
      </c>
      <c r="M8" s="170">
        <f>IFERROR(VLOOKUP(MID(J8,4,3),MMWR_TRAD_AGG_NATIONAL[],3,0),"--")</f>
        <v>632</v>
      </c>
      <c r="N8" s="171">
        <f>IF(M8="--", 0, M8/L8)</f>
        <v>7.7479465489763394E-2</v>
      </c>
      <c r="O8" s="68" t="s">
        <v>310</v>
      </c>
      <c r="P8" s="438" t="s">
        <v>240</v>
      </c>
      <c r="Q8" s="439"/>
      <c r="R8" s="180">
        <f>VLOOKUP(P8,MMWR_APP_NATIONAL[],2,0)</f>
        <v>235569</v>
      </c>
      <c r="S8" s="406" t="s">
        <v>229</v>
      </c>
      <c r="T8" s="405"/>
      <c r="U8" s="181">
        <f>VLOOKUP(P8,MMWR_APP_NATIONAL[],3,0)</f>
        <v>403.79792238009998</v>
      </c>
      <c r="V8" s="25"/>
    </row>
    <row r="9" spans="1:22" s="1" customFormat="1" ht="45" customHeight="1" x14ac:dyDescent="0.2">
      <c r="A9" s="25"/>
      <c r="B9" s="285" t="s">
        <v>247</v>
      </c>
      <c r="C9" s="286"/>
      <c r="D9" s="286"/>
      <c r="E9" s="427"/>
      <c r="F9" s="169">
        <f>IFERROR(VLOOKUP(MID(B9,4,3),MMWR_TRAD_AGG_NATIONAL[],2,0),"--")</f>
        <v>41099</v>
      </c>
      <c r="G9" s="170">
        <f>IFERROR(VLOOKUP(MID(B9,4,3),MMWR_TRAD_AGG_NATIONAL[],3,0),"--")</f>
        <v>14528</v>
      </c>
      <c r="H9" s="171">
        <f t="shared" si="0"/>
        <v>0.35348791941409768</v>
      </c>
      <c r="I9" s="68" t="s">
        <v>310</v>
      </c>
      <c r="J9" s="285" t="s">
        <v>265</v>
      </c>
      <c r="K9" s="286"/>
      <c r="L9" s="169">
        <f>IFERROR(VLOOKUP(MID(J9,4,3),MMWR_TRAD_AGG_NATIONAL[],2,0),"--")</f>
        <v>7875</v>
      </c>
      <c r="M9" s="170">
        <f>IFERROR(VLOOKUP(MID(J9,4,3),MMWR_TRAD_AGG_NATIONAL[],3,0),"--")</f>
        <v>482</v>
      </c>
      <c r="N9" s="171">
        <f>IF(M9="--", 0, M9/L9)</f>
        <v>6.1206349206349209E-2</v>
      </c>
      <c r="O9" s="68" t="s">
        <v>310</v>
      </c>
      <c r="P9" s="449" t="s">
        <v>241</v>
      </c>
      <c r="Q9" s="450"/>
      <c r="R9" s="182">
        <f>VLOOKUP(P9,MMWR_APP_NATIONAL[],2,0)</f>
        <v>53999</v>
      </c>
      <c r="S9" s="451" t="s">
        <v>230</v>
      </c>
      <c r="T9" s="396"/>
      <c r="U9" s="183">
        <f>VLOOKUP(P9,MMWR_APP_NATIONAL[],3,0)</f>
        <v>605.21626326410001</v>
      </c>
      <c r="V9" s="25"/>
    </row>
    <row r="10" spans="1:22" s="1" customFormat="1" ht="63" customHeight="1" thickBot="1" x14ac:dyDescent="0.25">
      <c r="A10" s="25"/>
      <c r="B10" s="285" t="s">
        <v>248</v>
      </c>
      <c r="C10" s="286"/>
      <c r="D10" s="286"/>
      <c r="E10" s="427"/>
      <c r="F10" s="169">
        <f>IFERROR(VLOOKUP(MID(B10,4,3),MMWR_TRAD_AGG_NATIONAL[],2,0),"--")</f>
        <v>78349</v>
      </c>
      <c r="G10" s="170">
        <f>IFERROR(VLOOKUP(MID(B10,4,3),MMWR_TRAD_AGG_NATIONAL[],3,0),"--")</f>
        <v>20771</v>
      </c>
      <c r="H10" s="171">
        <f t="shared" si="0"/>
        <v>0.26510868039158125</v>
      </c>
      <c r="I10" s="68" t="s">
        <v>310</v>
      </c>
      <c r="J10" s="287" t="s">
        <v>267</v>
      </c>
      <c r="K10" s="288"/>
      <c r="L10" s="169">
        <f>IFERROR(VLOOKUP(MID(J10,4,3),MMWR_TRAD_AGG_NATIONAL[],2,0),"--")</f>
        <v>15998</v>
      </c>
      <c r="M10" s="170">
        <f>IFERROR(VLOOKUP(MID(J10,4,3),MMWR_TRAD_AGG_NATIONAL[],3,0),"--")</f>
        <v>4454</v>
      </c>
      <c r="N10" s="171">
        <f>IF(M10="--", 0, M10/L10)</f>
        <v>0.27840980122515313</v>
      </c>
      <c r="O10" s="69"/>
      <c r="P10" s="449" t="s">
        <v>242</v>
      </c>
      <c r="Q10" s="450"/>
      <c r="R10" s="182">
        <f>VLOOKUP(P10,MMWR_APP_NATIONAL[],2,0)</f>
        <v>24978</v>
      </c>
      <c r="S10" s="451" t="s">
        <v>231</v>
      </c>
      <c r="T10" s="396"/>
      <c r="U10" s="183">
        <f>VLOOKUP(P10,MMWR_APP_NATIONAL[],3,0)</f>
        <v>524.8911180522</v>
      </c>
      <c r="V10" s="25"/>
    </row>
    <row r="11" spans="1:22" s="1" customFormat="1" ht="45" customHeight="1" thickBot="1" x14ac:dyDescent="0.25">
      <c r="A11" s="25"/>
      <c r="B11" s="401" t="s">
        <v>299</v>
      </c>
      <c r="C11" s="402"/>
      <c r="D11" s="402"/>
      <c r="E11" s="402"/>
      <c r="F11" s="166">
        <f>SUM(F12:F13)</f>
        <v>9501</v>
      </c>
      <c r="G11" s="167">
        <f>SUM(G12:G13)</f>
        <v>2325</v>
      </c>
      <c r="H11" s="168">
        <f t="shared" si="0"/>
        <v>0.24471108304389011</v>
      </c>
      <c r="I11" s="25"/>
      <c r="J11" s="401" t="s">
        <v>237</v>
      </c>
      <c r="K11" s="402"/>
      <c r="L11" s="166">
        <f>SUM(L12:L17)</f>
        <v>31062</v>
      </c>
      <c r="M11" s="166">
        <f>SUM(M12:M17)</f>
        <v>6875</v>
      </c>
      <c r="N11" s="159">
        <f>IF(M11="--", 0, M11/L11)</f>
        <v>0.22133153048741228</v>
      </c>
      <c r="O11" s="69"/>
      <c r="P11" s="449" t="s">
        <v>968</v>
      </c>
      <c r="Q11" s="450"/>
      <c r="R11" s="182">
        <f>VLOOKUP(P11,MMWR_APP_NATIONAL[],2,0)</f>
        <v>10996</v>
      </c>
      <c r="S11" s="451" t="s">
        <v>232</v>
      </c>
      <c r="T11" s="396"/>
      <c r="U11" s="183">
        <f>VLOOKUP(P11,MMWR_APP_NATIONAL[],3,0)</f>
        <v>182.24113152629999</v>
      </c>
      <c r="V11" s="25"/>
    </row>
    <row r="12" spans="1:22" s="1" customFormat="1" ht="46.5" customHeight="1" thickBot="1" x14ac:dyDescent="0.25">
      <c r="A12" s="25"/>
      <c r="B12" s="397" t="s">
        <v>269</v>
      </c>
      <c r="C12" s="398"/>
      <c r="D12" s="398"/>
      <c r="E12" s="399"/>
      <c r="F12" s="169">
        <f>IFERROR(VLOOKUP(MID(B12,4,3),MMWR_TRAD_AGG_NATIONAL[],2,0),"--")</f>
        <v>8421</v>
      </c>
      <c r="G12" s="170">
        <f>IFERROR(VLOOKUP(MID(B12,4,3),MMWR_TRAD_AGG_NATIONAL[],3,0),"--")</f>
        <v>1621</v>
      </c>
      <c r="H12" s="171">
        <f t="shared" si="0"/>
        <v>0.19249495309345682</v>
      </c>
      <c r="I12" s="68" t="s">
        <v>310</v>
      </c>
      <c r="J12" s="287" t="s">
        <v>259</v>
      </c>
      <c r="K12" s="396"/>
      <c r="L12" s="169">
        <f>IFERROR(VLOOKUP(MID(J12,4,3)&amp;"p",MMWR_TRAD_AGG_NATIONAL[],2,0),"--")</f>
        <v>1476</v>
      </c>
      <c r="M12" s="170">
        <f>IFERROR(VLOOKUP(MID(J12,4,3)&amp;"p",MMWR_TRAD_AGG_NATIONAL[],3,0),"--")</f>
        <v>277</v>
      </c>
      <c r="N12" s="171">
        <f t="shared" ref="N12:N17" si="1">IF(L12="--", 0,M12/L12)</f>
        <v>0.18766937669376693</v>
      </c>
      <c r="O12" s="69"/>
      <c r="P12" s="449" t="s">
        <v>949</v>
      </c>
      <c r="Q12" s="450"/>
      <c r="R12" s="182">
        <f>VLOOKUP(P12,MMWR_APP_NATIONAL[],2,0)</f>
        <v>464</v>
      </c>
      <c r="S12" s="452" t="s">
        <v>966</v>
      </c>
      <c r="T12" s="400"/>
      <c r="U12" s="183">
        <f>VLOOKUP(P12,MMWR_APP_NATIONAL[],3,0)</f>
        <v>461.25</v>
      </c>
      <c r="V12" s="25"/>
    </row>
    <row r="13" spans="1:22" s="1" customFormat="1" ht="49.5" customHeight="1" thickBot="1" x14ac:dyDescent="0.25">
      <c r="A13" s="25"/>
      <c r="B13" s="397" t="s">
        <v>1059</v>
      </c>
      <c r="C13" s="398"/>
      <c r="D13" s="398"/>
      <c r="E13" s="399"/>
      <c r="F13" s="169">
        <f>IFERROR(VLOOKUP(MID(B13,4,3),MMWR_TRAD_AGG_NATIONAL[],2,0),"--")</f>
        <v>1080</v>
      </c>
      <c r="G13" s="170">
        <f>IFERROR(VLOOKUP(MID(B13,4,3),MMWR_TRAD_AGG_NATIONAL[],3,0),"--")</f>
        <v>704</v>
      </c>
      <c r="H13" s="171">
        <f t="shared" si="0"/>
        <v>0.6518518518518519</v>
      </c>
      <c r="I13" s="25"/>
      <c r="J13" s="287" t="s">
        <v>268</v>
      </c>
      <c r="K13" s="396"/>
      <c r="L13" s="169">
        <f>IFERROR(VLOOKUP(MID(J13,4,3),MMWR_TRAD_AGG_NATIONAL[],2,0),"--")</f>
        <v>4900</v>
      </c>
      <c r="M13" s="170">
        <f>IFERROR(VLOOKUP(MID(J13,4,3),MMWR_TRAD_AGG_NATIONAL[],3,0),"--")</f>
        <v>855</v>
      </c>
      <c r="N13" s="171">
        <f t="shared" si="1"/>
        <v>0.17448979591836736</v>
      </c>
      <c r="O13" s="69"/>
      <c r="P13" s="401" t="s">
        <v>978</v>
      </c>
      <c r="Q13" s="402"/>
      <c r="R13" s="445"/>
      <c r="S13" s="446">
        <f>VLOOKUP(P13,MMWR_APP_NATIONAL[],2,0)</f>
        <v>20691</v>
      </c>
      <c r="T13" s="447"/>
      <c r="U13" s="448"/>
      <c r="V13" s="25"/>
    </row>
    <row r="14" spans="1:22" s="1" customFormat="1" ht="45" customHeight="1" thickBot="1" x14ac:dyDescent="0.25">
      <c r="A14" s="25"/>
      <c r="B14" s="401" t="s">
        <v>1</v>
      </c>
      <c r="C14" s="402"/>
      <c r="D14" s="402"/>
      <c r="E14" s="402"/>
      <c r="F14" s="166">
        <f>SUM(F15:F21)</f>
        <v>196538</v>
      </c>
      <c r="G14" s="167">
        <f>SUM(G15:G21)</f>
        <v>42182</v>
      </c>
      <c r="H14" s="168">
        <f t="shared" si="0"/>
        <v>0.21462516154636763</v>
      </c>
      <c r="I14" s="25"/>
      <c r="J14" s="287" t="s">
        <v>270</v>
      </c>
      <c r="K14" s="396"/>
      <c r="L14" s="169">
        <f>IFERROR(VLOOKUP(MID(J14,4,3),MMWR_TRAD_AGG_NATIONAL[],2,0),"--")</f>
        <v>14995</v>
      </c>
      <c r="M14" s="170">
        <f>IFERROR(VLOOKUP(MID(J14,4,3),MMWR_TRAD_AGG_NATIONAL[],3,0),"--")</f>
        <v>2952</v>
      </c>
      <c r="N14" s="171">
        <f t="shared" si="1"/>
        <v>0.19686562187395798</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195134</v>
      </c>
      <c r="G15" s="170">
        <f>IFERROR(VLOOKUP(MID(B15,4,3),MMWR_TRAD_AGG_NATIONAL[],3,0),"--")</f>
        <v>41483</v>
      </c>
      <c r="H15" s="171">
        <f t="shared" si="0"/>
        <v>0.21258724773745222</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1188</v>
      </c>
      <c r="G16" s="170">
        <f>IFERROR(VLOOKUP(MID(B16,4,3),MMWR_TRAD_AGG_NATIONAL[],3,0),"--")</f>
        <v>523</v>
      </c>
      <c r="H16" s="171">
        <f t="shared" si="0"/>
        <v>0.44023569023569026</v>
      </c>
      <c r="I16" s="68" t="s">
        <v>310</v>
      </c>
      <c r="J16" s="287" t="s">
        <v>272</v>
      </c>
      <c r="K16" s="396"/>
      <c r="L16" s="169">
        <f>IFERROR(VLOOKUP(MID(J16,4,3),MMWR_TRAD_AGG_NATIONAL[],2,0),"--")</f>
        <v>3536</v>
      </c>
      <c r="M16" s="170">
        <f>IFERROR(VLOOKUP(MID(J16,4,3),MMWR_TRAD_AGG_NATIONAL[],3,0),"--")</f>
        <v>1051</v>
      </c>
      <c r="N16" s="171">
        <f t="shared" si="1"/>
        <v>0.29722850678733032</v>
      </c>
      <c r="O16" s="69"/>
      <c r="P16" s="431" t="s">
        <v>950</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204</v>
      </c>
      <c r="G17" s="170">
        <f>IFERROR(VLOOKUP(MID(B17,4,3),MMWR_TRAD_AGG_NATIONAL[],3,0),"--")</f>
        <v>173</v>
      </c>
      <c r="H17" s="171">
        <f t="shared" si="0"/>
        <v>0.84803921568627449</v>
      </c>
      <c r="I17" s="25"/>
      <c r="J17" s="287" t="s">
        <v>273</v>
      </c>
      <c r="K17" s="396"/>
      <c r="L17" s="169">
        <f>IFERROR(VLOOKUP(MID(J17,4,3),MMWR_TRAD_AGG_NATIONAL[],2,0),"--")</f>
        <v>6154</v>
      </c>
      <c r="M17" s="170">
        <f>IFERROR(VLOOKUP(MID(J17,4,3),MMWR_TRAD_AGG_NATIONAL[],3,0),"--")</f>
        <v>1739</v>
      </c>
      <c r="N17" s="171">
        <f t="shared" si="1"/>
        <v>0.28258043548911277</v>
      </c>
      <c r="O17" s="72"/>
      <c r="P17" s="440" t="s">
        <v>245</v>
      </c>
      <c r="Q17" s="441"/>
      <c r="R17" s="441"/>
      <c r="S17" s="184">
        <f>IFERROR(VLOOKUP("160",MMWR_TRAD_AGG_NATIONAL[],2,0),"--")</f>
        <v>28619</v>
      </c>
      <c r="T17" s="28"/>
      <c r="U17" s="71"/>
      <c r="V17" s="25"/>
    </row>
    <row r="18" spans="1:22" s="1" customFormat="1" ht="32.25" customHeight="1" thickBot="1" x14ac:dyDescent="0.25">
      <c r="A18" s="25"/>
      <c r="B18" s="287" t="s">
        <v>253</v>
      </c>
      <c r="C18" s="288"/>
      <c r="D18" s="288"/>
      <c r="E18" s="396"/>
      <c r="F18" s="169">
        <f>IFERROR(VLOOKUP(MID(B18,4,3),MMWR_TRAD_AGG_NATIONAL[],2,0),"--")</f>
        <v>7</v>
      </c>
      <c r="G18" s="170">
        <f>IFERROR(VLOOKUP(MID(B18,4,3),MMWR_TRAD_AGG_NATIONAL[],3,0),"--")</f>
        <v>2</v>
      </c>
      <c r="H18" s="171">
        <f t="shared" si="0"/>
        <v>0.2857142857142857</v>
      </c>
      <c r="I18" s="68" t="s">
        <v>310</v>
      </c>
      <c r="J18" s="401" t="s">
        <v>15</v>
      </c>
      <c r="K18" s="402"/>
      <c r="L18" s="166">
        <f>SUM(L19:L21)</f>
        <v>359</v>
      </c>
      <c r="M18" s="166">
        <f>SUM(M19:M21)</f>
        <v>332</v>
      </c>
      <c r="N18" s="159">
        <f t="shared" ref="N18:N26" si="2">IF(M18="--", 0, M18/L18)</f>
        <v>0.92479108635097496</v>
      </c>
      <c r="O18" s="73"/>
      <c r="P18" s="442" t="s">
        <v>246</v>
      </c>
      <c r="Q18" s="443"/>
      <c r="R18" s="443"/>
      <c r="S18" s="185">
        <f>IFERROR(VLOOKUP("165",MMWR_TRAD_AGG_NATIONAL[],2,0),"--")</f>
        <v>10165</v>
      </c>
      <c r="T18" s="28"/>
      <c r="U18" s="71"/>
      <c r="V18" s="25"/>
    </row>
    <row r="19" spans="1:22" s="1" customFormat="1" ht="41.25" customHeight="1" x14ac:dyDescent="0.4">
      <c r="A19" s="25"/>
      <c r="B19" s="287" t="s">
        <v>254</v>
      </c>
      <c r="C19" s="288"/>
      <c r="D19" s="288"/>
      <c r="E19" s="396"/>
      <c r="F19" s="169">
        <f>IFERROR(VLOOKUP(MID(B19,4,3),MMWR_TRAD_AGG_NATIONAL[],2,0),"--")</f>
        <v>2</v>
      </c>
      <c r="G19" s="170">
        <f>IFERROR(VLOOKUP(MID(B19,4,3),MMWR_TRAD_AGG_NATIONAL[],3,0),"--")</f>
        <v>1</v>
      </c>
      <c r="H19" s="171">
        <f t="shared" si="0"/>
        <v>0.5</v>
      </c>
      <c r="I19" s="68" t="s">
        <v>310</v>
      </c>
      <c r="J19" s="287" t="s">
        <v>274</v>
      </c>
      <c r="K19" s="396"/>
      <c r="L19" s="169">
        <f>IFERROR(VLOOKUP(MID(J19,4,3),MMWR_TRAD_AGG_NATIONAL[],2,0),"--")</f>
        <v>273</v>
      </c>
      <c r="M19" s="170">
        <f>IFERROR(VLOOKUP(MID(J19,4,3),MMWR_TRAD_AGG_NATIONAL[],3,0),"--")</f>
        <v>270</v>
      </c>
      <c r="N19" s="171">
        <f t="shared" si="2"/>
        <v>0.98901098901098905</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2</v>
      </c>
      <c r="G20" s="170">
        <f>IFERROR(VLOOKUP(MID(B20,4,3),MMWR_TRAD_AGG_NATIONAL[],3,0),"--")</f>
        <v>0</v>
      </c>
      <c r="H20" s="171">
        <f t="shared" si="0"/>
        <v>0</v>
      </c>
      <c r="I20" s="68" t="s">
        <v>310</v>
      </c>
      <c r="J20" s="287" t="s">
        <v>297</v>
      </c>
      <c r="K20" s="396"/>
      <c r="L20" s="169">
        <f>IFERROR(VLOOKUP(MID(J20,4,3),MMWR_TRAD_AGG_NATIONAL[],2,0),"--")</f>
        <v>67</v>
      </c>
      <c r="M20" s="170">
        <f>IFERROR(VLOOKUP(MID(J20,4,3),MMWR_TRAD_AGG_NATIONAL[],3,0),"--")</f>
        <v>49</v>
      </c>
      <c r="N20" s="171">
        <f t="shared" si="2"/>
        <v>0.73134328358208955</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1</v>
      </c>
      <c r="G21" s="170">
        <f>IFERROR(VLOOKUP(MID(B21,4,3),MMWR_TRAD_AGG_NATIONAL[],3,0),"--")</f>
        <v>0</v>
      </c>
      <c r="H21" s="171">
        <f t="shared" si="0"/>
        <v>0</v>
      </c>
      <c r="I21" s="68" t="s">
        <v>310</v>
      </c>
      <c r="J21" s="287" t="s">
        <v>275</v>
      </c>
      <c r="K21" s="396"/>
      <c r="L21" s="169">
        <f>IFERROR(VLOOKUP(MID(J21,4,3),MMWR_TRAD_AGG_NATIONAL[],2,0),"--")</f>
        <v>19</v>
      </c>
      <c r="M21" s="170">
        <f>IFERROR(VLOOKUP(MID(J21,4,3),MMWR_TRAD_AGG_NATIONAL[],3,0),"--")</f>
        <v>13</v>
      </c>
      <c r="N21" s="171">
        <f t="shared" si="2"/>
        <v>0.68421052631578949</v>
      </c>
      <c r="O21" s="56"/>
      <c r="P21" s="56"/>
      <c r="Q21" s="56"/>
      <c r="R21" s="56"/>
      <c r="S21" s="56"/>
      <c r="T21" s="56"/>
      <c r="U21" s="74"/>
      <c r="V21" s="25"/>
    </row>
    <row r="22" spans="1:22" s="1" customFormat="1" ht="32.25" customHeight="1" thickBot="1" x14ac:dyDescent="0.45">
      <c r="A22" s="25"/>
      <c r="B22" s="401" t="s">
        <v>13</v>
      </c>
      <c r="C22" s="402"/>
      <c r="D22" s="402"/>
      <c r="E22" s="402"/>
      <c r="F22" s="166">
        <f>SUM(F23:F29)</f>
        <v>449970</v>
      </c>
      <c r="G22" s="167">
        <f>SUM(G23:G29)</f>
        <v>300143</v>
      </c>
      <c r="H22" s="168">
        <f t="shared" si="0"/>
        <v>0.66702891303864698</v>
      </c>
      <c r="I22" s="25"/>
      <c r="J22" s="401" t="s">
        <v>224</v>
      </c>
      <c r="K22" s="402"/>
      <c r="L22" s="166">
        <f>SUM(L23:L26)</f>
        <v>1640</v>
      </c>
      <c r="M22" s="166">
        <f>SUM(M23:M26)</f>
        <v>556</v>
      </c>
      <c r="N22" s="159">
        <f t="shared" si="2"/>
        <v>0.33902439024390246</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209702</v>
      </c>
      <c r="G23" s="170">
        <f>IFERROR(VLOOKUP(MID(B23,4,3),MMWR_TRAD_AGG_NATIONAL[],3,0),"--")</f>
        <v>149159</v>
      </c>
      <c r="H23" s="171">
        <f t="shared" si="0"/>
        <v>0.71129030719783315</v>
      </c>
      <c r="I23" s="25"/>
      <c r="J23" s="403" t="s">
        <v>278</v>
      </c>
      <c r="K23" s="405"/>
      <c r="L23" s="172">
        <f>IFERROR(VLOOKUP(MID(J23,4,3),MMWR_TRAD_AGG_NATIONAL[],2,0),"--")</f>
        <v>255</v>
      </c>
      <c r="M23" s="173">
        <f>IFERROR(VLOOKUP(MID(J23,4,3),MMWR_TRAD_AGG_NATIONAL[],3,0),"--")</f>
        <v>92</v>
      </c>
      <c r="N23" s="174">
        <f t="shared" si="2"/>
        <v>0.36078431372549019</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217</v>
      </c>
      <c r="G24" s="170">
        <f>IFERROR(VLOOKUP(MID(B24,4,3),MMWR_TRAD_AGG_NATIONAL[],3,0),"--")</f>
        <v>145</v>
      </c>
      <c r="H24" s="171">
        <f t="shared" si="0"/>
        <v>0.66820276497695852</v>
      </c>
      <c r="I24" s="25"/>
      <c r="J24" s="287" t="s">
        <v>277</v>
      </c>
      <c r="K24" s="396"/>
      <c r="L24" s="169">
        <f>IFERROR(VLOOKUP(MID(J24,4,3),MMWR_TRAD_AGG_NATIONAL[],2,0),"--")</f>
        <v>638</v>
      </c>
      <c r="M24" s="170">
        <f>IFERROR(VLOOKUP(MID(J24,4,3),MMWR_TRAD_AGG_NATIONAL[],3,0),"--")</f>
        <v>21</v>
      </c>
      <c r="N24" s="171">
        <f t="shared" si="2"/>
        <v>3.2915360501567396E-2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283</v>
      </c>
      <c r="G25" s="170">
        <f>IFERROR(VLOOKUP(MID(B25,4,3),MMWR_TRAD_AGG_NATIONAL[],3,0),"--")</f>
        <v>207</v>
      </c>
      <c r="H25" s="171">
        <f t="shared" si="0"/>
        <v>0.73144876325088337</v>
      </c>
      <c r="I25" s="25"/>
      <c r="J25" s="287" t="s">
        <v>276</v>
      </c>
      <c r="K25" s="396"/>
      <c r="L25" s="169">
        <f>IFERROR(VLOOKUP(MID(J25,4,3),MMWR_TRAD_AGG_NATIONAL[],2,0),"--")</f>
        <v>707</v>
      </c>
      <c r="M25" s="170">
        <f>IFERROR(VLOOKUP(MID(J25,4,3),MMWR_TRAD_AGG_NATIONAL[],3,0),"--")</f>
        <v>410</v>
      </c>
      <c r="N25" s="171">
        <f t="shared" si="2"/>
        <v>0.57991513437057995</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100833</v>
      </c>
      <c r="G26" s="170">
        <f>IFERROR(VLOOKUP(MID(B26,4,3),MMWR_TRAD_AGG_NATIONAL[],3,0),"--")</f>
        <v>79860</v>
      </c>
      <c r="H26" s="171">
        <f t="shared" si="0"/>
        <v>0.79200261819047335</v>
      </c>
      <c r="I26" s="56"/>
      <c r="J26" s="292" t="s">
        <v>313</v>
      </c>
      <c r="K26" s="400"/>
      <c r="L26" s="175">
        <f>IFERROR(VLOOKUP(MID(J26,4,3),MMWR_TRAD_AGG_NATIONAL[],2,0),"--")</f>
        <v>40</v>
      </c>
      <c r="M26" s="176">
        <f>IFERROR(VLOOKUP(MID(J26,4,3),MMWR_TRAD_AGG_NATIONAL[],3,0),"--")</f>
        <v>33</v>
      </c>
      <c r="N26" s="177">
        <f t="shared" si="2"/>
        <v>0.82499999999999996</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362</v>
      </c>
      <c r="G27" s="170">
        <f>IFERROR(VLOOKUP(MID(B27,4,3),MMWR_TRAD_AGG_NATIONAL[],3,0),"--")</f>
        <v>192</v>
      </c>
      <c r="H27" s="171">
        <f t="shared" si="0"/>
        <v>0.53038674033149169</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16358</v>
      </c>
      <c r="G28" s="170">
        <f>IFERROR(VLOOKUP(MID(B28,4,3),MMWR_TRAD_AGG_NATIONAL[],3,0),"--")</f>
        <v>3114</v>
      </c>
      <c r="H28" s="171">
        <f t="shared" si="0"/>
        <v>0.19036557036312507</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122215</v>
      </c>
      <c r="G29" s="170">
        <f>IFERROR(VLOOKUP(MID(B29,4,3),MMWR_TRAD_AGG_NATIONAL[],3,0),"--")</f>
        <v>67466</v>
      </c>
      <c r="H29" s="171">
        <f t="shared" si="0"/>
        <v>0.55202716524158246</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117839</v>
      </c>
      <c r="G30" s="167">
        <f>SUM(G31:G37)</f>
        <v>78857</v>
      </c>
      <c r="H30" s="159">
        <f t="shared" si="0"/>
        <v>0.66919271209022479</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47</v>
      </c>
      <c r="G31" s="170">
        <f>IFERROR(VLOOKUP(MID(B31,4,3),MMWR_TRAD_AGG_NATIONAL[],3,0),"--")</f>
        <v>38</v>
      </c>
      <c r="H31" s="171">
        <f t="shared" si="0"/>
        <v>0.80851063829787229</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37483</v>
      </c>
      <c r="G32" s="170">
        <f>IFERROR(VLOOKUP(MID(B32,4,3),MMWR_TRAD_AGG_NATIONAL[],3,0),"--")</f>
        <v>10540</v>
      </c>
      <c r="H32" s="171">
        <f t="shared" si="0"/>
        <v>0.281194141344076</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20049</v>
      </c>
      <c r="G36" s="170">
        <f>IFERROR(VLOOKUP(MID(B36,4,3),MMWR_TRAD_AGG_NATIONAL[],3,0),"--")</f>
        <v>14642</v>
      </c>
      <c r="H36" s="171">
        <f t="shared" si="0"/>
        <v>0.73031073869020902</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60260</v>
      </c>
      <c r="G37" s="170">
        <f>IFERROR(VLOOKUP(MID(B37,4,3)&amp;"G",MMWR_TRAD_AGG_NATIONAL[],3,0),"--")</f>
        <v>53637</v>
      </c>
      <c r="H37" s="171">
        <f t="shared" si="0"/>
        <v>0.8900929306339197</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164737</v>
      </c>
      <c r="G38" s="167">
        <f>SUM(G39:G44)</f>
        <v>103719</v>
      </c>
      <c r="H38" s="168">
        <f t="shared" si="0"/>
        <v>0.62960354990075085</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7301</v>
      </c>
      <c r="G39" s="173">
        <f>IFERROR(VLOOKUP(MID(B39,4,3),MMWR_TRAD_AGG_NATIONAL[],3,0),"--")</f>
        <v>5860</v>
      </c>
      <c r="H39" s="174">
        <f t="shared" si="0"/>
        <v>0.80262977674291192</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75752</v>
      </c>
      <c r="G40" s="170">
        <f>IFERROR(VLOOKUP(MID(B40,4,3),MMWR_TRAD_AGG_NATIONAL[],3,0),"--")</f>
        <v>54887</v>
      </c>
      <c r="H40" s="171">
        <f t="shared" si="0"/>
        <v>0.72456172774316185</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1702</v>
      </c>
      <c r="G41" s="170">
        <f>IFERROR(VLOOKUP(MID(B41,4,3),MMWR_TRAD_AGG_NATIONAL[],3,0),"--")</f>
        <v>647</v>
      </c>
      <c r="H41" s="171">
        <f t="shared" si="0"/>
        <v>0.38014101057579319</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58084</v>
      </c>
      <c r="G42" s="170">
        <f>IFERROR(VLOOKUP(MID(B42,4,3),MMWR_TRAD_AGG_NATIONAL[],3,0),"--")</f>
        <v>30383</v>
      </c>
      <c r="H42" s="171">
        <f t="shared" si="0"/>
        <v>0.52308725294401215</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21376</v>
      </c>
      <c r="G43" s="170">
        <f>IFERROR(VLOOKUP(MID(B43,4,3),MMWR_TRAD_AGG_NATIONAL[],3,0),"--")</f>
        <v>11501</v>
      </c>
      <c r="H43" s="171">
        <f t="shared" si="0"/>
        <v>0.53803330838323349</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522</v>
      </c>
      <c r="G44" s="176">
        <f>IFERROR(VLOOKUP(MID(B44,4,3),MMWR_TRAD_AGG_NATIONAL[],3,0),"--")</f>
        <v>441</v>
      </c>
      <c r="H44" s="177">
        <f t="shared" si="0"/>
        <v>0.84482758620689657</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FEBRUARY 06,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310731</v>
      </c>
      <c r="D6" s="186">
        <f>IFERROR(VLOOKUP($B6,MMWR_TRAD_AGG_DISTRICT_COMP[],D$1,0),"ERROR")</f>
        <v>386.63806314790003</v>
      </c>
      <c r="E6" s="194">
        <f>IFERROR(VLOOKUP($B6,MMWR_TRAD_AGG_DISTRICT_COMP[],E$1,0),"ERROR")</f>
        <v>325762</v>
      </c>
      <c r="F6" s="188">
        <f>IFERROR(VLOOKUP($B6,MMWR_TRAD_AGG_DISTRICT_COMP[],F$1,0),"ERROR")</f>
        <v>79968</v>
      </c>
      <c r="G6" s="211">
        <f t="shared" ref="G6:G69" si="0">IFERROR(F6/E6,"0%")</f>
        <v>0.24547982883209213</v>
      </c>
      <c r="H6" s="187">
        <f>IFERROR(VLOOKUP($B6,MMWR_TRAD_AGG_DISTRICT_COMP[],H$1,0),"ERROR")</f>
        <v>449970</v>
      </c>
      <c r="I6" s="188">
        <f>IFERROR(VLOOKUP($B6,MMWR_TRAD_AGG_DISTRICT_COMP[],I$1,0),"ERROR")</f>
        <v>300143</v>
      </c>
      <c r="J6" s="211">
        <f t="shared" ref="J6:J69" si="1">IFERROR(I6/H6,"0%")</f>
        <v>0.66702891303864698</v>
      </c>
      <c r="K6" s="187">
        <f>IFERROR(VLOOKUP($B6,MMWR_TRAD_AGG_DISTRICT_COMP[],K$1,0),"ERROR")</f>
        <v>121768</v>
      </c>
      <c r="L6" s="188">
        <f>IFERROR(VLOOKUP($B6,MMWR_TRAD_AGG_DISTRICT_COMP[],L$1,0),"ERROR")</f>
        <v>82629</v>
      </c>
      <c r="M6" s="211">
        <f t="shared" ref="M6:M69" si="2">IFERROR(L6/K6,"0%")</f>
        <v>0.67857729452729776</v>
      </c>
      <c r="N6" s="187">
        <f>IFERROR(VLOOKUP($B6,MMWR_TRAD_AGG_DISTRICT_COMP[],N$1,0),"ERROR")</f>
        <v>166173</v>
      </c>
      <c r="O6" s="188">
        <f>IFERROR(VLOOKUP($B6,MMWR_TRAD_AGG_DISTRICT_COMP[],O$1,0),"ERROR")</f>
        <v>104492</v>
      </c>
      <c r="P6" s="211">
        <f t="shared" ref="P6:P69" si="3">IFERROR(O6/N6,"0%")</f>
        <v>0.62881454869322939</v>
      </c>
      <c r="Q6" s="200">
        <f>IFERROR(VLOOKUP($B6,MMWR_TRAD_AGG_DISTRICT_COMP[],Q$1,0),"ERROR")</f>
        <v>19342</v>
      </c>
      <c r="R6" s="200">
        <f>IFERROR(VLOOKUP($B6,MMWR_TRAD_AGG_DISTRICT_COMP[],R$1,0),"ERROR")</f>
        <v>4119</v>
      </c>
      <c r="S6" s="203">
        <f>S7+S25+S38+S49+S62+S70</f>
        <v>318793</v>
      </c>
      <c r="T6" s="25"/>
    </row>
    <row r="7" spans="1:20" x14ac:dyDescent="0.2">
      <c r="A7" s="92"/>
      <c r="B7" s="101" t="s">
        <v>370</v>
      </c>
      <c r="C7" s="212">
        <f>IFERROR(VLOOKUP($B7,MMWR_TRAD_AGG_DISTRICT_COMP[],C$1,0),"ERROR")</f>
        <v>98173</v>
      </c>
      <c r="D7" s="197">
        <f>IFERROR(VLOOKUP($B7,MMWR_TRAD_AGG_DISTRICT_COMP[],D$1,0),"ERROR")</f>
        <v>450.88509060540002</v>
      </c>
      <c r="E7" s="213">
        <f>IFERROR(VLOOKUP($B7,MMWR_TRAD_AGG_DISTRICT_COMP[],E$1,0),"ERROR")</f>
        <v>77232</v>
      </c>
      <c r="F7" s="212">
        <f>IFERROR(VLOOKUP($B7,MMWR_TRAD_AGG_DISTRICT_COMP[],F$1,0),"ERROR")</f>
        <v>20522</v>
      </c>
      <c r="G7" s="214">
        <f t="shared" si="0"/>
        <v>0.26571887300600788</v>
      </c>
      <c r="H7" s="212">
        <f>IFERROR(VLOOKUP($B7,MMWR_TRAD_AGG_DISTRICT_COMP[],H$1,0),"ERROR")</f>
        <v>130993</v>
      </c>
      <c r="I7" s="212">
        <f>IFERROR(VLOOKUP($B7,MMWR_TRAD_AGG_DISTRICT_COMP[],I$1,0),"ERROR")</f>
        <v>97152</v>
      </c>
      <c r="J7" s="214">
        <f t="shared" si="1"/>
        <v>0.74165795118823141</v>
      </c>
      <c r="K7" s="212">
        <f>IFERROR(VLOOKUP($B7,MMWR_TRAD_AGG_DISTRICT_COMP[],K$1,0),"ERROR")</f>
        <v>37432</v>
      </c>
      <c r="L7" s="212">
        <f>IFERROR(VLOOKUP($B7,MMWR_TRAD_AGG_DISTRICT_COMP[],L$1,0),"ERROR")</f>
        <v>25783</v>
      </c>
      <c r="M7" s="214">
        <f t="shared" si="2"/>
        <v>0.68879568283821324</v>
      </c>
      <c r="N7" s="212">
        <f>IFERROR(VLOOKUP($B7,MMWR_TRAD_AGG_DISTRICT_COMP[],N$1,0),"ERROR")</f>
        <v>28245</v>
      </c>
      <c r="O7" s="212">
        <f>IFERROR(VLOOKUP($B7,MMWR_TRAD_AGG_DISTRICT_COMP[],O$1,0),"ERROR")</f>
        <v>20352</v>
      </c>
      <c r="P7" s="214">
        <f t="shared" si="3"/>
        <v>0.72055231014338816</v>
      </c>
      <c r="Q7" s="212">
        <f>IFERROR(VLOOKUP($B7,MMWR_TRAD_AGG_DISTRICT_COMP[],Q$1,0),"ERROR")</f>
        <v>12583</v>
      </c>
      <c r="R7" s="215">
        <f>IFERROR(VLOOKUP($B7,MMWR_TRAD_AGG_DISTRICT_COMP[],R$1,0),"ERROR")</f>
        <v>55</v>
      </c>
      <c r="S7" s="215">
        <f>IFERROR(VLOOKUP($B7,MMWR_APP_RO[],S$1,0),"ERROR")</f>
        <v>56182</v>
      </c>
      <c r="T7" s="25"/>
    </row>
    <row r="8" spans="1:20" x14ac:dyDescent="0.2">
      <c r="A8" s="107"/>
      <c r="B8" s="108" t="s">
        <v>33</v>
      </c>
      <c r="C8" s="209">
        <f>IFERROR(VLOOKUP($B8,MMWR_TRAD_AGG_RO_COMP[],C$1,0),"ERROR")</f>
        <v>7935</v>
      </c>
      <c r="D8" s="198">
        <f>IFERROR(VLOOKUP($B8,MMWR_TRAD_AGG_RO_COMP[],D$1,0),"ERROR")</f>
        <v>720.52463768120003</v>
      </c>
      <c r="E8" s="195">
        <f>IFERROR(VLOOKUP($B8,MMWR_TRAD_AGG_RO_COMP[],E$1,0),"ERROR")</f>
        <v>4766</v>
      </c>
      <c r="F8" s="191">
        <f>IFERROR(VLOOKUP($B8,MMWR_TRAD_AGG_RO_COMP[],F$1,0),"ERROR")</f>
        <v>1221</v>
      </c>
      <c r="G8" s="216">
        <f t="shared" si="0"/>
        <v>0.25618967687788502</v>
      </c>
      <c r="H8" s="190">
        <f>IFERROR(VLOOKUP($B8,MMWR_TRAD_AGG_RO_COMP[],H$1,0),"ERROR")</f>
        <v>9240</v>
      </c>
      <c r="I8" s="191">
        <f>IFERROR(VLOOKUP($B8,MMWR_TRAD_AGG_RO_COMP[],I$1,0),"ERROR")</f>
        <v>7693</v>
      </c>
      <c r="J8" s="216">
        <f t="shared" si="1"/>
        <v>0.83257575757575752</v>
      </c>
      <c r="K8" s="204">
        <f>IFERROR(VLOOKUP($B8,MMWR_TRAD_AGG_RO_COMP[],K$1,0),"ERROR")</f>
        <v>1353</v>
      </c>
      <c r="L8" s="205">
        <f>IFERROR(VLOOKUP($B8,MMWR_TRAD_AGG_RO_COMP[],L$1,0),"ERROR")</f>
        <v>1110</v>
      </c>
      <c r="M8" s="216">
        <f t="shared" si="2"/>
        <v>0.82039911308203994</v>
      </c>
      <c r="N8" s="204">
        <f>IFERROR(VLOOKUP($B8,MMWR_TRAD_AGG_RO_COMP[],N$1,0),"ERROR")</f>
        <v>1747</v>
      </c>
      <c r="O8" s="205">
        <f>IFERROR(VLOOKUP($B8,MMWR_TRAD_AGG_RO_COMP[],O$1,0),"ERROR")</f>
        <v>1327</v>
      </c>
      <c r="P8" s="216">
        <f t="shared" si="3"/>
        <v>0.7595878649112765</v>
      </c>
      <c r="Q8" s="201">
        <f>IFERROR(VLOOKUP($B8,MMWR_TRAD_AGG_RO_COMP[],Q$1,0),"ERROR")</f>
        <v>0</v>
      </c>
      <c r="R8" s="201">
        <f>IFERROR(VLOOKUP($B8,MMWR_TRAD_AGG_RO_COMP[],R$1,0),"ERROR")</f>
        <v>4</v>
      </c>
      <c r="S8" s="201">
        <f>IFERROR(VLOOKUP($B8,MMWR_APP_RO[],S$1,0),"ERROR")</f>
        <v>5610</v>
      </c>
      <c r="T8" s="25"/>
    </row>
    <row r="9" spans="1:20" x14ac:dyDescent="0.2">
      <c r="A9" s="107"/>
      <c r="B9" s="108" t="s">
        <v>35</v>
      </c>
      <c r="C9" s="209">
        <f>IFERROR(VLOOKUP($B9,MMWR_TRAD_AGG_RO_COMP[],C$1,0),"ERROR")</f>
        <v>4356</v>
      </c>
      <c r="D9" s="198">
        <f>IFERROR(VLOOKUP($B9,MMWR_TRAD_AGG_RO_COMP[],D$1,0),"ERROR")</f>
        <v>604.7858126722</v>
      </c>
      <c r="E9" s="195">
        <f>IFERROR(VLOOKUP($B9,MMWR_TRAD_AGG_RO_COMP[],E$1,0),"ERROR")</f>
        <v>3630</v>
      </c>
      <c r="F9" s="191">
        <f>IFERROR(VLOOKUP($B9,MMWR_TRAD_AGG_RO_COMP[],F$1,0),"ERROR")</f>
        <v>912</v>
      </c>
      <c r="G9" s="216">
        <f t="shared" si="0"/>
        <v>0.25123966942148762</v>
      </c>
      <c r="H9" s="190">
        <f>IFERROR(VLOOKUP($B9,MMWR_TRAD_AGG_RO_COMP[],H$1,0),"ERROR")</f>
        <v>5815</v>
      </c>
      <c r="I9" s="191">
        <f>IFERROR(VLOOKUP($B9,MMWR_TRAD_AGG_RO_COMP[],I$1,0),"ERROR")</f>
        <v>4533</v>
      </c>
      <c r="J9" s="216">
        <f t="shared" si="1"/>
        <v>0.77953568357695613</v>
      </c>
      <c r="K9" s="204">
        <f>IFERROR(VLOOKUP($B9,MMWR_TRAD_AGG_RO_COMP[],K$1,0),"ERROR")</f>
        <v>2741</v>
      </c>
      <c r="L9" s="205">
        <f>IFERROR(VLOOKUP($B9,MMWR_TRAD_AGG_RO_COMP[],L$1,0),"ERROR")</f>
        <v>2138</v>
      </c>
      <c r="M9" s="216">
        <f t="shared" si="2"/>
        <v>0.78000729660707768</v>
      </c>
      <c r="N9" s="204">
        <f>IFERROR(VLOOKUP($B9,MMWR_TRAD_AGG_RO_COMP[],N$1,0),"ERROR")</f>
        <v>825</v>
      </c>
      <c r="O9" s="205">
        <f>IFERROR(VLOOKUP($B9,MMWR_TRAD_AGG_RO_COMP[],O$1,0),"ERROR")</f>
        <v>671</v>
      </c>
      <c r="P9" s="216">
        <f t="shared" si="3"/>
        <v>0.81333333333333335</v>
      </c>
      <c r="Q9" s="201">
        <f>IFERROR(VLOOKUP($B9,MMWR_TRAD_AGG_RO_COMP[],Q$1,0),"ERROR")</f>
        <v>0</v>
      </c>
      <c r="R9" s="201">
        <f>IFERROR(VLOOKUP($B9,MMWR_TRAD_AGG_RO_COMP[],R$1,0),"ERROR")</f>
        <v>2</v>
      </c>
      <c r="S9" s="201">
        <f>IFERROR(VLOOKUP($B9,MMWR_APP_RO[],S$1,0),"ERROR")</f>
        <v>3261</v>
      </c>
      <c r="T9" s="25"/>
    </row>
    <row r="10" spans="1:20" x14ac:dyDescent="0.2">
      <c r="A10" s="107"/>
      <c r="B10" s="108" t="s">
        <v>24</v>
      </c>
      <c r="C10" s="209">
        <f>IFERROR(VLOOKUP($B10,MMWR_TRAD_AGG_RO_COMP[],C$1,0),"ERROR")</f>
        <v>1296</v>
      </c>
      <c r="D10" s="198">
        <f>IFERROR(VLOOKUP($B10,MMWR_TRAD_AGG_RO_COMP[],D$1,0),"ERROR")</f>
        <v>159.94984567899999</v>
      </c>
      <c r="E10" s="195">
        <f>IFERROR(VLOOKUP($B10,MMWR_TRAD_AGG_RO_COMP[],E$1,0),"ERROR")</f>
        <v>3905</v>
      </c>
      <c r="F10" s="191">
        <f>IFERROR(VLOOKUP($B10,MMWR_TRAD_AGG_RO_COMP[],F$1,0),"ERROR")</f>
        <v>751</v>
      </c>
      <c r="G10" s="216">
        <f t="shared" si="0"/>
        <v>0.19231754161331627</v>
      </c>
      <c r="H10" s="190">
        <f>IFERROR(VLOOKUP($B10,MMWR_TRAD_AGG_RO_COMP[],H$1,0),"ERROR")</f>
        <v>2412</v>
      </c>
      <c r="I10" s="191">
        <f>IFERROR(VLOOKUP($B10,MMWR_TRAD_AGG_RO_COMP[],I$1,0),"ERROR")</f>
        <v>987</v>
      </c>
      <c r="J10" s="216">
        <f t="shared" si="1"/>
        <v>0.40920398009950248</v>
      </c>
      <c r="K10" s="204">
        <f>IFERROR(VLOOKUP($B10,MMWR_TRAD_AGG_RO_COMP[],K$1,0),"ERROR")</f>
        <v>978</v>
      </c>
      <c r="L10" s="205">
        <f>IFERROR(VLOOKUP($B10,MMWR_TRAD_AGG_RO_COMP[],L$1,0),"ERROR")</f>
        <v>473</v>
      </c>
      <c r="M10" s="216">
        <f t="shared" si="2"/>
        <v>0.483640081799591</v>
      </c>
      <c r="N10" s="204">
        <f>IFERROR(VLOOKUP($B10,MMWR_TRAD_AGG_RO_COMP[],N$1,0),"ERROR")</f>
        <v>463</v>
      </c>
      <c r="O10" s="205">
        <f>IFERROR(VLOOKUP($B10,MMWR_TRAD_AGG_RO_COMP[],O$1,0),"ERROR")</f>
        <v>245</v>
      </c>
      <c r="P10" s="216">
        <f t="shared" si="3"/>
        <v>0.52915766738660908</v>
      </c>
      <c r="Q10" s="201">
        <f>IFERROR(VLOOKUP($B10,MMWR_TRAD_AGG_RO_COMP[],Q$1,0),"ERROR")</f>
        <v>0</v>
      </c>
      <c r="R10" s="201">
        <f>IFERROR(VLOOKUP($B10,MMWR_TRAD_AGG_RO_COMP[],R$1,0),"ERROR")</f>
        <v>0</v>
      </c>
      <c r="S10" s="201">
        <f>IFERROR(VLOOKUP($B10,MMWR_APP_RO[],S$1,0),"ERROR")</f>
        <v>1847</v>
      </c>
      <c r="T10" s="25"/>
    </row>
    <row r="11" spans="1:20" x14ac:dyDescent="0.2">
      <c r="A11" s="107"/>
      <c r="B11" s="108" t="s">
        <v>44</v>
      </c>
      <c r="C11" s="209">
        <f>IFERROR(VLOOKUP($B11,MMWR_TRAD_AGG_RO_COMP[],C$1,0),"ERROR")</f>
        <v>1207</v>
      </c>
      <c r="D11" s="198">
        <f>IFERROR(VLOOKUP($B11,MMWR_TRAD_AGG_RO_COMP[],D$1,0),"ERROR")</f>
        <v>299.63463131729998</v>
      </c>
      <c r="E11" s="195">
        <f>IFERROR(VLOOKUP($B11,MMWR_TRAD_AGG_RO_COMP[],E$1,0),"ERROR")</f>
        <v>1951</v>
      </c>
      <c r="F11" s="191">
        <f>IFERROR(VLOOKUP($B11,MMWR_TRAD_AGG_RO_COMP[],F$1,0),"ERROR")</f>
        <v>442</v>
      </c>
      <c r="G11" s="216">
        <f t="shared" si="0"/>
        <v>0.22655048692977961</v>
      </c>
      <c r="H11" s="190">
        <f>IFERROR(VLOOKUP($B11,MMWR_TRAD_AGG_RO_COMP[],H$1,0),"ERROR")</f>
        <v>2858</v>
      </c>
      <c r="I11" s="191">
        <f>IFERROR(VLOOKUP($B11,MMWR_TRAD_AGG_RO_COMP[],I$1,0),"ERROR")</f>
        <v>1941</v>
      </c>
      <c r="J11" s="216">
        <f t="shared" si="1"/>
        <v>0.67914625612316304</v>
      </c>
      <c r="K11" s="204">
        <f>IFERROR(VLOOKUP($B11,MMWR_TRAD_AGG_RO_COMP[],K$1,0),"ERROR")</f>
        <v>595</v>
      </c>
      <c r="L11" s="205">
        <f>IFERROR(VLOOKUP($B11,MMWR_TRAD_AGG_RO_COMP[],L$1,0),"ERROR")</f>
        <v>316</v>
      </c>
      <c r="M11" s="216">
        <f t="shared" si="2"/>
        <v>0.53109243697478992</v>
      </c>
      <c r="N11" s="204">
        <f>IFERROR(VLOOKUP($B11,MMWR_TRAD_AGG_RO_COMP[],N$1,0),"ERROR")</f>
        <v>837</v>
      </c>
      <c r="O11" s="205">
        <f>IFERROR(VLOOKUP($B11,MMWR_TRAD_AGG_RO_COMP[],O$1,0),"ERROR")</f>
        <v>571</v>
      </c>
      <c r="P11" s="216">
        <f t="shared" si="3"/>
        <v>0.68219832735961772</v>
      </c>
      <c r="Q11" s="201">
        <f>IFERROR(VLOOKUP($B11,MMWR_TRAD_AGG_RO_COMP[],Q$1,0),"ERROR")</f>
        <v>0</v>
      </c>
      <c r="R11" s="201">
        <f>IFERROR(VLOOKUP($B11,MMWR_TRAD_AGG_RO_COMP[],R$1,0),"ERROR")</f>
        <v>6</v>
      </c>
      <c r="S11" s="201">
        <f>IFERROR(VLOOKUP($B11,MMWR_APP_RO[],S$1,0),"ERROR")</f>
        <v>1049</v>
      </c>
      <c r="T11" s="25"/>
    </row>
    <row r="12" spans="1:20" x14ac:dyDescent="0.2">
      <c r="A12" s="107"/>
      <c r="B12" s="108" t="s">
        <v>47</v>
      </c>
      <c r="C12" s="209">
        <f>IFERROR(VLOOKUP($B12,MMWR_TRAD_AGG_RO_COMP[],C$1,0),"ERROR")</f>
        <v>2062</v>
      </c>
      <c r="D12" s="198">
        <f>IFERROR(VLOOKUP($B12,MMWR_TRAD_AGG_RO_COMP[],D$1,0),"ERROR")</f>
        <v>232.85305528609999</v>
      </c>
      <c r="E12" s="195">
        <f>IFERROR(VLOOKUP($B12,MMWR_TRAD_AGG_RO_COMP[],E$1,0),"ERROR")</f>
        <v>2453</v>
      </c>
      <c r="F12" s="191">
        <f>IFERROR(VLOOKUP($B12,MMWR_TRAD_AGG_RO_COMP[],F$1,0),"ERROR")</f>
        <v>486</v>
      </c>
      <c r="G12" s="216">
        <f t="shared" si="0"/>
        <v>0.198124745209947</v>
      </c>
      <c r="H12" s="190">
        <f>IFERROR(VLOOKUP($B12,MMWR_TRAD_AGG_RO_COMP[],H$1,0),"ERROR")</f>
        <v>3337</v>
      </c>
      <c r="I12" s="191">
        <f>IFERROR(VLOOKUP($B12,MMWR_TRAD_AGG_RO_COMP[],I$1,0),"ERROR")</f>
        <v>2169</v>
      </c>
      <c r="J12" s="216">
        <f t="shared" si="1"/>
        <v>0.6499850164818699</v>
      </c>
      <c r="K12" s="204">
        <f>IFERROR(VLOOKUP($B12,MMWR_TRAD_AGG_RO_COMP[],K$1,0),"ERROR")</f>
        <v>480</v>
      </c>
      <c r="L12" s="205">
        <f>IFERROR(VLOOKUP($B12,MMWR_TRAD_AGG_RO_COMP[],L$1,0),"ERROR")</f>
        <v>92</v>
      </c>
      <c r="M12" s="216">
        <f t="shared" si="2"/>
        <v>0.19166666666666668</v>
      </c>
      <c r="N12" s="204">
        <f>IFERROR(VLOOKUP($B12,MMWR_TRAD_AGG_RO_COMP[],N$1,0),"ERROR")</f>
        <v>1250</v>
      </c>
      <c r="O12" s="205">
        <f>IFERROR(VLOOKUP($B12,MMWR_TRAD_AGG_RO_COMP[],O$1,0),"ERROR")</f>
        <v>889</v>
      </c>
      <c r="P12" s="216">
        <f t="shared" si="3"/>
        <v>0.71120000000000005</v>
      </c>
      <c r="Q12" s="201">
        <f>IFERROR(VLOOKUP($B12,MMWR_TRAD_AGG_RO_COMP[],Q$1,0),"ERROR")</f>
        <v>0</v>
      </c>
      <c r="R12" s="201">
        <f>IFERROR(VLOOKUP($B12,MMWR_TRAD_AGG_RO_COMP[],R$1,0),"ERROR")</f>
        <v>9</v>
      </c>
      <c r="S12" s="201">
        <f>IFERROR(VLOOKUP($B12,MMWR_APP_RO[],S$1,0),"ERROR")</f>
        <v>1913</v>
      </c>
      <c r="T12" s="25"/>
    </row>
    <row r="13" spans="1:20" x14ac:dyDescent="0.2">
      <c r="A13" s="107"/>
      <c r="B13" s="108" t="s">
        <v>54</v>
      </c>
      <c r="C13" s="209">
        <f>IFERROR(VLOOKUP($B13,MMWR_TRAD_AGG_RO_COMP[],C$1,0),"ERROR")</f>
        <v>1413</v>
      </c>
      <c r="D13" s="198">
        <f>IFERROR(VLOOKUP($B13,MMWR_TRAD_AGG_RO_COMP[],D$1,0),"ERROR")</f>
        <v>366.98726114649997</v>
      </c>
      <c r="E13" s="195">
        <f>IFERROR(VLOOKUP($B13,MMWR_TRAD_AGG_RO_COMP[],E$1,0),"ERROR")</f>
        <v>1013</v>
      </c>
      <c r="F13" s="191">
        <f>IFERROR(VLOOKUP($B13,MMWR_TRAD_AGG_RO_COMP[],F$1,0),"ERROR")</f>
        <v>248</v>
      </c>
      <c r="G13" s="216">
        <f t="shared" si="0"/>
        <v>0.24481737413622903</v>
      </c>
      <c r="H13" s="190">
        <f>IFERROR(VLOOKUP($B13,MMWR_TRAD_AGG_RO_COMP[],H$1,0),"ERROR")</f>
        <v>1914</v>
      </c>
      <c r="I13" s="191">
        <f>IFERROR(VLOOKUP($B13,MMWR_TRAD_AGG_RO_COMP[],I$1,0),"ERROR")</f>
        <v>1245</v>
      </c>
      <c r="J13" s="216">
        <f t="shared" si="1"/>
        <v>0.65047021943573669</v>
      </c>
      <c r="K13" s="204">
        <f>IFERROR(VLOOKUP($B13,MMWR_TRAD_AGG_RO_COMP[],K$1,0),"ERROR")</f>
        <v>368</v>
      </c>
      <c r="L13" s="205">
        <f>IFERROR(VLOOKUP($B13,MMWR_TRAD_AGG_RO_COMP[],L$1,0),"ERROR")</f>
        <v>354</v>
      </c>
      <c r="M13" s="216">
        <f t="shared" si="2"/>
        <v>0.96195652173913049</v>
      </c>
      <c r="N13" s="204">
        <f>IFERROR(VLOOKUP($B13,MMWR_TRAD_AGG_RO_COMP[],N$1,0),"ERROR")</f>
        <v>78</v>
      </c>
      <c r="O13" s="205">
        <f>IFERROR(VLOOKUP($B13,MMWR_TRAD_AGG_RO_COMP[],O$1,0),"ERROR")</f>
        <v>47</v>
      </c>
      <c r="P13" s="216">
        <f t="shared" si="3"/>
        <v>0.60256410256410253</v>
      </c>
      <c r="Q13" s="201">
        <f>IFERROR(VLOOKUP($B13,MMWR_TRAD_AGG_RO_COMP[],Q$1,0),"ERROR")</f>
        <v>0</v>
      </c>
      <c r="R13" s="201">
        <f>IFERROR(VLOOKUP($B13,MMWR_TRAD_AGG_RO_COMP[],R$1,0),"ERROR")</f>
        <v>1</v>
      </c>
      <c r="S13" s="201">
        <f>IFERROR(VLOOKUP($B13,MMWR_APP_RO[],S$1,0),"ERROR")</f>
        <v>569</v>
      </c>
      <c r="T13" s="25"/>
    </row>
    <row r="14" spans="1:20" x14ac:dyDescent="0.2">
      <c r="A14" s="107"/>
      <c r="B14" s="108" t="s">
        <v>60</v>
      </c>
      <c r="C14" s="209">
        <f>IFERROR(VLOOKUP($B14,MMWR_TRAD_AGG_RO_COMP[],C$1,0),"ERROR")</f>
        <v>4086</v>
      </c>
      <c r="D14" s="198">
        <f>IFERROR(VLOOKUP($B14,MMWR_TRAD_AGG_RO_COMP[],D$1,0),"ERROR")</f>
        <v>304.43906020560001</v>
      </c>
      <c r="E14" s="195">
        <f>IFERROR(VLOOKUP($B14,MMWR_TRAD_AGG_RO_COMP[],E$1,0),"ERROR")</f>
        <v>4581</v>
      </c>
      <c r="F14" s="191">
        <f>IFERROR(VLOOKUP($B14,MMWR_TRAD_AGG_RO_COMP[],F$1,0),"ERROR")</f>
        <v>1277</v>
      </c>
      <c r="G14" s="216">
        <f t="shared" si="0"/>
        <v>0.27876009604889762</v>
      </c>
      <c r="H14" s="190">
        <f>IFERROR(VLOOKUP($B14,MMWR_TRAD_AGG_RO_COMP[],H$1,0),"ERROR")</f>
        <v>5514</v>
      </c>
      <c r="I14" s="191">
        <f>IFERROR(VLOOKUP($B14,MMWR_TRAD_AGG_RO_COMP[],I$1,0),"ERROR")</f>
        <v>3790</v>
      </c>
      <c r="J14" s="216">
        <f t="shared" si="1"/>
        <v>0.68734131302140011</v>
      </c>
      <c r="K14" s="204">
        <f>IFERROR(VLOOKUP($B14,MMWR_TRAD_AGG_RO_COMP[],K$1,0),"ERROR")</f>
        <v>3413</v>
      </c>
      <c r="L14" s="205">
        <f>IFERROR(VLOOKUP($B14,MMWR_TRAD_AGG_RO_COMP[],L$1,0),"ERROR")</f>
        <v>2890</v>
      </c>
      <c r="M14" s="216">
        <f t="shared" si="2"/>
        <v>0.84676237913858776</v>
      </c>
      <c r="N14" s="204">
        <f>IFERROR(VLOOKUP($B14,MMWR_TRAD_AGG_RO_COMP[],N$1,0),"ERROR")</f>
        <v>2071</v>
      </c>
      <c r="O14" s="205">
        <f>IFERROR(VLOOKUP($B14,MMWR_TRAD_AGG_RO_COMP[],O$1,0),"ERROR")</f>
        <v>217</v>
      </c>
      <c r="P14" s="216">
        <f t="shared" si="3"/>
        <v>0.10478029937228392</v>
      </c>
      <c r="Q14" s="201">
        <f>IFERROR(VLOOKUP($B14,MMWR_TRAD_AGG_RO_COMP[],Q$1,0),"ERROR")</f>
        <v>0</v>
      </c>
      <c r="R14" s="201">
        <f>IFERROR(VLOOKUP($B14,MMWR_TRAD_AGG_RO_COMP[],R$1,0),"ERROR")</f>
        <v>2</v>
      </c>
      <c r="S14" s="201">
        <f>IFERROR(VLOOKUP($B14,MMWR_APP_RO[],S$1,0),"ERROR")</f>
        <v>3130</v>
      </c>
      <c r="T14" s="25"/>
    </row>
    <row r="15" spans="1:20" x14ac:dyDescent="0.2">
      <c r="A15" s="107"/>
      <c r="B15" s="108" t="s">
        <v>61</v>
      </c>
      <c r="C15" s="209">
        <f>IFERROR(VLOOKUP($B15,MMWR_TRAD_AGG_RO_COMP[],C$1,0),"ERROR")</f>
        <v>869</v>
      </c>
      <c r="D15" s="198">
        <f>IFERROR(VLOOKUP($B15,MMWR_TRAD_AGG_RO_COMP[],D$1,0),"ERROR")</f>
        <v>151.86075949369999</v>
      </c>
      <c r="E15" s="195">
        <f>IFERROR(VLOOKUP($B15,MMWR_TRAD_AGG_RO_COMP[],E$1,0),"ERROR")</f>
        <v>2375</v>
      </c>
      <c r="F15" s="191">
        <f>IFERROR(VLOOKUP($B15,MMWR_TRAD_AGG_RO_COMP[],F$1,0),"ERROR")</f>
        <v>534</v>
      </c>
      <c r="G15" s="216">
        <f t="shared" si="0"/>
        <v>0.2248421052631579</v>
      </c>
      <c r="H15" s="190">
        <f>IFERROR(VLOOKUP($B15,MMWR_TRAD_AGG_RO_COMP[],H$1,0),"ERROR")</f>
        <v>1515</v>
      </c>
      <c r="I15" s="191">
        <f>IFERROR(VLOOKUP($B15,MMWR_TRAD_AGG_RO_COMP[],I$1,0),"ERROR")</f>
        <v>815</v>
      </c>
      <c r="J15" s="216">
        <f t="shared" si="1"/>
        <v>0.53795379537953791</v>
      </c>
      <c r="K15" s="204">
        <f>IFERROR(VLOOKUP($B15,MMWR_TRAD_AGG_RO_COMP[],K$1,0),"ERROR")</f>
        <v>751</v>
      </c>
      <c r="L15" s="205">
        <f>IFERROR(VLOOKUP($B15,MMWR_TRAD_AGG_RO_COMP[],L$1,0),"ERROR")</f>
        <v>557</v>
      </c>
      <c r="M15" s="216">
        <f t="shared" si="2"/>
        <v>0.74167776298268973</v>
      </c>
      <c r="N15" s="204">
        <f>IFERROR(VLOOKUP($B15,MMWR_TRAD_AGG_RO_COMP[],N$1,0),"ERROR")</f>
        <v>1513</v>
      </c>
      <c r="O15" s="205">
        <f>IFERROR(VLOOKUP($B15,MMWR_TRAD_AGG_RO_COMP[],O$1,0),"ERROR")</f>
        <v>1119</v>
      </c>
      <c r="P15" s="216">
        <f t="shared" si="3"/>
        <v>0.73959021810971581</v>
      </c>
      <c r="Q15" s="201">
        <f>IFERROR(VLOOKUP($B15,MMWR_TRAD_AGG_RO_COMP[],Q$1,0),"ERROR")</f>
        <v>0</v>
      </c>
      <c r="R15" s="201">
        <f>IFERROR(VLOOKUP($B15,MMWR_TRAD_AGG_RO_COMP[],R$1,0),"ERROR")</f>
        <v>1</v>
      </c>
      <c r="S15" s="201">
        <f>IFERROR(VLOOKUP($B15,MMWR_APP_RO[],S$1,0),"ERROR")</f>
        <v>2592</v>
      </c>
      <c r="T15" s="25"/>
    </row>
    <row r="16" spans="1:20" x14ac:dyDescent="0.2">
      <c r="A16" s="107"/>
      <c r="B16" s="108" t="s">
        <v>63</v>
      </c>
      <c r="C16" s="209">
        <f>IFERROR(VLOOKUP($B16,MMWR_TRAD_AGG_RO_COMP[],C$1,0),"ERROR")</f>
        <v>6014</v>
      </c>
      <c r="D16" s="198">
        <f>IFERROR(VLOOKUP($B16,MMWR_TRAD_AGG_RO_COMP[],D$1,0),"ERROR")</f>
        <v>390.5</v>
      </c>
      <c r="E16" s="195">
        <f>IFERROR(VLOOKUP($B16,MMWR_TRAD_AGG_RO_COMP[],E$1,0),"ERROR")</f>
        <v>11131</v>
      </c>
      <c r="F16" s="191">
        <f>IFERROR(VLOOKUP($B16,MMWR_TRAD_AGG_RO_COMP[],F$1,0),"ERROR")</f>
        <v>3088</v>
      </c>
      <c r="G16" s="216">
        <f t="shared" si="0"/>
        <v>0.27742341209235466</v>
      </c>
      <c r="H16" s="190">
        <f>IFERROR(VLOOKUP($B16,MMWR_TRAD_AGG_RO_COMP[],H$1,0),"ERROR")</f>
        <v>9063</v>
      </c>
      <c r="I16" s="191">
        <f>IFERROR(VLOOKUP($B16,MMWR_TRAD_AGG_RO_COMP[],I$1,0),"ERROR")</f>
        <v>6671</v>
      </c>
      <c r="J16" s="216">
        <f t="shared" si="1"/>
        <v>0.73606973408363674</v>
      </c>
      <c r="K16" s="204">
        <f>IFERROR(VLOOKUP($B16,MMWR_TRAD_AGG_RO_COMP[],K$1,0),"ERROR")</f>
        <v>2279</v>
      </c>
      <c r="L16" s="205">
        <f>IFERROR(VLOOKUP($B16,MMWR_TRAD_AGG_RO_COMP[],L$1,0),"ERROR")</f>
        <v>932</v>
      </c>
      <c r="M16" s="216">
        <f t="shared" si="2"/>
        <v>0.40895129442738043</v>
      </c>
      <c r="N16" s="204">
        <f>IFERROR(VLOOKUP($B16,MMWR_TRAD_AGG_RO_COMP[],N$1,0),"ERROR")</f>
        <v>7358</v>
      </c>
      <c r="O16" s="205">
        <f>IFERROR(VLOOKUP($B16,MMWR_TRAD_AGG_RO_COMP[],O$1,0),"ERROR")</f>
        <v>6354</v>
      </c>
      <c r="P16" s="216">
        <f t="shared" si="3"/>
        <v>0.86354987768415326</v>
      </c>
      <c r="Q16" s="201">
        <f>IFERROR(VLOOKUP($B16,MMWR_TRAD_AGG_RO_COMP[],Q$1,0),"ERROR")</f>
        <v>12576</v>
      </c>
      <c r="R16" s="201">
        <f>IFERROR(VLOOKUP($B16,MMWR_TRAD_AGG_RO_COMP[],R$1,0),"ERROR")</f>
        <v>0</v>
      </c>
      <c r="S16" s="201">
        <f>IFERROR(VLOOKUP($B16,MMWR_APP_RO[],S$1,0),"ERROR")</f>
        <v>5627</v>
      </c>
      <c r="T16" s="25"/>
    </row>
    <row r="17" spans="1:20" x14ac:dyDescent="0.2">
      <c r="A17" s="107"/>
      <c r="B17" s="108" t="s">
        <v>65</v>
      </c>
      <c r="C17" s="209">
        <f>IFERROR(VLOOKUP($B17,MMWR_TRAD_AGG_RO_COMP[],C$1,0),"ERROR")</f>
        <v>4160</v>
      </c>
      <c r="D17" s="198">
        <f>IFERROR(VLOOKUP($B17,MMWR_TRAD_AGG_RO_COMP[],D$1,0),"ERROR")</f>
        <v>488.734375</v>
      </c>
      <c r="E17" s="195">
        <f>IFERROR(VLOOKUP($B17,MMWR_TRAD_AGG_RO_COMP[],E$1,0),"ERROR")</f>
        <v>4991</v>
      </c>
      <c r="F17" s="191">
        <f>IFERROR(VLOOKUP($B17,MMWR_TRAD_AGG_RO_COMP[],F$1,0),"ERROR")</f>
        <v>1612</v>
      </c>
      <c r="G17" s="216">
        <f t="shared" si="0"/>
        <v>0.32298136645962733</v>
      </c>
      <c r="H17" s="190">
        <f>IFERROR(VLOOKUP($B17,MMWR_TRAD_AGG_RO_COMP[],H$1,0),"ERROR")</f>
        <v>5656</v>
      </c>
      <c r="I17" s="191">
        <f>IFERROR(VLOOKUP($B17,MMWR_TRAD_AGG_RO_COMP[],I$1,0),"ERROR")</f>
        <v>4342</v>
      </c>
      <c r="J17" s="216">
        <f t="shared" si="1"/>
        <v>0.76768033946251768</v>
      </c>
      <c r="K17" s="204">
        <f>IFERROR(VLOOKUP($B17,MMWR_TRAD_AGG_RO_COMP[],K$1,0),"ERROR")</f>
        <v>802</v>
      </c>
      <c r="L17" s="205">
        <f>IFERROR(VLOOKUP($B17,MMWR_TRAD_AGG_RO_COMP[],L$1,0),"ERROR")</f>
        <v>443</v>
      </c>
      <c r="M17" s="216">
        <f t="shared" si="2"/>
        <v>0.55236907730673312</v>
      </c>
      <c r="N17" s="204">
        <f>IFERROR(VLOOKUP($B17,MMWR_TRAD_AGG_RO_COMP[],N$1,0),"ERROR")</f>
        <v>1081</v>
      </c>
      <c r="O17" s="205">
        <f>IFERROR(VLOOKUP($B17,MMWR_TRAD_AGG_RO_COMP[],O$1,0),"ERROR")</f>
        <v>705</v>
      </c>
      <c r="P17" s="216">
        <f t="shared" si="3"/>
        <v>0.65217391304347827</v>
      </c>
      <c r="Q17" s="201">
        <f>IFERROR(VLOOKUP($B17,MMWR_TRAD_AGG_RO_COMP[],Q$1,0),"ERROR")</f>
        <v>0</v>
      </c>
      <c r="R17" s="201">
        <f>IFERROR(VLOOKUP($B17,MMWR_TRAD_AGG_RO_COMP[],R$1,0),"ERROR")</f>
        <v>2</v>
      </c>
      <c r="S17" s="201">
        <f>IFERROR(VLOOKUP($B17,MMWR_APP_RO[],S$1,0),"ERROR")</f>
        <v>5046</v>
      </c>
      <c r="T17" s="25"/>
    </row>
    <row r="18" spans="1:20" x14ac:dyDescent="0.2">
      <c r="A18" s="107"/>
      <c r="B18" s="108" t="s">
        <v>67</v>
      </c>
      <c r="C18" s="209">
        <f>IFERROR(VLOOKUP($B18,MMWR_TRAD_AGG_RO_COMP[],C$1,0),"ERROR")</f>
        <v>852</v>
      </c>
      <c r="D18" s="198">
        <f>IFERROR(VLOOKUP($B18,MMWR_TRAD_AGG_RO_COMP[],D$1,0),"ERROR")</f>
        <v>186.07746478870001</v>
      </c>
      <c r="E18" s="195">
        <f>IFERROR(VLOOKUP($B18,MMWR_TRAD_AGG_RO_COMP[],E$1,0),"ERROR")</f>
        <v>2146</v>
      </c>
      <c r="F18" s="191">
        <f>IFERROR(VLOOKUP($B18,MMWR_TRAD_AGG_RO_COMP[],F$1,0),"ERROR")</f>
        <v>414</v>
      </c>
      <c r="G18" s="216">
        <f t="shared" si="0"/>
        <v>0.19291705498602049</v>
      </c>
      <c r="H18" s="190">
        <f>IFERROR(VLOOKUP($B18,MMWR_TRAD_AGG_RO_COMP[],H$1,0),"ERROR")</f>
        <v>3986</v>
      </c>
      <c r="I18" s="191">
        <f>IFERROR(VLOOKUP($B18,MMWR_TRAD_AGG_RO_COMP[],I$1,0),"ERROR")</f>
        <v>1176</v>
      </c>
      <c r="J18" s="216">
        <f t="shared" si="1"/>
        <v>0.29503261414952331</v>
      </c>
      <c r="K18" s="204">
        <f>IFERROR(VLOOKUP($B18,MMWR_TRAD_AGG_RO_COMP[],K$1,0),"ERROR")</f>
        <v>3079</v>
      </c>
      <c r="L18" s="205">
        <f>IFERROR(VLOOKUP($B18,MMWR_TRAD_AGG_RO_COMP[],L$1,0),"ERROR")</f>
        <v>2259</v>
      </c>
      <c r="M18" s="216">
        <f t="shared" si="2"/>
        <v>0.73367976615784347</v>
      </c>
      <c r="N18" s="204">
        <f>IFERROR(VLOOKUP($B18,MMWR_TRAD_AGG_RO_COMP[],N$1,0),"ERROR")</f>
        <v>464</v>
      </c>
      <c r="O18" s="205">
        <f>IFERROR(VLOOKUP($B18,MMWR_TRAD_AGG_RO_COMP[],O$1,0),"ERROR")</f>
        <v>208</v>
      </c>
      <c r="P18" s="216">
        <f t="shared" si="3"/>
        <v>0.44827586206896552</v>
      </c>
      <c r="Q18" s="201">
        <f>IFERROR(VLOOKUP($B18,MMWR_TRAD_AGG_RO_COMP[],Q$1,0),"ERROR")</f>
        <v>0</v>
      </c>
      <c r="R18" s="201">
        <f>IFERROR(VLOOKUP($B18,MMWR_TRAD_AGG_RO_COMP[],R$1,0),"ERROR")</f>
        <v>0</v>
      </c>
      <c r="S18" s="201">
        <f>IFERROR(VLOOKUP($B18,MMWR_APP_RO[],S$1,0),"ERROR")</f>
        <v>421</v>
      </c>
      <c r="T18" s="25"/>
    </row>
    <row r="19" spans="1:20" x14ac:dyDescent="0.2">
      <c r="A19" s="107"/>
      <c r="B19" s="108" t="s">
        <v>69</v>
      </c>
      <c r="C19" s="209">
        <f>IFERROR(VLOOKUP($B19,MMWR_TRAD_AGG_RO_COMP[],C$1,0),"ERROR")</f>
        <v>14494</v>
      </c>
      <c r="D19" s="198">
        <f>IFERROR(VLOOKUP($B19,MMWR_TRAD_AGG_RO_COMP[],D$1,0),"ERROR")</f>
        <v>421.17800469159999</v>
      </c>
      <c r="E19" s="195">
        <f>IFERROR(VLOOKUP($B19,MMWR_TRAD_AGG_RO_COMP[],E$1,0),"ERROR")</f>
        <v>11843</v>
      </c>
      <c r="F19" s="191">
        <f>IFERROR(VLOOKUP($B19,MMWR_TRAD_AGG_RO_COMP[],F$1,0),"ERROR")</f>
        <v>3172</v>
      </c>
      <c r="G19" s="216">
        <f t="shared" si="0"/>
        <v>0.26783754116355651</v>
      </c>
      <c r="H19" s="190">
        <f>IFERROR(VLOOKUP($B19,MMWR_TRAD_AGG_RO_COMP[],H$1,0),"ERROR")</f>
        <v>16754</v>
      </c>
      <c r="I19" s="191">
        <f>IFERROR(VLOOKUP($B19,MMWR_TRAD_AGG_RO_COMP[],I$1,0),"ERROR")</f>
        <v>11286</v>
      </c>
      <c r="J19" s="216">
        <f t="shared" si="1"/>
        <v>0.67363017786797186</v>
      </c>
      <c r="K19" s="204">
        <f>IFERROR(VLOOKUP($B19,MMWR_TRAD_AGG_RO_COMP[],K$1,0),"ERROR")</f>
        <v>7274</v>
      </c>
      <c r="L19" s="205">
        <f>IFERROR(VLOOKUP($B19,MMWR_TRAD_AGG_RO_COMP[],L$1,0),"ERROR")</f>
        <v>5386</v>
      </c>
      <c r="M19" s="216">
        <f t="shared" si="2"/>
        <v>0.74044542205114106</v>
      </c>
      <c r="N19" s="204">
        <f>IFERROR(VLOOKUP($B19,MMWR_TRAD_AGG_RO_COMP[],N$1,0),"ERROR")</f>
        <v>4446</v>
      </c>
      <c r="O19" s="205">
        <f>IFERROR(VLOOKUP($B19,MMWR_TRAD_AGG_RO_COMP[],O$1,0),"ERROR")</f>
        <v>3777</v>
      </c>
      <c r="P19" s="216">
        <f t="shared" si="3"/>
        <v>0.84952766531713897</v>
      </c>
      <c r="Q19" s="201">
        <f>IFERROR(VLOOKUP($B19,MMWR_TRAD_AGG_RO_COMP[],Q$1,0),"ERROR")</f>
        <v>5</v>
      </c>
      <c r="R19" s="201">
        <f>IFERROR(VLOOKUP($B19,MMWR_TRAD_AGG_RO_COMP[],R$1,0),"ERROR")</f>
        <v>4</v>
      </c>
      <c r="S19" s="201">
        <f>IFERROR(VLOOKUP($B19,MMWR_APP_RO[],S$1,0),"ERROR")</f>
        <v>15311</v>
      </c>
      <c r="T19" s="25"/>
    </row>
    <row r="20" spans="1:20" x14ac:dyDescent="0.2">
      <c r="A20" s="107"/>
      <c r="B20" s="108" t="s">
        <v>78</v>
      </c>
      <c r="C20" s="209">
        <f>IFERROR(VLOOKUP($B20,MMWR_TRAD_AGG_RO_COMP[],C$1,0),"ERROR")</f>
        <v>1447</v>
      </c>
      <c r="D20" s="198">
        <f>IFERROR(VLOOKUP($B20,MMWR_TRAD_AGG_RO_COMP[],D$1,0),"ERROR")</f>
        <v>262.6281962681</v>
      </c>
      <c r="E20" s="195">
        <f>IFERROR(VLOOKUP($B20,MMWR_TRAD_AGG_RO_COMP[],E$1,0),"ERROR")</f>
        <v>1253</v>
      </c>
      <c r="F20" s="191">
        <f>IFERROR(VLOOKUP($B20,MMWR_TRAD_AGG_RO_COMP[],F$1,0),"ERROR")</f>
        <v>162</v>
      </c>
      <c r="G20" s="216">
        <f t="shared" si="0"/>
        <v>0.12928970470869913</v>
      </c>
      <c r="H20" s="190">
        <f>IFERROR(VLOOKUP($B20,MMWR_TRAD_AGG_RO_COMP[],H$1,0),"ERROR")</f>
        <v>2179</v>
      </c>
      <c r="I20" s="191">
        <f>IFERROR(VLOOKUP($B20,MMWR_TRAD_AGG_RO_COMP[],I$1,0),"ERROR")</f>
        <v>1322</v>
      </c>
      <c r="J20" s="216">
        <f t="shared" si="1"/>
        <v>0.606700321248279</v>
      </c>
      <c r="K20" s="204">
        <f>IFERROR(VLOOKUP($B20,MMWR_TRAD_AGG_RO_COMP[],K$1,0),"ERROR")</f>
        <v>1113</v>
      </c>
      <c r="L20" s="205">
        <f>IFERROR(VLOOKUP($B20,MMWR_TRAD_AGG_RO_COMP[],L$1,0),"ERROR")</f>
        <v>851</v>
      </c>
      <c r="M20" s="216">
        <f t="shared" si="2"/>
        <v>0.76460017969451932</v>
      </c>
      <c r="N20" s="204">
        <f>IFERROR(VLOOKUP($B20,MMWR_TRAD_AGG_RO_COMP[],N$1,0),"ERROR")</f>
        <v>389</v>
      </c>
      <c r="O20" s="205">
        <f>IFERROR(VLOOKUP($B20,MMWR_TRAD_AGG_RO_COMP[],O$1,0),"ERROR")</f>
        <v>188</v>
      </c>
      <c r="P20" s="216">
        <f t="shared" si="3"/>
        <v>0.48329048843187661</v>
      </c>
      <c r="Q20" s="201">
        <f>IFERROR(VLOOKUP($B20,MMWR_TRAD_AGG_RO_COMP[],Q$1,0),"ERROR")</f>
        <v>1</v>
      </c>
      <c r="R20" s="201">
        <f>IFERROR(VLOOKUP($B20,MMWR_TRAD_AGG_RO_COMP[],R$1,0),"ERROR")</f>
        <v>0</v>
      </c>
      <c r="S20" s="201">
        <f>IFERROR(VLOOKUP($B20,MMWR_APP_RO[],S$1,0),"ERROR")</f>
        <v>422</v>
      </c>
      <c r="T20" s="25"/>
    </row>
    <row r="21" spans="1:20" x14ac:dyDescent="0.2">
      <c r="A21" s="107"/>
      <c r="B21" s="108" t="s">
        <v>431</v>
      </c>
      <c r="C21" s="209">
        <f>IFERROR(VLOOKUP($B21,MMWR_TRAD_AGG_RO_COMP[],C$1,0),"ERROR")</f>
        <v>29093</v>
      </c>
      <c r="D21" s="198">
        <f>IFERROR(VLOOKUP($B21,MMWR_TRAD_AGG_RO_COMP[],D$1,0),"ERROR")</f>
        <v>539.52088131170001</v>
      </c>
      <c r="E21" s="195">
        <f>IFERROR(VLOOKUP($B21,MMWR_TRAD_AGG_RO_COMP[],E$1,0),"ERROR")</f>
        <v>1337</v>
      </c>
      <c r="F21" s="191">
        <f>IFERROR(VLOOKUP($B21,MMWR_TRAD_AGG_RO_COMP[],F$1,0),"ERROR")</f>
        <v>621</v>
      </c>
      <c r="G21" s="216">
        <f t="shared" si="0"/>
        <v>0.4644727000747943</v>
      </c>
      <c r="H21" s="190">
        <f>IFERROR(VLOOKUP($B21,MMWR_TRAD_AGG_RO_COMP[],H$1,0),"ERROR")</f>
        <v>29552</v>
      </c>
      <c r="I21" s="191">
        <f>IFERROR(VLOOKUP($B21,MMWR_TRAD_AGG_RO_COMP[],I$1,0),"ERROR")</f>
        <v>28877</v>
      </c>
      <c r="J21" s="216">
        <f t="shared" si="1"/>
        <v>0.97715890633459668</v>
      </c>
      <c r="K21" s="204">
        <f>IFERROR(VLOOKUP($B21,MMWR_TRAD_AGG_RO_COMP[],K$1,0),"ERROR")</f>
        <v>1071</v>
      </c>
      <c r="L21" s="205">
        <f>IFERROR(VLOOKUP($B21,MMWR_TRAD_AGG_RO_COMP[],L$1,0),"ERROR")</f>
        <v>648</v>
      </c>
      <c r="M21" s="216">
        <f t="shared" si="2"/>
        <v>0.60504201680672265</v>
      </c>
      <c r="N21" s="204">
        <f>IFERROR(VLOOKUP($B21,MMWR_TRAD_AGG_RO_COMP[],N$1,0),"ERROR")</f>
        <v>1333</v>
      </c>
      <c r="O21" s="205">
        <f>IFERROR(VLOOKUP($B21,MMWR_TRAD_AGG_RO_COMP[],O$1,0),"ERROR")</f>
        <v>1215</v>
      </c>
      <c r="P21" s="216">
        <f t="shared" si="3"/>
        <v>0.91147786946736686</v>
      </c>
      <c r="Q21" s="201">
        <f>IFERROR(VLOOKUP($B21,MMWR_TRAD_AGG_RO_COMP[],Q$1,0),"ERROR")</f>
        <v>0</v>
      </c>
      <c r="R21" s="201">
        <f>IFERROR(VLOOKUP($B21,MMWR_TRAD_AGG_RO_COMP[],R$1,0),"ERROR")</f>
        <v>0</v>
      </c>
      <c r="S21" s="201">
        <f>IFERROR(VLOOKUP($B21,MMWR_APP_RO[],S$1,0),"ERROR")</f>
        <v>21</v>
      </c>
      <c r="T21" s="25"/>
    </row>
    <row r="22" spans="1:20" x14ac:dyDescent="0.2">
      <c r="A22" s="107"/>
      <c r="B22" s="108" t="s">
        <v>135</v>
      </c>
      <c r="C22" s="209">
        <f>IFERROR(VLOOKUP($B22,MMWR_TRAD_AGG_RO_COMP[],C$1,0),"ERROR")</f>
        <v>425</v>
      </c>
      <c r="D22" s="198">
        <f>IFERROR(VLOOKUP($B22,MMWR_TRAD_AGG_RO_COMP[],D$1,0),"ERROR")</f>
        <v>348.27294117650001</v>
      </c>
      <c r="E22" s="195">
        <f>IFERROR(VLOOKUP($B22,MMWR_TRAD_AGG_RO_COMP[],E$1,0),"ERROR")</f>
        <v>517</v>
      </c>
      <c r="F22" s="191">
        <f>IFERROR(VLOOKUP($B22,MMWR_TRAD_AGG_RO_COMP[],F$1,0),"ERROR")</f>
        <v>139</v>
      </c>
      <c r="G22" s="216">
        <f t="shared" si="0"/>
        <v>0.2688588007736944</v>
      </c>
      <c r="H22" s="190">
        <f>IFERROR(VLOOKUP($B22,MMWR_TRAD_AGG_RO_COMP[],H$1,0),"ERROR")</f>
        <v>615</v>
      </c>
      <c r="I22" s="191">
        <f>IFERROR(VLOOKUP($B22,MMWR_TRAD_AGG_RO_COMP[],I$1,0),"ERROR")</f>
        <v>406</v>
      </c>
      <c r="J22" s="216">
        <f t="shared" si="1"/>
        <v>0.66016260162601625</v>
      </c>
      <c r="K22" s="204">
        <f>IFERROR(VLOOKUP($B22,MMWR_TRAD_AGG_RO_COMP[],K$1,0),"ERROR")</f>
        <v>121</v>
      </c>
      <c r="L22" s="205">
        <f>IFERROR(VLOOKUP($B22,MMWR_TRAD_AGG_RO_COMP[],L$1,0),"ERROR")</f>
        <v>72</v>
      </c>
      <c r="M22" s="216">
        <f t="shared" si="2"/>
        <v>0.5950413223140496</v>
      </c>
      <c r="N22" s="204">
        <f>IFERROR(VLOOKUP($B22,MMWR_TRAD_AGG_RO_COMP[],N$1,0),"ERROR")</f>
        <v>121</v>
      </c>
      <c r="O22" s="205">
        <f>IFERROR(VLOOKUP($B22,MMWR_TRAD_AGG_RO_COMP[],O$1,0),"ERROR")</f>
        <v>70</v>
      </c>
      <c r="P22" s="216">
        <f t="shared" si="3"/>
        <v>0.57851239669421484</v>
      </c>
      <c r="Q22" s="201">
        <f>IFERROR(VLOOKUP($B22,MMWR_TRAD_AGG_RO_COMP[],Q$1,0),"ERROR")</f>
        <v>0</v>
      </c>
      <c r="R22" s="201">
        <f>IFERROR(VLOOKUP($B22,MMWR_TRAD_AGG_RO_COMP[],R$1,0),"ERROR")</f>
        <v>1</v>
      </c>
      <c r="S22" s="201">
        <f>IFERROR(VLOOKUP($B22,MMWR_APP_RO[],S$1,0),"ERROR")</f>
        <v>113</v>
      </c>
      <c r="T22" s="25"/>
    </row>
    <row r="23" spans="1:20" x14ac:dyDescent="0.2">
      <c r="A23" s="107"/>
      <c r="B23" s="108" t="s">
        <v>82</v>
      </c>
      <c r="C23" s="209">
        <f>IFERROR(VLOOKUP($B23,MMWR_TRAD_AGG_RO_COMP[],C$1,0),"ERROR")</f>
        <v>617</v>
      </c>
      <c r="D23" s="198">
        <f>IFERROR(VLOOKUP($B23,MMWR_TRAD_AGG_RO_COMP[],D$1,0),"ERROR")</f>
        <v>394.15072933549999</v>
      </c>
      <c r="E23" s="195">
        <f>IFERROR(VLOOKUP($B23,MMWR_TRAD_AGG_RO_COMP[],E$1,0),"ERROR")</f>
        <v>682</v>
      </c>
      <c r="F23" s="191">
        <f>IFERROR(VLOOKUP($B23,MMWR_TRAD_AGG_RO_COMP[],F$1,0),"ERROR")</f>
        <v>204</v>
      </c>
      <c r="G23" s="216">
        <f t="shared" si="0"/>
        <v>0.29912023460410558</v>
      </c>
      <c r="H23" s="190">
        <f>IFERROR(VLOOKUP($B23,MMWR_TRAD_AGG_RO_COMP[],H$1,0),"ERROR")</f>
        <v>692</v>
      </c>
      <c r="I23" s="191">
        <f>IFERROR(VLOOKUP($B23,MMWR_TRAD_AGG_RO_COMP[],I$1,0),"ERROR")</f>
        <v>548</v>
      </c>
      <c r="J23" s="216">
        <f t="shared" si="1"/>
        <v>0.79190751445086704</v>
      </c>
      <c r="K23" s="204">
        <f>IFERROR(VLOOKUP($B23,MMWR_TRAD_AGG_RO_COMP[],K$1,0),"ERROR")</f>
        <v>51</v>
      </c>
      <c r="L23" s="205">
        <f>IFERROR(VLOOKUP($B23,MMWR_TRAD_AGG_RO_COMP[],L$1,0),"ERROR")</f>
        <v>15</v>
      </c>
      <c r="M23" s="216">
        <f t="shared" si="2"/>
        <v>0.29411764705882354</v>
      </c>
      <c r="N23" s="204">
        <f>IFERROR(VLOOKUP($B23,MMWR_TRAD_AGG_RO_COMP[],N$1,0),"ERROR")</f>
        <v>132</v>
      </c>
      <c r="O23" s="205">
        <f>IFERROR(VLOOKUP($B23,MMWR_TRAD_AGG_RO_COMP[],O$1,0),"ERROR")</f>
        <v>73</v>
      </c>
      <c r="P23" s="216">
        <f t="shared" si="3"/>
        <v>0.55303030303030298</v>
      </c>
      <c r="Q23" s="201">
        <f>IFERROR(VLOOKUP($B23,MMWR_TRAD_AGG_RO_COMP[],Q$1,0),"ERROR")</f>
        <v>0</v>
      </c>
      <c r="R23" s="201">
        <f>IFERROR(VLOOKUP($B23,MMWR_TRAD_AGG_RO_COMP[],R$1,0),"ERROR")</f>
        <v>0</v>
      </c>
      <c r="S23" s="201">
        <f>IFERROR(VLOOKUP($B23,MMWR_APP_RO[],S$1,0),"ERROR")</f>
        <v>185</v>
      </c>
      <c r="T23" s="25"/>
    </row>
    <row r="24" spans="1:20" x14ac:dyDescent="0.2">
      <c r="A24" s="92"/>
      <c r="B24" s="116" t="s">
        <v>83</v>
      </c>
      <c r="C24" s="210">
        <f>IFERROR(VLOOKUP($B24,MMWR_TRAD_AGG_RO_COMP[],C$1,0),"ERROR")</f>
        <v>17847</v>
      </c>
      <c r="D24" s="199">
        <f>IFERROR(VLOOKUP($B24,MMWR_TRAD_AGG_RO_COMP[],D$1,0),"ERROR")</f>
        <v>328.1880428083</v>
      </c>
      <c r="E24" s="196">
        <f>IFERROR(VLOOKUP($B24,MMWR_TRAD_AGG_RO_COMP[],E$1,0),"ERROR")</f>
        <v>18658</v>
      </c>
      <c r="F24" s="193">
        <f>IFERROR(VLOOKUP($B24,MMWR_TRAD_AGG_RO_COMP[],F$1,0),"ERROR")</f>
        <v>5239</v>
      </c>
      <c r="G24" s="217">
        <f t="shared" si="0"/>
        <v>0.28079108157358773</v>
      </c>
      <c r="H24" s="192">
        <f>IFERROR(VLOOKUP($B24,MMWR_TRAD_AGG_RO_COMP[],H$1,0),"ERROR")</f>
        <v>29891</v>
      </c>
      <c r="I24" s="193">
        <f>IFERROR(VLOOKUP($B24,MMWR_TRAD_AGG_RO_COMP[],I$1,0),"ERROR")</f>
        <v>19351</v>
      </c>
      <c r="J24" s="217">
        <f t="shared" si="1"/>
        <v>0.64738550065237033</v>
      </c>
      <c r="K24" s="206">
        <f>IFERROR(VLOOKUP($B24,MMWR_TRAD_AGG_RO_COMP[],K$1,0),"ERROR")</f>
        <v>10963</v>
      </c>
      <c r="L24" s="207">
        <f>IFERROR(VLOOKUP($B24,MMWR_TRAD_AGG_RO_COMP[],L$1,0),"ERROR")</f>
        <v>7247</v>
      </c>
      <c r="M24" s="217">
        <f t="shared" si="2"/>
        <v>0.66104168566998089</v>
      </c>
      <c r="N24" s="206">
        <f>IFERROR(VLOOKUP($B24,MMWR_TRAD_AGG_RO_COMP[],N$1,0),"ERROR")</f>
        <v>4137</v>
      </c>
      <c r="O24" s="207">
        <f>IFERROR(VLOOKUP($B24,MMWR_TRAD_AGG_RO_COMP[],O$1,0),"ERROR")</f>
        <v>2676</v>
      </c>
      <c r="P24" s="217">
        <f t="shared" si="3"/>
        <v>0.64684554024655549</v>
      </c>
      <c r="Q24" s="202">
        <f>IFERROR(VLOOKUP($B24,MMWR_TRAD_AGG_RO_COMP[],Q$1,0),"ERROR")</f>
        <v>1</v>
      </c>
      <c r="R24" s="202">
        <f>IFERROR(VLOOKUP($B24,MMWR_TRAD_AGG_RO_COMP[],R$1,0),"ERROR")</f>
        <v>23</v>
      </c>
      <c r="S24" s="201">
        <f>IFERROR(VLOOKUP($B24,MMWR_APP_RO[],S$1,0),"ERROR")</f>
        <v>9065</v>
      </c>
      <c r="T24" s="25"/>
    </row>
    <row r="25" spans="1:20" x14ac:dyDescent="0.2">
      <c r="A25" s="107"/>
      <c r="B25" s="101" t="s">
        <v>391</v>
      </c>
      <c r="C25" s="212">
        <f>IFERROR(VLOOKUP($B25,MMWR_TRAD_AGG_DISTRICT_COMP[],C$1,0),"ERROR")</f>
        <v>38062</v>
      </c>
      <c r="D25" s="197">
        <f>IFERROR(VLOOKUP($B25,MMWR_TRAD_AGG_DISTRICT_COMP[],D$1,0),"ERROR")</f>
        <v>347.39209710469999</v>
      </c>
      <c r="E25" s="213">
        <f>IFERROR(VLOOKUP($B25,MMWR_TRAD_AGG_DISTRICT_COMP[],E$1,0),"ERROR")</f>
        <v>54898</v>
      </c>
      <c r="F25" s="218">
        <f>IFERROR(VLOOKUP($B25,MMWR_TRAD_AGG_DISTRICT_COMP[],F$1,0),"ERROR")</f>
        <v>12260</v>
      </c>
      <c r="G25" s="214">
        <f t="shared" si="0"/>
        <v>0.22332325403475536</v>
      </c>
      <c r="H25" s="218">
        <f>IFERROR(VLOOKUP($B25,MMWR_TRAD_AGG_DISTRICT_COMP[],H$1,0),"ERROR")</f>
        <v>64199</v>
      </c>
      <c r="I25" s="218">
        <f>IFERROR(VLOOKUP($B25,MMWR_TRAD_AGG_DISTRICT_COMP[],I$1,0),"ERROR")</f>
        <v>35678</v>
      </c>
      <c r="J25" s="214">
        <f t="shared" si="1"/>
        <v>0.55574074362529013</v>
      </c>
      <c r="K25" s="212">
        <f>IFERROR(VLOOKUP($B25,MMWR_TRAD_AGG_DISTRICT_COMP[],K$1,0),"ERROR")</f>
        <v>13777</v>
      </c>
      <c r="L25" s="212">
        <f>IFERROR(VLOOKUP($B25,MMWR_TRAD_AGG_DISTRICT_COMP[],L$1,0),"ERROR")</f>
        <v>8518</v>
      </c>
      <c r="M25" s="214">
        <f t="shared" si="2"/>
        <v>0.61827683820860857</v>
      </c>
      <c r="N25" s="212">
        <f>IFERROR(VLOOKUP($B25,MMWR_TRAD_AGG_DISTRICT_COMP[],N$1,0),"ERROR")</f>
        <v>20027</v>
      </c>
      <c r="O25" s="212">
        <f>IFERROR(VLOOKUP($B25,MMWR_TRAD_AGG_DISTRICT_COMP[],O$1,0),"ERROR")</f>
        <v>10851</v>
      </c>
      <c r="P25" s="214">
        <f t="shared" si="3"/>
        <v>0.54181854496429815</v>
      </c>
      <c r="Q25" s="212">
        <f>IFERROR(VLOOKUP($B25,MMWR_TRAD_AGG_DISTRICT_COMP[],Q$1,0),"ERROR")</f>
        <v>6151</v>
      </c>
      <c r="R25" s="215">
        <f>IFERROR(VLOOKUP($B25,MMWR_TRAD_AGG_DISTRICT_COMP[],R$1,0),"ERROR")</f>
        <v>1021</v>
      </c>
      <c r="S25" s="215">
        <f>IFERROR(VLOOKUP($B25,MMWR_APP_RO[],S$1,0),"ERROR")</f>
        <v>51563</v>
      </c>
      <c r="T25" s="25"/>
    </row>
    <row r="26" spans="1:20" x14ac:dyDescent="0.2">
      <c r="A26" s="107"/>
      <c r="B26" s="108" t="s">
        <v>37</v>
      </c>
      <c r="C26" s="209">
        <f>IFERROR(VLOOKUP($B26,MMWR_TRAD_AGG_RO_COMP[],C$1,0),"ERROR")</f>
        <v>5722</v>
      </c>
      <c r="D26" s="198">
        <f>IFERROR(VLOOKUP($B26,MMWR_TRAD_AGG_RO_COMP[],D$1,0),"ERROR")</f>
        <v>497.41488989859999</v>
      </c>
      <c r="E26" s="195">
        <f>IFERROR(VLOOKUP($B26,MMWR_TRAD_AGG_RO_COMP[],E$1,0),"ERROR")</f>
        <v>6410</v>
      </c>
      <c r="F26" s="191">
        <f>IFERROR(VLOOKUP($B26,MMWR_TRAD_AGG_RO_COMP[],F$1,0),"ERROR")</f>
        <v>1786</v>
      </c>
      <c r="G26" s="216">
        <f t="shared" si="0"/>
        <v>0.27862714508580344</v>
      </c>
      <c r="H26" s="190">
        <f>IFERROR(VLOOKUP($B26,MMWR_TRAD_AGG_RO_COMP[],H$1,0),"ERROR")</f>
        <v>7271</v>
      </c>
      <c r="I26" s="191">
        <f>IFERROR(VLOOKUP($B26,MMWR_TRAD_AGG_RO_COMP[],I$1,0),"ERROR")</f>
        <v>5522</v>
      </c>
      <c r="J26" s="216">
        <f t="shared" si="1"/>
        <v>0.75945537065052948</v>
      </c>
      <c r="K26" s="204">
        <f>IFERROR(VLOOKUP($B26,MMWR_TRAD_AGG_RO_COMP[],K$1,0),"ERROR")</f>
        <v>1784</v>
      </c>
      <c r="L26" s="205">
        <f>IFERROR(VLOOKUP($B26,MMWR_TRAD_AGG_RO_COMP[],L$1,0),"ERROR")</f>
        <v>1484</v>
      </c>
      <c r="M26" s="216">
        <f t="shared" si="2"/>
        <v>0.83183856502242148</v>
      </c>
      <c r="N26" s="204">
        <f>IFERROR(VLOOKUP($B26,MMWR_TRAD_AGG_RO_COMP[],N$1,0),"ERROR")</f>
        <v>1260</v>
      </c>
      <c r="O26" s="205">
        <f>IFERROR(VLOOKUP($B26,MMWR_TRAD_AGG_RO_COMP[],O$1,0),"ERROR")</f>
        <v>673</v>
      </c>
      <c r="P26" s="216">
        <f t="shared" si="3"/>
        <v>0.53412698412698412</v>
      </c>
      <c r="Q26" s="201">
        <f>IFERROR(VLOOKUP($B26,MMWR_TRAD_AGG_RO_COMP[],Q$1,0),"ERROR")</f>
        <v>0</v>
      </c>
      <c r="R26" s="201">
        <f>IFERROR(VLOOKUP($B26,MMWR_TRAD_AGG_RO_COMP[],R$1,0),"ERROR")</f>
        <v>214</v>
      </c>
      <c r="S26" s="201">
        <f>IFERROR(VLOOKUP($B26,MMWR_APP_RO[],S$1,0),"ERROR")</f>
        <v>8267</v>
      </c>
      <c r="T26" s="25"/>
    </row>
    <row r="27" spans="1:20" x14ac:dyDescent="0.2">
      <c r="A27" s="107"/>
      <c r="B27" s="108" t="s">
        <v>38</v>
      </c>
      <c r="C27" s="209">
        <f>IFERROR(VLOOKUP($B27,MMWR_TRAD_AGG_RO_COMP[],C$1,0),"ERROR")</f>
        <v>5335</v>
      </c>
      <c r="D27" s="198">
        <f>IFERROR(VLOOKUP($B27,MMWR_TRAD_AGG_RO_COMP[],D$1,0),"ERROR")</f>
        <v>410.31283973759997</v>
      </c>
      <c r="E27" s="195">
        <f>IFERROR(VLOOKUP($B27,MMWR_TRAD_AGG_RO_COMP[],E$1,0),"ERROR")</f>
        <v>7610</v>
      </c>
      <c r="F27" s="191">
        <f>IFERROR(VLOOKUP($B27,MMWR_TRAD_AGG_RO_COMP[],F$1,0),"ERROR")</f>
        <v>2140</v>
      </c>
      <c r="G27" s="216">
        <f t="shared" si="0"/>
        <v>0.2812089356110381</v>
      </c>
      <c r="H27" s="190">
        <f>IFERROR(VLOOKUP($B27,MMWR_TRAD_AGG_RO_COMP[],H$1,0),"ERROR")</f>
        <v>7613</v>
      </c>
      <c r="I27" s="191">
        <f>IFERROR(VLOOKUP($B27,MMWR_TRAD_AGG_RO_COMP[],I$1,0),"ERROR")</f>
        <v>4846</v>
      </c>
      <c r="J27" s="216">
        <f t="shared" si="1"/>
        <v>0.63654275581242614</v>
      </c>
      <c r="K27" s="204">
        <f>IFERROR(VLOOKUP($B27,MMWR_TRAD_AGG_RO_COMP[],K$1,0),"ERROR")</f>
        <v>1596</v>
      </c>
      <c r="L27" s="205">
        <f>IFERROR(VLOOKUP($B27,MMWR_TRAD_AGG_RO_COMP[],L$1,0),"ERROR")</f>
        <v>787</v>
      </c>
      <c r="M27" s="216">
        <f t="shared" si="2"/>
        <v>0.49310776942355888</v>
      </c>
      <c r="N27" s="204">
        <f>IFERROR(VLOOKUP($B27,MMWR_TRAD_AGG_RO_COMP[],N$1,0),"ERROR")</f>
        <v>3207</v>
      </c>
      <c r="O27" s="205">
        <f>IFERROR(VLOOKUP($B27,MMWR_TRAD_AGG_RO_COMP[],O$1,0),"ERROR")</f>
        <v>2295</v>
      </c>
      <c r="P27" s="216">
        <f t="shared" si="3"/>
        <v>0.71562207670720301</v>
      </c>
      <c r="Q27" s="201">
        <f>IFERROR(VLOOKUP($B27,MMWR_TRAD_AGG_RO_COMP[],Q$1,0),"ERROR")</f>
        <v>0</v>
      </c>
      <c r="R27" s="201">
        <f>IFERROR(VLOOKUP($B27,MMWR_TRAD_AGG_RO_COMP[],R$1,0),"ERROR")</f>
        <v>318</v>
      </c>
      <c r="S27" s="201">
        <f>IFERROR(VLOOKUP($B27,MMWR_APP_RO[],S$1,0),"ERROR")</f>
        <v>13555</v>
      </c>
      <c r="T27" s="25"/>
    </row>
    <row r="28" spans="1:20" x14ac:dyDescent="0.2">
      <c r="A28" s="107"/>
      <c r="B28" s="108" t="s">
        <v>41</v>
      </c>
      <c r="C28" s="209">
        <f>IFERROR(VLOOKUP($B28,MMWR_TRAD_AGG_RO_COMP[],C$1,0),"ERROR")</f>
        <v>994</v>
      </c>
      <c r="D28" s="198">
        <f>IFERROR(VLOOKUP($B28,MMWR_TRAD_AGG_RO_COMP[],D$1,0),"ERROR")</f>
        <v>131.81086519109999</v>
      </c>
      <c r="E28" s="195">
        <f>IFERROR(VLOOKUP($B28,MMWR_TRAD_AGG_RO_COMP[],E$1,0),"ERROR")</f>
        <v>2206</v>
      </c>
      <c r="F28" s="191">
        <f>IFERROR(VLOOKUP($B28,MMWR_TRAD_AGG_RO_COMP[],F$1,0),"ERROR")</f>
        <v>391</v>
      </c>
      <c r="G28" s="216">
        <f t="shared" si="0"/>
        <v>0.17724388032638258</v>
      </c>
      <c r="H28" s="190">
        <f>IFERROR(VLOOKUP($B28,MMWR_TRAD_AGG_RO_COMP[],H$1,0),"ERROR")</f>
        <v>1488</v>
      </c>
      <c r="I28" s="191">
        <f>IFERROR(VLOOKUP($B28,MMWR_TRAD_AGG_RO_COMP[],I$1,0),"ERROR")</f>
        <v>565</v>
      </c>
      <c r="J28" s="216">
        <f t="shared" si="1"/>
        <v>0.37970430107526881</v>
      </c>
      <c r="K28" s="204">
        <f>IFERROR(VLOOKUP($B28,MMWR_TRAD_AGG_RO_COMP[],K$1,0),"ERROR")</f>
        <v>316</v>
      </c>
      <c r="L28" s="205">
        <f>IFERROR(VLOOKUP($B28,MMWR_TRAD_AGG_RO_COMP[],L$1,0),"ERROR")</f>
        <v>86</v>
      </c>
      <c r="M28" s="216">
        <f t="shared" si="2"/>
        <v>0.27215189873417722</v>
      </c>
      <c r="N28" s="204">
        <f>IFERROR(VLOOKUP($B28,MMWR_TRAD_AGG_RO_COMP[],N$1,0),"ERROR")</f>
        <v>232</v>
      </c>
      <c r="O28" s="205">
        <f>IFERROR(VLOOKUP($B28,MMWR_TRAD_AGG_RO_COMP[],O$1,0),"ERROR")</f>
        <v>102</v>
      </c>
      <c r="P28" s="216">
        <f t="shared" si="3"/>
        <v>0.43965517241379309</v>
      </c>
      <c r="Q28" s="201">
        <f>IFERROR(VLOOKUP($B28,MMWR_TRAD_AGG_RO_COMP[],Q$1,0),"ERROR")</f>
        <v>0</v>
      </c>
      <c r="R28" s="201">
        <f>IFERROR(VLOOKUP($B28,MMWR_TRAD_AGG_RO_COMP[],R$1,0),"ERROR")</f>
        <v>5</v>
      </c>
      <c r="S28" s="201">
        <f>IFERROR(VLOOKUP($B28,MMWR_APP_RO[],S$1,0),"ERROR")</f>
        <v>1255</v>
      </c>
      <c r="T28" s="25"/>
    </row>
    <row r="29" spans="1:20" x14ac:dyDescent="0.2">
      <c r="A29" s="107"/>
      <c r="B29" s="108" t="s">
        <v>42</v>
      </c>
      <c r="C29" s="209">
        <f>IFERROR(VLOOKUP($B29,MMWR_TRAD_AGG_RO_COMP[],C$1,0),"ERROR")</f>
        <v>3002</v>
      </c>
      <c r="D29" s="198">
        <f>IFERROR(VLOOKUP($B29,MMWR_TRAD_AGG_RO_COMP[],D$1,0),"ERROR")</f>
        <v>300.49666888740001</v>
      </c>
      <c r="E29" s="195">
        <f>IFERROR(VLOOKUP($B29,MMWR_TRAD_AGG_RO_COMP[],E$1,0),"ERROR")</f>
        <v>6492</v>
      </c>
      <c r="F29" s="191">
        <f>IFERROR(VLOOKUP($B29,MMWR_TRAD_AGG_RO_COMP[],F$1,0),"ERROR")</f>
        <v>1728</v>
      </c>
      <c r="G29" s="216">
        <f t="shared" si="0"/>
        <v>0.26617375231053603</v>
      </c>
      <c r="H29" s="190">
        <f>IFERROR(VLOOKUP($B29,MMWR_TRAD_AGG_RO_COMP[],H$1,0),"ERROR")</f>
        <v>7515</v>
      </c>
      <c r="I29" s="191">
        <f>IFERROR(VLOOKUP($B29,MMWR_TRAD_AGG_RO_COMP[],I$1,0),"ERROR")</f>
        <v>3713</v>
      </c>
      <c r="J29" s="216">
        <f t="shared" si="1"/>
        <v>0.49407850964737193</v>
      </c>
      <c r="K29" s="204">
        <f>IFERROR(VLOOKUP($B29,MMWR_TRAD_AGG_RO_COMP[],K$1,0),"ERROR")</f>
        <v>1530</v>
      </c>
      <c r="L29" s="205">
        <f>IFERROR(VLOOKUP($B29,MMWR_TRAD_AGG_RO_COMP[],L$1,0),"ERROR")</f>
        <v>1115</v>
      </c>
      <c r="M29" s="216">
        <f t="shared" si="2"/>
        <v>0.72875816993464049</v>
      </c>
      <c r="N29" s="204">
        <f>IFERROR(VLOOKUP($B29,MMWR_TRAD_AGG_RO_COMP[],N$1,0),"ERROR")</f>
        <v>5469</v>
      </c>
      <c r="O29" s="205">
        <f>IFERROR(VLOOKUP($B29,MMWR_TRAD_AGG_RO_COMP[],O$1,0),"ERROR")</f>
        <v>449</v>
      </c>
      <c r="P29" s="216">
        <f t="shared" si="3"/>
        <v>8.2099104040958132E-2</v>
      </c>
      <c r="Q29" s="201">
        <f>IFERROR(VLOOKUP($B29,MMWR_TRAD_AGG_RO_COMP[],Q$1,0),"ERROR")</f>
        <v>2</v>
      </c>
      <c r="R29" s="201">
        <f>IFERROR(VLOOKUP($B29,MMWR_TRAD_AGG_RO_COMP[],R$1,0),"ERROR")</f>
        <v>199</v>
      </c>
      <c r="S29" s="201">
        <f>IFERROR(VLOOKUP($B29,MMWR_APP_RO[],S$1,0),"ERROR")</f>
        <v>5610</v>
      </c>
      <c r="T29" s="25"/>
    </row>
    <row r="30" spans="1:20" x14ac:dyDescent="0.2">
      <c r="A30" s="107"/>
      <c r="B30" s="108" t="s">
        <v>43</v>
      </c>
      <c r="C30" s="209">
        <f>IFERROR(VLOOKUP($B30,MMWR_TRAD_AGG_RO_COMP[],C$1,0),"ERROR")</f>
        <v>78</v>
      </c>
      <c r="D30" s="198">
        <f>IFERROR(VLOOKUP($B30,MMWR_TRAD_AGG_RO_COMP[],D$1,0),"ERROR")</f>
        <v>90.743589743599998</v>
      </c>
      <c r="E30" s="195">
        <f>IFERROR(VLOOKUP($B30,MMWR_TRAD_AGG_RO_COMP[],E$1,0),"ERROR")</f>
        <v>818</v>
      </c>
      <c r="F30" s="191">
        <f>IFERROR(VLOOKUP($B30,MMWR_TRAD_AGG_RO_COMP[],F$1,0),"ERROR")</f>
        <v>145</v>
      </c>
      <c r="G30" s="216">
        <f t="shared" si="0"/>
        <v>0.17726161369193155</v>
      </c>
      <c r="H30" s="190">
        <f>IFERROR(VLOOKUP($B30,MMWR_TRAD_AGG_RO_COMP[],H$1,0),"ERROR")</f>
        <v>231</v>
      </c>
      <c r="I30" s="191">
        <f>IFERROR(VLOOKUP($B30,MMWR_TRAD_AGG_RO_COMP[],I$1,0),"ERROR")</f>
        <v>17</v>
      </c>
      <c r="J30" s="216">
        <f t="shared" si="1"/>
        <v>7.3593073593073599E-2</v>
      </c>
      <c r="K30" s="204">
        <f>IFERROR(VLOOKUP($B30,MMWR_TRAD_AGG_RO_COMP[],K$1,0),"ERROR")</f>
        <v>95</v>
      </c>
      <c r="L30" s="205">
        <f>IFERROR(VLOOKUP($B30,MMWR_TRAD_AGG_RO_COMP[],L$1,0),"ERROR")</f>
        <v>36</v>
      </c>
      <c r="M30" s="216">
        <f t="shared" si="2"/>
        <v>0.37894736842105264</v>
      </c>
      <c r="N30" s="204">
        <f>IFERROR(VLOOKUP($B30,MMWR_TRAD_AGG_RO_COMP[],N$1,0),"ERROR")</f>
        <v>82</v>
      </c>
      <c r="O30" s="205">
        <f>IFERROR(VLOOKUP($B30,MMWR_TRAD_AGG_RO_COMP[],O$1,0),"ERROR")</f>
        <v>37</v>
      </c>
      <c r="P30" s="216">
        <f t="shared" si="3"/>
        <v>0.45121951219512196</v>
      </c>
      <c r="Q30" s="201">
        <f>IFERROR(VLOOKUP($B30,MMWR_TRAD_AGG_RO_COMP[],Q$1,0),"ERROR")</f>
        <v>0</v>
      </c>
      <c r="R30" s="201">
        <f>IFERROR(VLOOKUP($B30,MMWR_TRAD_AGG_RO_COMP[],R$1,0),"ERROR")</f>
        <v>2</v>
      </c>
      <c r="S30" s="201">
        <f>IFERROR(VLOOKUP($B30,MMWR_APP_RO[],S$1,0),"ERROR")</f>
        <v>614</v>
      </c>
      <c r="T30" s="25"/>
    </row>
    <row r="31" spans="1:20" x14ac:dyDescent="0.2">
      <c r="A31" s="107"/>
      <c r="B31" s="108" t="s">
        <v>48</v>
      </c>
      <c r="C31" s="209">
        <f>IFERROR(VLOOKUP($B31,MMWR_TRAD_AGG_RO_COMP[],C$1,0),"ERROR")</f>
        <v>7150</v>
      </c>
      <c r="D31" s="198">
        <f>IFERROR(VLOOKUP($B31,MMWR_TRAD_AGG_RO_COMP[],D$1,0),"ERROR")</f>
        <v>571.31860139859998</v>
      </c>
      <c r="E31" s="195">
        <f>IFERROR(VLOOKUP($B31,MMWR_TRAD_AGG_RO_COMP[],E$1,0),"ERROR")</f>
        <v>4676</v>
      </c>
      <c r="F31" s="191">
        <f>IFERROR(VLOOKUP($B31,MMWR_TRAD_AGG_RO_COMP[],F$1,0),"ERROR")</f>
        <v>1046</v>
      </c>
      <c r="G31" s="216">
        <f t="shared" si="0"/>
        <v>0.22369546621043626</v>
      </c>
      <c r="H31" s="190">
        <f>IFERROR(VLOOKUP($B31,MMWR_TRAD_AGG_RO_COMP[],H$1,0),"ERROR")</f>
        <v>11094</v>
      </c>
      <c r="I31" s="191">
        <f>IFERROR(VLOOKUP($B31,MMWR_TRAD_AGG_RO_COMP[],I$1,0),"ERROR")</f>
        <v>8497</v>
      </c>
      <c r="J31" s="216">
        <f t="shared" si="1"/>
        <v>0.76590950063097174</v>
      </c>
      <c r="K31" s="204">
        <f>IFERROR(VLOOKUP($B31,MMWR_TRAD_AGG_RO_COMP[],K$1,0),"ERROR")</f>
        <v>1910</v>
      </c>
      <c r="L31" s="205">
        <f>IFERROR(VLOOKUP($B31,MMWR_TRAD_AGG_RO_COMP[],L$1,0),"ERROR")</f>
        <v>1348</v>
      </c>
      <c r="M31" s="216">
        <f t="shared" si="2"/>
        <v>0.70575916230366487</v>
      </c>
      <c r="N31" s="204">
        <f>IFERROR(VLOOKUP($B31,MMWR_TRAD_AGG_RO_COMP[],N$1,0),"ERROR")</f>
        <v>1844</v>
      </c>
      <c r="O31" s="205">
        <f>IFERROR(VLOOKUP($B31,MMWR_TRAD_AGG_RO_COMP[],O$1,0),"ERROR")</f>
        <v>1408</v>
      </c>
      <c r="P31" s="216">
        <f t="shared" si="3"/>
        <v>0.7635574837310195</v>
      </c>
      <c r="Q31" s="201">
        <f>IFERROR(VLOOKUP($B31,MMWR_TRAD_AGG_RO_COMP[],Q$1,0),"ERROR")</f>
        <v>2</v>
      </c>
      <c r="R31" s="201">
        <f>IFERROR(VLOOKUP($B31,MMWR_TRAD_AGG_RO_COMP[],R$1,0),"ERROR")</f>
        <v>201</v>
      </c>
      <c r="S31" s="201">
        <f>IFERROR(VLOOKUP($B31,MMWR_APP_RO[],S$1,0),"ERROR")</f>
        <v>8285</v>
      </c>
      <c r="T31" s="25"/>
    </row>
    <row r="32" spans="1:20" x14ac:dyDescent="0.2">
      <c r="A32" s="107"/>
      <c r="B32" s="108" t="s">
        <v>50</v>
      </c>
      <c r="C32" s="209">
        <f>IFERROR(VLOOKUP($B32,MMWR_TRAD_AGG_RO_COMP[],C$1,0),"ERROR")</f>
        <v>2087</v>
      </c>
      <c r="D32" s="198">
        <f>IFERROR(VLOOKUP($B32,MMWR_TRAD_AGG_RO_COMP[],D$1,0),"ERROR")</f>
        <v>142.4393866794</v>
      </c>
      <c r="E32" s="195">
        <f>IFERROR(VLOOKUP($B32,MMWR_TRAD_AGG_RO_COMP[],E$1,0),"ERROR")</f>
        <v>2149</v>
      </c>
      <c r="F32" s="191">
        <f>IFERROR(VLOOKUP($B32,MMWR_TRAD_AGG_RO_COMP[],F$1,0),"ERROR")</f>
        <v>265</v>
      </c>
      <c r="G32" s="216">
        <f t="shared" si="0"/>
        <v>0.12331316891577478</v>
      </c>
      <c r="H32" s="190">
        <f>IFERROR(VLOOKUP($B32,MMWR_TRAD_AGG_RO_COMP[],H$1,0),"ERROR")</f>
        <v>3279</v>
      </c>
      <c r="I32" s="191">
        <f>IFERROR(VLOOKUP($B32,MMWR_TRAD_AGG_RO_COMP[],I$1,0),"ERROR")</f>
        <v>1322</v>
      </c>
      <c r="J32" s="216">
        <f t="shared" si="1"/>
        <v>0.40317169868862457</v>
      </c>
      <c r="K32" s="204">
        <f>IFERROR(VLOOKUP($B32,MMWR_TRAD_AGG_RO_COMP[],K$1,0),"ERROR")</f>
        <v>815</v>
      </c>
      <c r="L32" s="205">
        <f>IFERROR(VLOOKUP($B32,MMWR_TRAD_AGG_RO_COMP[],L$1,0),"ERROR")</f>
        <v>594</v>
      </c>
      <c r="M32" s="216">
        <f t="shared" si="2"/>
        <v>0.72883435582822087</v>
      </c>
      <c r="N32" s="204">
        <f>IFERROR(VLOOKUP($B32,MMWR_TRAD_AGG_RO_COMP[],N$1,0),"ERROR")</f>
        <v>629</v>
      </c>
      <c r="O32" s="205">
        <f>IFERROR(VLOOKUP($B32,MMWR_TRAD_AGG_RO_COMP[],O$1,0),"ERROR")</f>
        <v>293</v>
      </c>
      <c r="P32" s="216">
        <f t="shared" si="3"/>
        <v>0.46581875993640698</v>
      </c>
      <c r="Q32" s="201">
        <f>IFERROR(VLOOKUP($B32,MMWR_TRAD_AGG_RO_COMP[],Q$1,0),"ERROR")</f>
        <v>2</v>
      </c>
      <c r="R32" s="201">
        <f>IFERROR(VLOOKUP($B32,MMWR_TRAD_AGG_RO_COMP[],R$1,0),"ERROR")</f>
        <v>16</v>
      </c>
      <c r="S32" s="201">
        <f>IFERROR(VLOOKUP($B32,MMWR_APP_RO[],S$1,0),"ERROR")</f>
        <v>1113</v>
      </c>
      <c r="T32" s="25"/>
    </row>
    <row r="33" spans="1:20" x14ac:dyDescent="0.2">
      <c r="A33" s="107"/>
      <c r="B33" s="108" t="s">
        <v>56</v>
      </c>
      <c r="C33" s="209">
        <f>IFERROR(VLOOKUP($B33,MMWR_TRAD_AGG_RO_COMP[],C$1,0),"ERROR")</f>
        <v>4495</v>
      </c>
      <c r="D33" s="198">
        <f>IFERROR(VLOOKUP($B33,MMWR_TRAD_AGG_RO_COMP[],D$1,0),"ERROR")</f>
        <v>197.7935483871</v>
      </c>
      <c r="E33" s="195">
        <f>IFERROR(VLOOKUP($B33,MMWR_TRAD_AGG_RO_COMP[],E$1,0),"ERROR")</f>
        <v>6143</v>
      </c>
      <c r="F33" s="191">
        <f>IFERROR(VLOOKUP($B33,MMWR_TRAD_AGG_RO_COMP[],F$1,0),"ERROR")</f>
        <v>1219</v>
      </c>
      <c r="G33" s="216">
        <f t="shared" si="0"/>
        <v>0.19843724564545009</v>
      </c>
      <c r="H33" s="190">
        <f>IFERROR(VLOOKUP($B33,MMWR_TRAD_AGG_RO_COMP[],H$1,0),"ERROR")</f>
        <v>5717</v>
      </c>
      <c r="I33" s="191">
        <f>IFERROR(VLOOKUP($B33,MMWR_TRAD_AGG_RO_COMP[],I$1,0),"ERROR")</f>
        <v>2853</v>
      </c>
      <c r="J33" s="216">
        <f t="shared" si="1"/>
        <v>0.49903795697043907</v>
      </c>
      <c r="K33" s="204">
        <f>IFERROR(VLOOKUP($B33,MMWR_TRAD_AGG_RO_COMP[],K$1,0),"ERROR")</f>
        <v>595</v>
      </c>
      <c r="L33" s="205">
        <f>IFERROR(VLOOKUP($B33,MMWR_TRAD_AGG_RO_COMP[],L$1,0),"ERROR")</f>
        <v>387</v>
      </c>
      <c r="M33" s="216">
        <f t="shared" si="2"/>
        <v>0.65042016806722691</v>
      </c>
      <c r="N33" s="204">
        <f>IFERROR(VLOOKUP($B33,MMWR_TRAD_AGG_RO_COMP[],N$1,0),"ERROR")</f>
        <v>601</v>
      </c>
      <c r="O33" s="205">
        <f>IFERROR(VLOOKUP($B33,MMWR_TRAD_AGG_RO_COMP[],O$1,0),"ERROR")</f>
        <v>293</v>
      </c>
      <c r="P33" s="216">
        <f t="shared" si="3"/>
        <v>0.4875207986688852</v>
      </c>
      <c r="Q33" s="201">
        <f>IFERROR(VLOOKUP($B33,MMWR_TRAD_AGG_RO_COMP[],Q$1,0),"ERROR")</f>
        <v>6121</v>
      </c>
      <c r="R33" s="201">
        <f>IFERROR(VLOOKUP($B33,MMWR_TRAD_AGG_RO_COMP[],R$1,0),"ERROR")</f>
        <v>0</v>
      </c>
      <c r="S33" s="201">
        <f>IFERROR(VLOOKUP($B33,MMWR_APP_RO[],S$1,0),"ERROR")</f>
        <v>3290</v>
      </c>
      <c r="T33" s="25"/>
    </row>
    <row r="34" spans="1:20" x14ac:dyDescent="0.2">
      <c r="A34" s="107"/>
      <c r="B34" s="108" t="s">
        <v>74</v>
      </c>
      <c r="C34" s="209">
        <f>IFERROR(VLOOKUP($B34,MMWR_TRAD_AGG_RO_COMP[],C$1,0),"ERROR")</f>
        <v>250</v>
      </c>
      <c r="D34" s="198">
        <f>IFERROR(VLOOKUP($B34,MMWR_TRAD_AGG_RO_COMP[],D$1,0),"ERROR")</f>
        <v>117.276</v>
      </c>
      <c r="E34" s="195">
        <f>IFERROR(VLOOKUP($B34,MMWR_TRAD_AGG_RO_COMP[],E$1,0),"ERROR")</f>
        <v>825</v>
      </c>
      <c r="F34" s="191">
        <f>IFERROR(VLOOKUP($B34,MMWR_TRAD_AGG_RO_COMP[],F$1,0),"ERROR")</f>
        <v>149</v>
      </c>
      <c r="G34" s="216">
        <f t="shared" si="0"/>
        <v>0.1806060606060606</v>
      </c>
      <c r="H34" s="190">
        <f>IFERROR(VLOOKUP($B34,MMWR_TRAD_AGG_RO_COMP[],H$1,0),"ERROR")</f>
        <v>466</v>
      </c>
      <c r="I34" s="191">
        <f>IFERROR(VLOOKUP($B34,MMWR_TRAD_AGG_RO_COMP[],I$1,0),"ERROR")</f>
        <v>128</v>
      </c>
      <c r="J34" s="216">
        <f t="shared" si="1"/>
        <v>0.27467811158798283</v>
      </c>
      <c r="K34" s="204">
        <f>IFERROR(VLOOKUP($B34,MMWR_TRAD_AGG_RO_COMP[],K$1,0),"ERROR")</f>
        <v>348</v>
      </c>
      <c r="L34" s="205">
        <f>IFERROR(VLOOKUP($B34,MMWR_TRAD_AGG_RO_COMP[],L$1,0),"ERROR")</f>
        <v>155</v>
      </c>
      <c r="M34" s="216">
        <f t="shared" si="2"/>
        <v>0.4454022988505747</v>
      </c>
      <c r="N34" s="204">
        <f>IFERROR(VLOOKUP($B34,MMWR_TRAD_AGG_RO_COMP[],N$1,0),"ERROR")</f>
        <v>46</v>
      </c>
      <c r="O34" s="205">
        <f>IFERROR(VLOOKUP($B34,MMWR_TRAD_AGG_RO_COMP[],O$1,0),"ERROR")</f>
        <v>13</v>
      </c>
      <c r="P34" s="216">
        <f t="shared" si="3"/>
        <v>0.28260869565217389</v>
      </c>
      <c r="Q34" s="201">
        <f>IFERROR(VLOOKUP($B34,MMWR_TRAD_AGG_RO_COMP[],Q$1,0),"ERROR")</f>
        <v>0</v>
      </c>
      <c r="R34" s="201">
        <f>IFERROR(VLOOKUP($B34,MMWR_TRAD_AGG_RO_COMP[],R$1,0),"ERROR")</f>
        <v>0</v>
      </c>
      <c r="S34" s="201">
        <f>IFERROR(VLOOKUP($B34,MMWR_APP_RO[],S$1,0),"ERROR")</f>
        <v>227</v>
      </c>
      <c r="T34" s="25"/>
    </row>
    <row r="35" spans="1:20" x14ac:dyDescent="0.2">
      <c r="A35" s="107"/>
      <c r="B35" s="108" t="s">
        <v>75</v>
      </c>
      <c r="C35" s="209">
        <f>IFERROR(VLOOKUP($B35,MMWR_TRAD_AGG_RO_COMP[],C$1,0),"ERROR")</f>
        <v>4484</v>
      </c>
      <c r="D35" s="198">
        <f>IFERROR(VLOOKUP($B35,MMWR_TRAD_AGG_RO_COMP[],D$1,0),"ERROR")</f>
        <v>250.37198929530001</v>
      </c>
      <c r="E35" s="195">
        <f>IFERROR(VLOOKUP($B35,MMWR_TRAD_AGG_RO_COMP[],E$1,0),"ERROR")</f>
        <v>5940</v>
      </c>
      <c r="F35" s="191">
        <f>IFERROR(VLOOKUP($B35,MMWR_TRAD_AGG_RO_COMP[],F$1,0),"ERROR")</f>
        <v>1263</v>
      </c>
      <c r="G35" s="216">
        <f t="shared" si="0"/>
        <v>0.21262626262626264</v>
      </c>
      <c r="H35" s="190">
        <f>IFERROR(VLOOKUP($B35,MMWR_TRAD_AGG_RO_COMP[],H$1,0),"ERROR")</f>
        <v>6115</v>
      </c>
      <c r="I35" s="191">
        <f>IFERROR(VLOOKUP($B35,MMWR_TRAD_AGG_RO_COMP[],I$1,0),"ERROR")</f>
        <v>3749</v>
      </c>
      <c r="J35" s="216">
        <f t="shared" si="1"/>
        <v>0.61308258381030256</v>
      </c>
      <c r="K35" s="204">
        <f>IFERROR(VLOOKUP($B35,MMWR_TRAD_AGG_RO_COMP[],K$1,0),"ERROR")</f>
        <v>2326</v>
      </c>
      <c r="L35" s="205">
        <f>IFERROR(VLOOKUP($B35,MMWR_TRAD_AGG_RO_COMP[],L$1,0),"ERROR")</f>
        <v>1813</v>
      </c>
      <c r="M35" s="216">
        <f t="shared" si="2"/>
        <v>0.77944969905417028</v>
      </c>
      <c r="N35" s="204">
        <f>IFERROR(VLOOKUP($B35,MMWR_TRAD_AGG_RO_COMP[],N$1,0),"ERROR")</f>
        <v>5303</v>
      </c>
      <c r="O35" s="205">
        <f>IFERROR(VLOOKUP($B35,MMWR_TRAD_AGG_RO_COMP[],O$1,0),"ERROR")</f>
        <v>4581</v>
      </c>
      <c r="P35" s="216">
        <f t="shared" si="3"/>
        <v>0.8638506505751461</v>
      </c>
      <c r="Q35" s="201">
        <f>IFERROR(VLOOKUP($B35,MMWR_TRAD_AGG_RO_COMP[],Q$1,0),"ERROR")</f>
        <v>0</v>
      </c>
      <c r="R35" s="201">
        <f>IFERROR(VLOOKUP($B35,MMWR_TRAD_AGG_RO_COMP[],R$1,0),"ERROR")</f>
        <v>61</v>
      </c>
      <c r="S35" s="201">
        <f>IFERROR(VLOOKUP($B35,MMWR_APP_RO[],S$1,0),"ERROR")</f>
        <v>6393</v>
      </c>
      <c r="T35" s="25"/>
    </row>
    <row r="36" spans="1:20" x14ac:dyDescent="0.2">
      <c r="A36" s="28"/>
      <c r="B36" s="108" t="s">
        <v>76</v>
      </c>
      <c r="C36" s="219">
        <f>IFERROR(VLOOKUP($B36,MMWR_TRAD_AGG_RO_COMP[],C$1,0),"ERROR")</f>
        <v>2763</v>
      </c>
      <c r="D36" s="220">
        <f>IFERROR(VLOOKUP($B36,MMWR_TRAD_AGG_RO_COMP[],D$1,0),"ERROR")</f>
        <v>147.45059717699999</v>
      </c>
      <c r="E36" s="221">
        <f>IFERROR(VLOOKUP($B36,MMWR_TRAD_AGG_RO_COMP[],E$1,0),"ERROR")</f>
        <v>9053</v>
      </c>
      <c r="F36" s="222">
        <f>IFERROR(VLOOKUP($B36,MMWR_TRAD_AGG_RO_COMP[],F$1,0),"ERROR")</f>
        <v>1642</v>
      </c>
      <c r="G36" s="223">
        <f t="shared" si="0"/>
        <v>0.18137633933502706</v>
      </c>
      <c r="H36" s="224">
        <f>IFERROR(VLOOKUP($B36,MMWR_TRAD_AGG_RO_COMP[],H$1,0),"ERROR")</f>
        <v>10988</v>
      </c>
      <c r="I36" s="222">
        <f>IFERROR(VLOOKUP($B36,MMWR_TRAD_AGG_RO_COMP[],I$1,0),"ERROR")</f>
        <v>3227</v>
      </c>
      <c r="J36" s="223">
        <f t="shared" si="1"/>
        <v>0.29368401892974155</v>
      </c>
      <c r="K36" s="225">
        <f>IFERROR(VLOOKUP($B36,MMWR_TRAD_AGG_RO_COMP[],K$1,0),"ERROR")</f>
        <v>1367</v>
      </c>
      <c r="L36" s="226">
        <f>IFERROR(VLOOKUP($B36,MMWR_TRAD_AGG_RO_COMP[],L$1,0),"ERROR")</f>
        <v>258</v>
      </c>
      <c r="M36" s="223">
        <f t="shared" si="2"/>
        <v>0.18873445501097294</v>
      </c>
      <c r="N36" s="225">
        <f>IFERROR(VLOOKUP($B36,MMWR_TRAD_AGG_RO_COMP[],N$1,0),"ERROR")</f>
        <v>1143</v>
      </c>
      <c r="O36" s="226">
        <f>IFERROR(VLOOKUP($B36,MMWR_TRAD_AGG_RO_COMP[],O$1,0),"ERROR")</f>
        <v>607</v>
      </c>
      <c r="P36" s="223">
        <f t="shared" si="3"/>
        <v>0.53105861767279094</v>
      </c>
      <c r="Q36" s="227">
        <f>IFERROR(VLOOKUP($B36,MMWR_TRAD_AGG_RO_COMP[],Q$1,0),"ERROR")</f>
        <v>24</v>
      </c>
      <c r="R36" s="227">
        <f>IFERROR(VLOOKUP($B36,MMWR_TRAD_AGG_RO_COMP[],R$1,0),"ERROR")</f>
        <v>0</v>
      </c>
      <c r="S36" s="201">
        <f>IFERROR(VLOOKUP($B36,MMWR_APP_RO[],S$1,0),"ERROR")</f>
        <v>1731</v>
      </c>
      <c r="T36" s="28"/>
    </row>
    <row r="37" spans="1:20" x14ac:dyDescent="0.2">
      <c r="A37" s="28"/>
      <c r="B37" s="116" t="s">
        <v>81</v>
      </c>
      <c r="C37" s="228">
        <f>IFERROR(VLOOKUP($B37,MMWR_TRAD_AGG_RO_COMP[],C$1,0),"ERROR")</f>
        <v>1702</v>
      </c>
      <c r="D37" s="229">
        <f>IFERROR(VLOOKUP($B37,MMWR_TRAD_AGG_RO_COMP[],D$1,0),"ERROR")</f>
        <v>185.8683901293</v>
      </c>
      <c r="E37" s="230">
        <f>IFERROR(VLOOKUP($B37,MMWR_TRAD_AGG_RO_COMP[],E$1,0),"ERROR")</f>
        <v>2576</v>
      </c>
      <c r="F37" s="231">
        <f>IFERROR(VLOOKUP($B37,MMWR_TRAD_AGG_RO_COMP[],F$1,0),"ERROR")</f>
        <v>486</v>
      </c>
      <c r="G37" s="232">
        <f t="shared" si="0"/>
        <v>0.18866459627329193</v>
      </c>
      <c r="H37" s="233">
        <f>IFERROR(VLOOKUP($B37,MMWR_TRAD_AGG_RO_COMP[],H$1,0),"ERROR")</f>
        <v>2422</v>
      </c>
      <c r="I37" s="231">
        <f>IFERROR(VLOOKUP($B37,MMWR_TRAD_AGG_RO_COMP[],I$1,0),"ERROR")</f>
        <v>1239</v>
      </c>
      <c r="J37" s="232">
        <f t="shared" si="1"/>
        <v>0.51156069364161849</v>
      </c>
      <c r="K37" s="234">
        <f>IFERROR(VLOOKUP($B37,MMWR_TRAD_AGG_RO_COMP[],K$1,0),"ERROR")</f>
        <v>1095</v>
      </c>
      <c r="L37" s="235">
        <f>IFERROR(VLOOKUP($B37,MMWR_TRAD_AGG_RO_COMP[],L$1,0),"ERROR")</f>
        <v>455</v>
      </c>
      <c r="M37" s="232">
        <f t="shared" si="2"/>
        <v>0.41552511415525112</v>
      </c>
      <c r="N37" s="234">
        <f>IFERROR(VLOOKUP($B37,MMWR_TRAD_AGG_RO_COMP[],N$1,0),"ERROR")</f>
        <v>211</v>
      </c>
      <c r="O37" s="235">
        <f>IFERROR(VLOOKUP($B37,MMWR_TRAD_AGG_RO_COMP[],O$1,0),"ERROR")</f>
        <v>100</v>
      </c>
      <c r="P37" s="232">
        <f t="shared" si="3"/>
        <v>0.47393364928909953</v>
      </c>
      <c r="Q37" s="236">
        <f>IFERROR(VLOOKUP($B37,MMWR_TRAD_AGG_RO_COMP[],Q$1,0),"ERROR")</f>
        <v>0</v>
      </c>
      <c r="R37" s="236">
        <f>IFERROR(VLOOKUP($B37,MMWR_TRAD_AGG_RO_COMP[],R$1,0),"ERROR")</f>
        <v>5</v>
      </c>
      <c r="S37" s="201">
        <f>IFERROR(VLOOKUP($B37,MMWR_APP_RO[],S$1,0),"ERROR")</f>
        <v>1223</v>
      </c>
      <c r="T37" s="28"/>
    </row>
    <row r="38" spans="1:20" x14ac:dyDescent="0.2">
      <c r="A38" s="28"/>
      <c r="B38" s="101" t="s">
        <v>386</v>
      </c>
      <c r="C38" s="212">
        <f>IFERROR(VLOOKUP($B38,MMWR_TRAD_AGG_DISTRICT_COMP[],C$1,0),"ERROR")</f>
        <v>53024</v>
      </c>
      <c r="D38" s="197">
        <f>IFERROR(VLOOKUP($B38,MMWR_TRAD_AGG_DISTRICT_COMP[],D$1,0),"ERROR")</f>
        <v>364.17682558839999</v>
      </c>
      <c r="E38" s="213">
        <f>IFERROR(VLOOKUP($B38,MMWR_TRAD_AGG_DISTRICT_COMP[],E$1,0),"ERROR")</f>
        <v>63743</v>
      </c>
      <c r="F38" s="218">
        <f>IFERROR(VLOOKUP($B38,MMWR_TRAD_AGG_DISTRICT_COMP[],F$1,0),"ERROR")</f>
        <v>15015</v>
      </c>
      <c r="G38" s="214">
        <f t="shared" si="0"/>
        <v>0.2355552766578291</v>
      </c>
      <c r="H38" s="218">
        <f>IFERROR(VLOOKUP($B38,MMWR_TRAD_AGG_DISTRICT_COMP[],H$1,0),"ERROR")</f>
        <v>82595</v>
      </c>
      <c r="I38" s="218">
        <f>IFERROR(VLOOKUP($B38,MMWR_TRAD_AGG_DISTRICT_COMP[],I$1,0),"ERROR")</f>
        <v>51569</v>
      </c>
      <c r="J38" s="214">
        <f t="shared" si="1"/>
        <v>0.62435982807676005</v>
      </c>
      <c r="K38" s="212">
        <f>IFERROR(VLOOKUP($B38,MMWR_TRAD_AGG_DISTRICT_COMP[],K$1,0),"ERROR")</f>
        <v>20360</v>
      </c>
      <c r="L38" s="212">
        <f>IFERROR(VLOOKUP($B38,MMWR_TRAD_AGG_DISTRICT_COMP[],L$1,0),"ERROR")</f>
        <v>13312</v>
      </c>
      <c r="M38" s="214">
        <f t="shared" si="2"/>
        <v>0.65383104125736735</v>
      </c>
      <c r="N38" s="212">
        <f>IFERROR(VLOOKUP($B38,MMWR_TRAD_AGG_DISTRICT_COMP[],N$1,0),"ERROR")</f>
        <v>16713</v>
      </c>
      <c r="O38" s="212">
        <f>IFERROR(VLOOKUP($B38,MMWR_TRAD_AGG_DISTRICT_COMP[],O$1,0),"ERROR")</f>
        <v>8898</v>
      </c>
      <c r="P38" s="214">
        <f t="shared" si="3"/>
        <v>0.53239992819960513</v>
      </c>
      <c r="Q38" s="212">
        <f>IFERROR(VLOOKUP($B38,MMWR_TRAD_AGG_DISTRICT_COMP[],Q$1,0),"ERROR")</f>
        <v>50</v>
      </c>
      <c r="R38" s="215">
        <f>IFERROR(VLOOKUP($B38,MMWR_TRAD_AGG_DISTRICT_COMP[],R$1,0),"ERROR")</f>
        <v>1125</v>
      </c>
      <c r="S38" s="215">
        <f>IFERROR(VLOOKUP($B38,MMWR_APP_RO[],S$1,0),"ERROR")</f>
        <v>67807</v>
      </c>
      <c r="T38" s="28"/>
    </row>
    <row r="39" spans="1:20" x14ac:dyDescent="0.2">
      <c r="A39" s="28"/>
      <c r="B39" s="108" t="s">
        <v>36</v>
      </c>
      <c r="C39" s="219">
        <f>IFERROR(VLOOKUP($B39,MMWR_TRAD_AGG_RO_COMP[],C$1,0),"ERROR")</f>
        <v>319</v>
      </c>
      <c r="D39" s="220">
        <f>IFERROR(VLOOKUP($B39,MMWR_TRAD_AGG_RO_COMP[],D$1,0),"ERROR")</f>
        <v>271.05329153610001</v>
      </c>
      <c r="E39" s="221">
        <f>IFERROR(VLOOKUP($B39,MMWR_TRAD_AGG_RO_COMP[],E$1,0),"ERROR")</f>
        <v>807</v>
      </c>
      <c r="F39" s="222">
        <f>IFERROR(VLOOKUP($B39,MMWR_TRAD_AGG_RO_COMP[],F$1,0),"ERROR")</f>
        <v>98</v>
      </c>
      <c r="G39" s="223">
        <f t="shared" si="0"/>
        <v>0.12143742255266418</v>
      </c>
      <c r="H39" s="224">
        <f>IFERROR(VLOOKUP($B39,MMWR_TRAD_AGG_RO_COMP[],H$1,0),"ERROR")</f>
        <v>533</v>
      </c>
      <c r="I39" s="222">
        <f>IFERROR(VLOOKUP($B39,MMWR_TRAD_AGG_RO_COMP[],I$1,0),"ERROR")</f>
        <v>287</v>
      </c>
      <c r="J39" s="223">
        <f t="shared" si="1"/>
        <v>0.53846153846153844</v>
      </c>
      <c r="K39" s="225">
        <f>IFERROR(VLOOKUP($B39,MMWR_TRAD_AGG_RO_COMP[],K$1,0),"ERROR")</f>
        <v>142</v>
      </c>
      <c r="L39" s="226">
        <f>IFERROR(VLOOKUP($B39,MMWR_TRAD_AGG_RO_COMP[],L$1,0),"ERROR")</f>
        <v>59</v>
      </c>
      <c r="M39" s="223">
        <f t="shared" si="2"/>
        <v>0.41549295774647887</v>
      </c>
      <c r="N39" s="225">
        <f>IFERROR(VLOOKUP($B39,MMWR_TRAD_AGG_RO_COMP[],N$1,0),"ERROR")</f>
        <v>86</v>
      </c>
      <c r="O39" s="226">
        <f>IFERROR(VLOOKUP($B39,MMWR_TRAD_AGG_RO_COMP[],O$1,0),"ERROR")</f>
        <v>35</v>
      </c>
      <c r="P39" s="223">
        <f t="shared" si="3"/>
        <v>0.40697674418604651</v>
      </c>
      <c r="Q39" s="227">
        <f>IFERROR(VLOOKUP($B39,MMWR_TRAD_AGG_RO_COMP[],Q$1,0),"ERROR")</f>
        <v>2</v>
      </c>
      <c r="R39" s="227">
        <f>IFERROR(VLOOKUP($B39,MMWR_TRAD_AGG_RO_COMP[],R$1,0),"ERROR")</f>
        <v>3</v>
      </c>
      <c r="S39" s="201">
        <f>IFERROR(VLOOKUP($B39,MMWR_APP_RO[],S$1,0),"ERROR")</f>
        <v>256</v>
      </c>
      <c r="T39" s="28"/>
    </row>
    <row r="40" spans="1:20" x14ac:dyDescent="0.2">
      <c r="A40" s="28"/>
      <c r="B40" s="108" t="s">
        <v>40</v>
      </c>
      <c r="C40" s="219">
        <f>IFERROR(VLOOKUP($B40,MMWR_TRAD_AGG_RO_COMP[],C$1,0),"ERROR")</f>
        <v>7038</v>
      </c>
      <c r="D40" s="220">
        <f>IFERROR(VLOOKUP($B40,MMWR_TRAD_AGG_RO_COMP[],D$1,0),"ERROR")</f>
        <v>511.4852230747</v>
      </c>
      <c r="E40" s="221">
        <f>IFERROR(VLOOKUP($B40,MMWR_TRAD_AGG_RO_COMP[],E$1,0),"ERROR")</f>
        <v>8399</v>
      </c>
      <c r="F40" s="222">
        <f>IFERROR(VLOOKUP($B40,MMWR_TRAD_AGG_RO_COMP[],F$1,0),"ERROR")</f>
        <v>2605</v>
      </c>
      <c r="G40" s="223">
        <f t="shared" si="0"/>
        <v>0.3101559709489225</v>
      </c>
      <c r="H40" s="224">
        <f>IFERROR(VLOOKUP($B40,MMWR_TRAD_AGG_RO_COMP[],H$1,0),"ERROR")</f>
        <v>9398</v>
      </c>
      <c r="I40" s="222">
        <f>IFERROR(VLOOKUP($B40,MMWR_TRAD_AGG_RO_COMP[],I$1,0),"ERROR")</f>
        <v>7009</v>
      </c>
      <c r="J40" s="223">
        <f t="shared" si="1"/>
        <v>0.74579697808044265</v>
      </c>
      <c r="K40" s="225">
        <f>IFERROR(VLOOKUP($B40,MMWR_TRAD_AGG_RO_COMP[],K$1,0),"ERROR")</f>
        <v>3128</v>
      </c>
      <c r="L40" s="226">
        <f>IFERROR(VLOOKUP($B40,MMWR_TRAD_AGG_RO_COMP[],L$1,0),"ERROR")</f>
        <v>2189</v>
      </c>
      <c r="M40" s="223">
        <f t="shared" si="2"/>
        <v>0.69980818414322254</v>
      </c>
      <c r="N40" s="225">
        <f>IFERROR(VLOOKUP($B40,MMWR_TRAD_AGG_RO_COMP[],N$1,0),"ERROR")</f>
        <v>834</v>
      </c>
      <c r="O40" s="226">
        <f>IFERROR(VLOOKUP($B40,MMWR_TRAD_AGG_RO_COMP[],O$1,0),"ERROR")</f>
        <v>395</v>
      </c>
      <c r="P40" s="223">
        <f t="shared" si="3"/>
        <v>0.47362110311750599</v>
      </c>
      <c r="Q40" s="227">
        <f>IFERROR(VLOOKUP($B40,MMWR_TRAD_AGG_RO_COMP[],Q$1,0),"ERROR")</f>
        <v>0</v>
      </c>
      <c r="R40" s="227">
        <f>IFERROR(VLOOKUP($B40,MMWR_TRAD_AGG_RO_COMP[],R$1,0),"ERROR")</f>
        <v>56</v>
      </c>
      <c r="S40" s="201">
        <f>IFERROR(VLOOKUP($B40,MMWR_APP_RO[],S$1,0),"ERROR")</f>
        <v>6347</v>
      </c>
      <c r="T40" s="28"/>
    </row>
    <row r="41" spans="1:20" x14ac:dyDescent="0.2">
      <c r="A41" s="28"/>
      <c r="B41" s="108" t="s">
        <v>181</v>
      </c>
      <c r="C41" s="219">
        <f>IFERROR(VLOOKUP($B41,MMWR_TRAD_AGG_RO_COMP[],C$1,0),"ERROR")</f>
        <v>482</v>
      </c>
      <c r="D41" s="220">
        <f>IFERROR(VLOOKUP($B41,MMWR_TRAD_AGG_RO_COMP[],D$1,0),"ERROR")</f>
        <v>145.65145228220001</v>
      </c>
      <c r="E41" s="221">
        <f>IFERROR(VLOOKUP($B41,MMWR_TRAD_AGG_RO_COMP[],E$1,0),"ERROR")</f>
        <v>614</v>
      </c>
      <c r="F41" s="222">
        <f>IFERROR(VLOOKUP($B41,MMWR_TRAD_AGG_RO_COMP[],F$1,0),"ERROR")</f>
        <v>55</v>
      </c>
      <c r="G41" s="223">
        <f t="shared" si="0"/>
        <v>8.9576547231270356E-2</v>
      </c>
      <c r="H41" s="224">
        <f>IFERROR(VLOOKUP($B41,MMWR_TRAD_AGG_RO_COMP[],H$1,0),"ERROR")</f>
        <v>681</v>
      </c>
      <c r="I41" s="222">
        <f>IFERROR(VLOOKUP($B41,MMWR_TRAD_AGG_RO_COMP[],I$1,0),"ERROR")</f>
        <v>229</v>
      </c>
      <c r="J41" s="223">
        <f t="shared" si="1"/>
        <v>0.33627019089574156</v>
      </c>
      <c r="K41" s="225">
        <f>IFERROR(VLOOKUP($B41,MMWR_TRAD_AGG_RO_COMP[],K$1,0),"ERROR")</f>
        <v>459</v>
      </c>
      <c r="L41" s="226">
        <f>IFERROR(VLOOKUP($B41,MMWR_TRAD_AGG_RO_COMP[],L$1,0),"ERROR")</f>
        <v>142</v>
      </c>
      <c r="M41" s="223">
        <f t="shared" si="2"/>
        <v>0.30936819172113289</v>
      </c>
      <c r="N41" s="225">
        <f>IFERROR(VLOOKUP($B41,MMWR_TRAD_AGG_RO_COMP[],N$1,0),"ERROR")</f>
        <v>173</v>
      </c>
      <c r="O41" s="226">
        <f>IFERROR(VLOOKUP($B41,MMWR_TRAD_AGG_RO_COMP[],O$1,0),"ERROR")</f>
        <v>69</v>
      </c>
      <c r="P41" s="223">
        <f t="shared" si="3"/>
        <v>0.39884393063583817</v>
      </c>
      <c r="Q41" s="227">
        <f>IFERROR(VLOOKUP($B41,MMWR_TRAD_AGG_RO_COMP[],Q$1,0),"ERROR")</f>
        <v>0</v>
      </c>
      <c r="R41" s="227">
        <f>IFERROR(VLOOKUP($B41,MMWR_TRAD_AGG_RO_COMP[],R$1,0),"ERROR")</f>
        <v>7</v>
      </c>
      <c r="S41" s="201">
        <f>IFERROR(VLOOKUP($B41,MMWR_APP_RO[],S$1,0),"ERROR")</f>
        <v>354</v>
      </c>
      <c r="T41" s="28"/>
    </row>
    <row r="42" spans="1:20" x14ac:dyDescent="0.2">
      <c r="A42" s="28"/>
      <c r="B42" s="108" t="s">
        <v>46</v>
      </c>
      <c r="C42" s="219">
        <f>IFERROR(VLOOKUP($B42,MMWR_TRAD_AGG_RO_COMP[],C$1,0),"ERROR")</f>
        <v>13158</v>
      </c>
      <c r="D42" s="220">
        <f>IFERROR(VLOOKUP($B42,MMWR_TRAD_AGG_RO_COMP[],D$1,0),"ERROR")</f>
        <v>349.30293357649998</v>
      </c>
      <c r="E42" s="221">
        <f>IFERROR(VLOOKUP($B42,MMWR_TRAD_AGG_RO_COMP[],E$1,0),"ERROR")</f>
        <v>15420</v>
      </c>
      <c r="F42" s="222">
        <f>IFERROR(VLOOKUP($B42,MMWR_TRAD_AGG_RO_COMP[],F$1,0),"ERROR")</f>
        <v>3964</v>
      </c>
      <c r="G42" s="223">
        <f t="shared" si="0"/>
        <v>0.25706874189364459</v>
      </c>
      <c r="H42" s="224">
        <f>IFERROR(VLOOKUP($B42,MMWR_TRAD_AGG_RO_COMP[],H$1,0),"ERROR")</f>
        <v>17250</v>
      </c>
      <c r="I42" s="222">
        <f>IFERROR(VLOOKUP($B42,MMWR_TRAD_AGG_RO_COMP[],I$1,0),"ERROR")</f>
        <v>12032</v>
      </c>
      <c r="J42" s="223">
        <f t="shared" si="1"/>
        <v>0.69750724637681161</v>
      </c>
      <c r="K42" s="225">
        <f>IFERROR(VLOOKUP($B42,MMWR_TRAD_AGG_RO_COMP[],K$1,0),"ERROR")</f>
        <v>3231</v>
      </c>
      <c r="L42" s="226">
        <f>IFERROR(VLOOKUP($B42,MMWR_TRAD_AGG_RO_COMP[],L$1,0),"ERROR")</f>
        <v>1877</v>
      </c>
      <c r="M42" s="223">
        <f t="shared" si="2"/>
        <v>0.5809346951408233</v>
      </c>
      <c r="N42" s="225">
        <f>IFERROR(VLOOKUP($B42,MMWR_TRAD_AGG_RO_COMP[],N$1,0),"ERROR")</f>
        <v>3381</v>
      </c>
      <c r="O42" s="226">
        <f>IFERROR(VLOOKUP($B42,MMWR_TRAD_AGG_RO_COMP[],O$1,0),"ERROR")</f>
        <v>2518</v>
      </c>
      <c r="P42" s="223">
        <f t="shared" si="3"/>
        <v>0.74475007394262049</v>
      </c>
      <c r="Q42" s="227">
        <f>IFERROR(VLOOKUP($B42,MMWR_TRAD_AGG_RO_COMP[],Q$1,0),"ERROR")</f>
        <v>1</v>
      </c>
      <c r="R42" s="227">
        <f>IFERROR(VLOOKUP($B42,MMWR_TRAD_AGG_RO_COMP[],R$1,0),"ERROR")</f>
        <v>226</v>
      </c>
      <c r="S42" s="201">
        <f>IFERROR(VLOOKUP($B42,MMWR_APP_RO[],S$1,0),"ERROR")</f>
        <v>20509</v>
      </c>
      <c r="T42" s="28"/>
    </row>
    <row r="43" spans="1:20" x14ac:dyDescent="0.2">
      <c r="A43" s="28"/>
      <c r="B43" s="108" t="s">
        <v>49</v>
      </c>
      <c r="C43" s="219">
        <f>IFERROR(VLOOKUP($B43,MMWR_TRAD_AGG_RO_COMP[],C$1,0),"ERROR")</f>
        <v>4001</v>
      </c>
      <c r="D43" s="220">
        <f>IFERROR(VLOOKUP($B43,MMWR_TRAD_AGG_RO_COMP[],D$1,0),"ERROR")</f>
        <v>409.66033491629997</v>
      </c>
      <c r="E43" s="221">
        <f>IFERROR(VLOOKUP($B43,MMWR_TRAD_AGG_RO_COMP[],E$1,0),"ERROR")</f>
        <v>3960</v>
      </c>
      <c r="F43" s="222">
        <f>IFERROR(VLOOKUP($B43,MMWR_TRAD_AGG_RO_COMP[],F$1,0),"ERROR")</f>
        <v>1246</v>
      </c>
      <c r="G43" s="223">
        <f t="shared" si="0"/>
        <v>0.31464646464646467</v>
      </c>
      <c r="H43" s="224">
        <f>IFERROR(VLOOKUP($B43,MMWR_TRAD_AGG_RO_COMP[],H$1,0),"ERROR")</f>
        <v>6130</v>
      </c>
      <c r="I43" s="222">
        <f>IFERROR(VLOOKUP($B43,MMWR_TRAD_AGG_RO_COMP[],I$1,0),"ERROR")</f>
        <v>4466</v>
      </c>
      <c r="J43" s="223">
        <f t="shared" si="1"/>
        <v>0.72854812398042412</v>
      </c>
      <c r="K43" s="225">
        <f>IFERROR(VLOOKUP($B43,MMWR_TRAD_AGG_RO_COMP[],K$1,0),"ERROR")</f>
        <v>2103</v>
      </c>
      <c r="L43" s="226">
        <f>IFERROR(VLOOKUP($B43,MMWR_TRAD_AGG_RO_COMP[],L$1,0),"ERROR")</f>
        <v>1614</v>
      </c>
      <c r="M43" s="223">
        <f t="shared" si="2"/>
        <v>0.76747503566333808</v>
      </c>
      <c r="N43" s="225">
        <f>IFERROR(VLOOKUP($B43,MMWR_TRAD_AGG_RO_COMP[],N$1,0),"ERROR")</f>
        <v>2107</v>
      </c>
      <c r="O43" s="226">
        <f>IFERROR(VLOOKUP($B43,MMWR_TRAD_AGG_RO_COMP[],O$1,0),"ERROR")</f>
        <v>1718</v>
      </c>
      <c r="P43" s="223">
        <f t="shared" si="3"/>
        <v>0.81537731371618416</v>
      </c>
      <c r="Q43" s="227">
        <f>IFERROR(VLOOKUP($B43,MMWR_TRAD_AGG_RO_COMP[],Q$1,0),"ERROR")</f>
        <v>43</v>
      </c>
      <c r="R43" s="227">
        <f>IFERROR(VLOOKUP($B43,MMWR_TRAD_AGG_RO_COMP[],R$1,0),"ERROR")</f>
        <v>189</v>
      </c>
      <c r="S43" s="201">
        <f>IFERROR(VLOOKUP($B43,MMWR_APP_RO[],S$1,0),"ERROR")</f>
        <v>4678</v>
      </c>
      <c r="T43" s="28"/>
    </row>
    <row r="44" spans="1:20" x14ac:dyDescent="0.2">
      <c r="A44" s="28"/>
      <c r="B44" s="108" t="s">
        <v>51</v>
      </c>
      <c r="C44" s="219">
        <f>IFERROR(VLOOKUP($B44,MMWR_TRAD_AGG_RO_COMP[],C$1,0),"ERROR")</f>
        <v>4193</v>
      </c>
      <c r="D44" s="220">
        <f>IFERROR(VLOOKUP($B44,MMWR_TRAD_AGG_RO_COMP[],D$1,0),"ERROR")</f>
        <v>390.63892201290003</v>
      </c>
      <c r="E44" s="221">
        <f>IFERROR(VLOOKUP($B44,MMWR_TRAD_AGG_RO_COMP[],E$1,0),"ERROR")</f>
        <v>3244</v>
      </c>
      <c r="F44" s="222">
        <f>IFERROR(VLOOKUP($B44,MMWR_TRAD_AGG_RO_COMP[],F$1,0),"ERROR")</f>
        <v>548</v>
      </c>
      <c r="G44" s="223">
        <f t="shared" si="0"/>
        <v>0.16892725030826142</v>
      </c>
      <c r="H44" s="224">
        <f>IFERROR(VLOOKUP($B44,MMWR_TRAD_AGG_RO_COMP[],H$1,0),"ERROR")</f>
        <v>7879</v>
      </c>
      <c r="I44" s="222">
        <f>IFERROR(VLOOKUP($B44,MMWR_TRAD_AGG_RO_COMP[],I$1,0),"ERROR")</f>
        <v>4278</v>
      </c>
      <c r="J44" s="223">
        <f t="shared" si="1"/>
        <v>0.54296230486102293</v>
      </c>
      <c r="K44" s="225">
        <f>IFERROR(VLOOKUP($B44,MMWR_TRAD_AGG_RO_COMP[],K$1,0),"ERROR")</f>
        <v>3986</v>
      </c>
      <c r="L44" s="226">
        <f>IFERROR(VLOOKUP($B44,MMWR_TRAD_AGG_RO_COMP[],L$1,0),"ERROR")</f>
        <v>3377</v>
      </c>
      <c r="M44" s="223">
        <f t="shared" si="2"/>
        <v>0.84721525338685399</v>
      </c>
      <c r="N44" s="225">
        <f>IFERROR(VLOOKUP($B44,MMWR_TRAD_AGG_RO_COMP[],N$1,0),"ERROR")</f>
        <v>1413</v>
      </c>
      <c r="O44" s="226">
        <f>IFERROR(VLOOKUP($B44,MMWR_TRAD_AGG_RO_COMP[],O$1,0),"ERROR")</f>
        <v>727</v>
      </c>
      <c r="P44" s="223">
        <f t="shared" si="3"/>
        <v>0.51450813871196033</v>
      </c>
      <c r="Q44" s="227">
        <f>IFERROR(VLOOKUP($B44,MMWR_TRAD_AGG_RO_COMP[],Q$1,0),"ERROR")</f>
        <v>1</v>
      </c>
      <c r="R44" s="227">
        <f>IFERROR(VLOOKUP($B44,MMWR_TRAD_AGG_RO_COMP[],R$1,0),"ERROR")</f>
        <v>106</v>
      </c>
      <c r="S44" s="201">
        <f>IFERROR(VLOOKUP($B44,MMWR_APP_RO[],S$1,0),"ERROR")</f>
        <v>5297</v>
      </c>
      <c r="T44" s="28"/>
    </row>
    <row r="45" spans="1:20" x14ac:dyDescent="0.2">
      <c r="A45" s="28"/>
      <c r="B45" s="108" t="s">
        <v>27</v>
      </c>
      <c r="C45" s="219">
        <f>IFERROR(VLOOKUP($B45,MMWR_TRAD_AGG_RO_COMP[],C$1,0),"ERROR")</f>
        <v>1232</v>
      </c>
      <c r="D45" s="220">
        <f>IFERROR(VLOOKUP($B45,MMWR_TRAD_AGG_RO_COMP[],D$1,0),"ERROR")</f>
        <v>85.789772727300004</v>
      </c>
      <c r="E45" s="221">
        <f>IFERROR(VLOOKUP($B45,MMWR_TRAD_AGG_RO_COMP[],E$1,0),"ERROR")</f>
        <v>5679</v>
      </c>
      <c r="F45" s="222">
        <f>IFERROR(VLOOKUP($B45,MMWR_TRAD_AGG_RO_COMP[],F$1,0),"ERROR")</f>
        <v>951</v>
      </c>
      <c r="G45" s="223">
        <f t="shared" si="0"/>
        <v>0.16745905969360803</v>
      </c>
      <c r="H45" s="224">
        <f>IFERROR(VLOOKUP($B45,MMWR_TRAD_AGG_RO_COMP[],H$1,0),"ERROR")</f>
        <v>7162</v>
      </c>
      <c r="I45" s="222">
        <f>IFERROR(VLOOKUP($B45,MMWR_TRAD_AGG_RO_COMP[],I$1,0),"ERROR")</f>
        <v>2624</v>
      </c>
      <c r="J45" s="223">
        <f t="shared" si="1"/>
        <v>0.36637810667411336</v>
      </c>
      <c r="K45" s="225">
        <f>IFERROR(VLOOKUP($B45,MMWR_TRAD_AGG_RO_COMP[],K$1,0),"ERROR")</f>
        <v>1520</v>
      </c>
      <c r="L45" s="226">
        <f>IFERROR(VLOOKUP($B45,MMWR_TRAD_AGG_RO_COMP[],L$1,0),"ERROR")</f>
        <v>586</v>
      </c>
      <c r="M45" s="223">
        <f t="shared" si="2"/>
        <v>0.38552631578947366</v>
      </c>
      <c r="N45" s="225">
        <f>IFERROR(VLOOKUP($B45,MMWR_TRAD_AGG_RO_COMP[],N$1,0),"ERROR")</f>
        <v>1417</v>
      </c>
      <c r="O45" s="226">
        <f>IFERROR(VLOOKUP($B45,MMWR_TRAD_AGG_RO_COMP[],O$1,0),"ERROR")</f>
        <v>617</v>
      </c>
      <c r="P45" s="223">
        <f t="shared" si="3"/>
        <v>0.4354269583627382</v>
      </c>
      <c r="Q45" s="227">
        <f>IFERROR(VLOOKUP($B45,MMWR_TRAD_AGG_RO_COMP[],Q$1,0),"ERROR")</f>
        <v>0</v>
      </c>
      <c r="R45" s="227">
        <f>IFERROR(VLOOKUP($B45,MMWR_TRAD_AGG_RO_COMP[],R$1,0),"ERROR")</f>
        <v>69</v>
      </c>
      <c r="S45" s="201">
        <f>IFERROR(VLOOKUP($B45,MMWR_APP_RO[],S$1,0),"ERROR")</f>
        <v>4513</v>
      </c>
      <c r="T45" s="28"/>
    </row>
    <row r="46" spans="1:20" x14ac:dyDescent="0.2">
      <c r="A46" s="28"/>
      <c r="B46" s="108" t="s">
        <v>59</v>
      </c>
      <c r="C46" s="219">
        <f>IFERROR(VLOOKUP($B46,MMWR_TRAD_AGG_RO_COMP[],C$1,0),"ERROR")</f>
        <v>4426</v>
      </c>
      <c r="D46" s="220">
        <f>IFERROR(VLOOKUP($B46,MMWR_TRAD_AGG_RO_COMP[],D$1,0),"ERROR")</f>
        <v>444.0707184817</v>
      </c>
      <c r="E46" s="221">
        <f>IFERROR(VLOOKUP($B46,MMWR_TRAD_AGG_RO_COMP[],E$1,0),"ERROR")</f>
        <v>5723</v>
      </c>
      <c r="F46" s="222">
        <f>IFERROR(VLOOKUP($B46,MMWR_TRAD_AGG_RO_COMP[],F$1,0),"ERROR")</f>
        <v>1376</v>
      </c>
      <c r="G46" s="223">
        <f t="shared" si="0"/>
        <v>0.24043333915778439</v>
      </c>
      <c r="H46" s="224">
        <f>IFERROR(VLOOKUP($B46,MMWR_TRAD_AGG_RO_COMP[],H$1,0),"ERROR")</f>
        <v>5892</v>
      </c>
      <c r="I46" s="222">
        <f>IFERROR(VLOOKUP($B46,MMWR_TRAD_AGG_RO_COMP[],I$1,0),"ERROR")</f>
        <v>4193</v>
      </c>
      <c r="J46" s="223">
        <f t="shared" si="1"/>
        <v>0.71164290563475896</v>
      </c>
      <c r="K46" s="225">
        <f>IFERROR(VLOOKUP($B46,MMWR_TRAD_AGG_RO_COMP[],K$1,0),"ERROR")</f>
        <v>993</v>
      </c>
      <c r="L46" s="226">
        <f>IFERROR(VLOOKUP($B46,MMWR_TRAD_AGG_RO_COMP[],L$1,0),"ERROR")</f>
        <v>622</v>
      </c>
      <c r="M46" s="223">
        <f t="shared" si="2"/>
        <v>0.62638469284994969</v>
      </c>
      <c r="N46" s="225">
        <f>IFERROR(VLOOKUP($B46,MMWR_TRAD_AGG_RO_COMP[],N$1,0),"ERROR")</f>
        <v>1304</v>
      </c>
      <c r="O46" s="226">
        <f>IFERROR(VLOOKUP($B46,MMWR_TRAD_AGG_RO_COMP[],O$1,0),"ERROR")</f>
        <v>834</v>
      </c>
      <c r="P46" s="223">
        <f t="shared" si="3"/>
        <v>0.63957055214723924</v>
      </c>
      <c r="Q46" s="227">
        <f>IFERROR(VLOOKUP($B46,MMWR_TRAD_AGG_RO_COMP[],Q$1,0),"ERROR")</f>
        <v>1</v>
      </c>
      <c r="R46" s="227">
        <f>IFERROR(VLOOKUP($B46,MMWR_TRAD_AGG_RO_COMP[],R$1,0),"ERROR")</f>
        <v>253</v>
      </c>
      <c r="S46" s="201">
        <f>IFERROR(VLOOKUP($B46,MMWR_APP_RO[],S$1,0),"ERROR")</f>
        <v>5738</v>
      </c>
      <c r="T46" s="28"/>
    </row>
    <row r="47" spans="1:20" x14ac:dyDescent="0.2">
      <c r="A47" s="28"/>
      <c r="B47" s="108" t="s">
        <v>70</v>
      </c>
      <c r="C47" s="219">
        <f>IFERROR(VLOOKUP($B47,MMWR_TRAD_AGG_RO_COMP[],C$1,0),"ERROR")</f>
        <v>6670</v>
      </c>
      <c r="D47" s="220">
        <f>IFERROR(VLOOKUP($B47,MMWR_TRAD_AGG_RO_COMP[],D$1,0),"ERROR")</f>
        <v>253.976011994</v>
      </c>
      <c r="E47" s="221">
        <f>IFERROR(VLOOKUP($B47,MMWR_TRAD_AGG_RO_COMP[],E$1,0),"ERROR")</f>
        <v>2230</v>
      </c>
      <c r="F47" s="222">
        <f>IFERROR(VLOOKUP($B47,MMWR_TRAD_AGG_RO_COMP[],F$1,0),"ERROR")</f>
        <v>568</v>
      </c>
      <c r="G47" s="223">
        <f t="shared" si="0"/>
        <v>0.25470852017937218</v>
      </c>
      <c r="H47" s="224">
        <f>IFERROR(VLOOKUP($B47,MMWR_TRAD_AGG_RO_COMP[],H$1,0),"ERROR")</f>
        <v>13856</v>
      </c>
      <c r="I47" s="222">
        <f>IFERROR(VLOOKUP($B47,MMWR_TRAD_AGG_RO_COMP[],I$1,0),"ERROR")</f>
        <v>7730</v>
      </c>
      <c r="J47" s="223">
        <f t="shared" si="1"/>
        <v>0.55788106235565815</v>
      </c>
      <c r="K47" s="225">
        <f>IFERROR(VLOOKUP($B47,MMWR_TRAD_AGG_RO_COMP[],K$1,0),"ERROR")</f>
        <v>1277</v>
      </c>
      <c r="L47" s="226">
        <f>IFERROR(VLOOKUP($B47,MMWR_TRAD_AGG_RO_COMP[],L$1,0),"ERROR")</f>
        <v>683</v>
      </c>
      <c r="M47" s="223">
        <f t="shared" si="2"/>
        <v>0.53484729835552081</v>
      </c>
      <c r="N47" s="225">
        <f>IFERROR(VLOOKUP($B47,MMWR_TRAD_AGG_RO_COMP[],N$1,0),"ERROR")</f>
        <v>378</v>
      </c>
      <c r="O47" s="226">
        <f>IFERROR(VLOOKUP($B47,MMWR_TRAD_AGG_RO_COMP[],O$1,0),"ERROR")</f>
        <v>140</v>
      </c>
      <c r="P47" s="223">
        <f t="shared" si="3"/>
        <v>0.37037037037037035</v>
      </c>
      <c r="Q47" s="227">
        <f>IFERROR(VLOOKUP($B47,MMWR_TRAD_AGG_RO_COMP[],Q$1,0),"ERROR")</f>
        <v>0</v>
      </c>
      <c r="R47" s="227">
        <f>IFERROR(VLOOKUP($B47,MMWR_TRAD_AGG_RO_COMP[],R$1,0),"ERROR")</f>
        <v>1</v>
      </c>
      <c r="S47" s="201">
        <f>IFERROR(VLOOKUP($B47,MMWR_APP_RO[],S$1,0),"ERROR")</f>
        <v>844</v>
      </c>
      <c r="T47" s="28"/>
    </row>
    <row r="48" spans="1:20" x14ac:dyDescent="0.2">
      <c r="A48" s="28"/>
      <c r="B48" s="116" t="s">
        <v>79</v>
      </c>
      <c r="C48" s="228">
        <f>IFERROR(VLOOKUP($B48,MMWR_TRAD_AGG_RO_COMP[],C$1,0),"ERROR")</f>
        <v>11505</v>
      </c>
      <c r="D48" s="229">
        <f>IFERROR(VLOOKUP($B48,MMWR_TRAD_AGG_RO_COMP[],D$1,0),"ERROR")</f>
        <v>340.31386353760001</v>
      </c>
      <c r="E48" s="230">
        <f>IFERROR(VLOOKUP($B48,MMWR_TRAD_AGG_RO_COMP[],E$1,0),"ERROR")</f>
        <v>17667</v>
      </c>
      <c r="F48" s="231">
        <f>IFERROR(VLOOKUP($B48,MMWR_TRAD_AGG_RO_COMP[],F$1,0),"ERROR")</f>
        <v>3604</v>
      </c>
      <c r="G48" s="232">
        <f t="shared" si="0"/>
        <v>0.20399615101601856</v>
      </c>
      <c r="H48" s="233">
        <f>IFERROR(VLOOKUP($B48,MMWR_TRAD_AGG_RO_COMP[],H$1,0),"ERROR")</f>
        <v>13814</v>
      </c>
      <c r="I48" s="231">
        <f>IFERROR(VLOOKUP($B48,MMWR_TRAD_AGG_RO_COMP[],I$1,0),"ERROR")</f>
        <v>8721</v>
      </c>
      <c r="J48" s="232">
        <f t="shared" si="1"/>
        <v>0.63131605617489506</v>
      </c>
      <c r="K48" s="234">
        <f>IFERROR(VLOOKUP($B48,MMWR_TRAD_AGG_RO_COMP[],K$1,0),"ERROR")</f>
        <v>3521</v>
      </c>
      <c r="L48" s="235">
        <f>IFERROR(VLOOKUP($B48,MMWR_TRAD_AGG_RO_COMP[],L$1,0),"ERROR")</f>
        <v>2163</v>
      </c>
      <c r="M48" s="232">
        <f t="shared" si="2"/>
        <v>0.61431411530815105</v>
      </c>
      <c r="N48" s="234">
        <f>IFERROR(VLOOKUP($B48,MMWR_TRAD_AGG_RO_COMP[],N$1,0),"ERROR")</f>
        <v>5620</v>
      </c>
      <c r="O48" s="235">
        <f>IFERROR(VLOOKUP($B48,MMWR_TRAD_AGG_RO_COMP[],O$1,0),"ERROR")</f>
        <v>1845</v>
      </c>
      <c r="P48" s="232">
        <f t="shared" si="3"/>
        <v>0.32829181494661924</v>
      </c>
      <c r="Q48" s="236">
        <f>IFERROR(VLOOKUP($B48,MMWR_TRAD_AGG_RO_COMP[],Q$1,0),"ERROR")</f>
        <v>2</v>
      </c>
      <c r="R48" s="236">
        <f>IFERROR(VLOOKUP($B48,MMWR_TRAD_AGG_RO_COMP[],R$1,0),"ERROR")</f>
        <v>215</v>
      </c>
      <c r="S48" s="201">
        <f>IFERROR(VLOOKUP($B48,MMWR_APP_RO[],S$1,0),"ERROR")</f>
        <v>19271</v>
      </c>
      <c r="T48" s="28"/>
    </row>
    <row r="49" spans="1:20" x14ac:dyDescent="0.2">
      <c r="A49" s="28"/>
      <c r="B49" s="101" t="s">
        <v>405</v>
      </c>
      <c r="C49" s="212">
        <f>IFERROR(VLOOKUP($B49,MMWR_TRAD_AGG_DISTRICT_COMP[],C$1,0),"ERROR")</f>
        <v>56266</v>
      </c>
      <c r="D49" s="197">
        <f>IFERROR(VLOOKUP($B49,MMWR_TRAD_AGG_DISTRICT_COMP[],D$1,0),"ERROR")</f>
        <v>376.41979170370001</v>
      </c>
      <c r="E49" s="213">
        <f>IFERROR(VLOOKUP($B49,MMWR_TRAD_AGG_DISTRICT_COMP[],E$1,0),"ERROR")</f>
        <v>59550</v>
      </c>
      <c r="F49" s="218">
        <f>IFERROR(VLOOKUP($B49,MMWR_TRAD_AGG_DISTRICT_COMP[],F$1,0),"ERROR")</f>
        <v>13763</v>
      </c>
      <c r="G49" s="214">
        <f t="shared" si="0"/>
        <v>0.23111670864819481</v>
      </c>
      <c r="H49" s="218">
        <f>IFERROR(VLOOKUP($B49,MMWR_TRAD_AGG_DISTRICT_COMP[],H$1,0),"ERROR")</f>
        <v>81430</v>
      </c>
      <c r="I49" s="218">
        <f>IFERROR(VLOOKUP($B49,MMWR_TRAD_AGG_DISTRICT_COMP[],I$1,0),"ERROR")</f>
        <v>54639</v>
      </c>
      <c r="J49" s="214">
        <f t="shared" si="1"/>
        <v>0.67099349134225716</v>
      </c>
      <c r="K49" s="212">
        <f>IFERROR(VLOOKUP($B49,MMWR_TRAD_AGG_DISTRICT_COMP[],K$1,0),"ERROR")</f>
        <v>23557</v>
      </c>
      <c r="L49" s="212">
        <f>IFERROR(VLOOKUP($B49,MMWR_TRAD_AGG_DISTRICT_COMP[],L$1,0),"ERROR")</f>
        <v>16848</v>
      </c>
      <c r="M49" s="214">
        <f t="shared" si="2"/>
        <v>0.71520142632763084</v>
      </c>
      <c r="N49" s="212">
        <f>IFERROR(VLOOKUP($B49,MMWR_TRAD_AGG_DISTRICT_COMP[],N$1,0),"ERROR")</f>
        <v>21289</v>
      </c>
      <c r="O49" s="212">
        <f>IFERROR(VLOOKUP($B49,MMWR_TRAD_AGG_DISTRICT_COMP[],O$1,0),"ERROR")</f>
        <v>15668</v>
      </c>
      <c r="P49" s="214">
        <f t="shared" si="3"/>
        <v>0.73596693127906432</v>
      </c>
      <c r="Q49" s="212">
        <f>IFERROR(VLOOKUP($B49,MMWR_TRAD_AGG_DISTRICT_COMP[],Q$1,0),"ERROR")</f>
        <v>406</v>
      </c>
      <c r="R49" s="215">
        <f>IFERROR(VLOOKUP($B49,MMWR_TRAD_AGG_DISTRICT_COMP[],R$1,0),"ERROR")</f>
        <v>699</v>
      </c>
      <c r="S49" s="215">
        <f>IFERROR(VLOOKUP($B49,MMWR_APP_RO[],S$1,0),"ERROR")</f>
        <v>43998</v>
      </c>
      <c r="T49" s="28"/>
    </row>
    <row r="50" spans="1:20" x14ac:dyDescent="0.2">
      <c r="A50" s="28"/>
      <c r="B50" s="108" t="s">
        <v>31</v>
      </c>
      <c r="C50" s="219">
        <f>IFERROR(VLOOKUP($B50,MMWR_TRAD_AGG_RO_COMP[],C$1,0),"ERROR")</f>
        <v>991</v>
      </c>
      <c r="D50" s="220">
        <f>IFERROR(VLOOKUP($B50,MMWR_TRAD_AGG_RO_COMP[],D$1,0),"ERROR")</f>
        <v>127.7547931382</v>
      </c>
      <c r="E50" s="221">
        <f>IFERROR(VLOOKUP($B50,MMWR_TRAD_AGG_RO_COMP[],E$1,0),"ERROR")</f>
        <v>2876</v>
      </c>
      <c r="F50" s="222">
        <f>IFERROR(VLOOKUP($B50,MMWR_TRAD_AGG_RO_COMP[],F$1,0),"ERROR")</f>
        <v>592</v>
      </c>
      <c r="G50" s="223">
        <f t="shared" si="0"/>
        <v>0.20584144645340752</v>
      </c>
      <c r="H50" s="224">
        <f>IFERROR(VLOOKUP($B50,MMWR_TRAD_AGG_RO_COMP[],H$1,0),"ERROR")</f>
        <v>1450</v>
      </c>
      <c r="I50" s="222">
        <f>IFERROR(VLOOKUP($B50,MMWR_TRAD_AGG_RO_COMP[],I$1,0),"ERROR")</f>
        <v>435</v>
      </c>
      <c r="J50" s="223">
        <f t="shared" si="1"/>
        <v>0.3</v>
      </c>
      <c r="K50" s="225">
        <f>IFERROR(VLOOKUP($B50,MMWR_TRAD_AGG_RO_COMP[],K$1,0),"ERROR")</f>
        <v>322</v>
      </c>
      <c r="L50" s="226">
        <f>IFERROR(VLOOKUP($B50,MMWR_TRAD_AGG_RO_COMP[],L$1,0),"ERROR")</f>
        <v>94</v>
      </c>
      <c r="M50" s="223">
        <f t="shared" si="2"/>
        <v>0.29192546583850931</v>
      </c>
      <c r="N50" s="225">
        <f>IFERROR(VLOOKUP($B50,MMWR_TRAD_AGG_RO_COMP[],N$1,0),"ERROR")</f>
        <v>428</v>
      </c>
      <c r="O50" s="226">
        <f>IFERROR(VLOOKUP($B50,MMWR_TRAD_AGG_RO_COMP[],O$1,0),"ERROR")</f>
        <v>262</v>
      </c>
      <c r="P50" s="223">
        <f t="shared" si="3"/>
        <v>0.61214953271028039</v>
      </c>
      <c r="Q50" s="227">
        <f>IFERROR(VLOOKUP($B50,MMWR_TRAD_AGG_RO_COMP[],Q$1,0),"ERROR")</f>
        <v>0</v>
      </c>
      <c r="R50" s="227">
        <f>IFERROR(VLOOKUP($B50,MMWR_TRAD_AGG_RO_COMP[],R$1,0),"ERROR")</f>
        <v>10</v>
      </c>
      <c r="S50" s="201">
        <f>IFERROR(VLOOKUP($B50,MMWR_APP_RO[],S$1,0),"ERROR")</f>
        <v>1726</v>
      </c>
      <c r="T50" s="28"/>
    </row>
    <row r="51" spans="1:20" x14ac:dyDescent="0.2">
      <c r="A51" s="28"/>
      <c r="B51" s="108" t="s">
        <v>32</v>
      </c>
      <c r="C51" s="219">
        <f>IFERROR(VLOOKUP($B51,MMWR_TRAD_AGG_RO_COMP[],C$1,0),"ERROR")</f>
        <v>2020</v>
      </c>
      <c r="D51" s="220">
        <f>IFERROR(VLOOKUP($B51,MMWR_TRAD_AGG_RO_COMP[],D$1,0),"ERROR")</f>
        <v>458.27326732670002</v>
      </c>
      <c r="E51" s="221">
        <f>IFERROR(VLOOKUP($B51,MMWR_TRAD_AGG_RO_COMP[],E$1,0),"ERROR")</f>
        <v>1198</v>
      </c>
      <c r="F51" s="222">
        <f>IFERROR(VLOOKUP($B51,MMWR_TRAD_AGG_RO_COMP[],F$1,0),"ERROR")</f>
        <v>373</v>
      </c>
      <c r="G51" s="223">
        <f t="shared" si="0"/>
        <v>0.31135225375626041</v>
      </c>
      <c r="H51" s="224">
        <f>IFERROR(VLOOKUP($B51,MMWR_TRAD_AGG_RO_COMP[],H$1,0),"ERROR")</f>
        <v>2773</v>
      </c>
      <c r="I51" s="222">
        <f>IFERROR(VLOOKUP($B51,MMWR_TRAD_AGG_RO_COMP[],I$1,0),"ERROR")</f>
        <v>2059</v>
      </c>
      <c r="J51" s="223">
        <f t="shared" si="1"/>
        <v>0.74251712946267578</v>
      </c>
      <c r="K51" s="225">
        <f>IFERROR(VLOOKUP($B51,MMWR_TRAD_AGG_RO_COMP[],K$1,0),"ERROR")</f>
        <v>2155</v>
      </c>
      <c r="L51" s="226">
        <f>IFERROR(VLOOKUP($B51,MMWR_TRAD_AGG_RO_COMP[],L$1,0),"ERROR")</f>
        <v>1793</v>
      </c>
      <c r="M51" s="223">
        <f t="shared" si="2"/>
        <v>0.83201856148491882</v>
      </c>
      <c r="N51" s="225">
        <f>IFERROR(VLOOKUP($B51,MMWR_TRAD_AGG_RO_COMP[],N$1,0),"ERROR")</f>
        <v>536</v>
      </c>
      <c r="O51" s="226">
        <f>IFERROR(VLOOKUP($B51,MMWR_TRAD_AGG_RO_COMP[],O$1,0),"ERROR")</f>
        <v>254</v>
      </c>
      <c r="P51" s="223">
        <f t="shared" si="3"/>
        <v>0.47388059701492535</v>
      </c>
      <c r="Q51" s="227">
        <f>IFERROR(VLOOKUP($B51,MMWR_TRAD_AGG_RO_COMP[],Q$1,0),"ERROR")</f>
        <v>0</v>
      </c>
      <c r="R51" s="227">
        <f>IFERROR(VLOOKUP($B51,MMWR_TRAD_AGG_RO_COMP[],R$1,0),"ERROR")</f>
        <v>2</v>
      </c>
      <c r="S51" s="201">
        <f>IFERROR(VLOOKUP($B51,MMWR_APP_RO[],S$1,0),"ERROR")</f>
        <v>216</v>
      </c>
      <c r="T51" s="28"/>
    </row>
    <row r="52" spans="1:20" x14ac:dyDescent="0.2">
      <c r="A52" s="28"/>
      <c r="B52" s="108" t="s">
        <v>34</v>
      </c>
      <c r="C52" s="219">
        <f>IFERROR(VLOOKUP($B52,MMWR_TRAD_AGG_RO_COMP[],C$1,0),"ERROR")</f>
        <v>189</v>
      </c>
      <c r="D52" s="220">
        <f>IFERROR(VLOOKUP($B52,MMWR_TRAD_AGG_RO_COMP[],D$1,0),"ERROR")</f>
        <v>60.9365079365</v>
      </c>
      <c r="E52" s="221">
        <f>IFERROR(VLOOKUP($B52,MMWR_TRAD_AGG_RO_COMP[],E$1,0),"ERROR")</f>
        <v>1378</v>
      </c>
      <c r="F52" s="222">
        <f>IFERROR(VLOOKUP($B52,MMWR_TRAD_AGG_RO_COMP[],F$1,0),"ERROR")</f>
        <v>285</v>
      </c>
      <c r="G52" s="223">
        <f t="shared" si="0"/>
        <v>0.20682148040638607</v>
      </c>
      <c r="H52" s="224">
        <f>IFERROR(VLOOKUP($B52,MMWR_TRAD_AGG_RO_COMP[],H$1,0),"ERROR")</f>
        <v>386</v>
      </c>
      <c r="I52" s="222">
        <f>IFERROR(VLOOKUP($B52,MMWR_TRAD_AGG_RO_COMP[],I$1,0),"ERROR")</f>
        <v>48</v>
      </c>
      <c r="J52" s="223">
        <f t="shared" si="1"/>
        <v>0.12435233160621761</v>
      </c>
      <c r="K52" s="225">
        <f>IFERROR(VLOOKUP($B52,MMWR_TRAD_AGG_RO_COMP[],K$1,0),"ERROR")</f>
        <v>239</v>
      </c>
      <c r="L52" s="226">
        <f>IFERROR(VLOOKUP($B52,MMWR_TRAD_AGG_RO_COMP[],L$1,0),"ERROR")</f>
        <v>20</v>
      </c>
      <c r="M52" s="223">
        <f t="shared" si="2"/>
        <v>8.3682008368200833E-2</v>
      </c>
      <c r="N52" s="225">
        <f>IFERROR(VLOOKUP($B52,MMWR_TRAD_AGG_RO_COMP[],N$1,0),"ERROR")</f>
        <v>172</v>
      </c>
      <c r="O52" s="226">
        <f>IFERROR(VLOOKUP($B52,MMWR_TRAD_AGG_RO_COMP[],O$1,0),"ERROR")</f>
        <v>56</v>
      </c>
      <c r="P52" s="223">
        <f t="shared" si="3"/>
        <v>0.32558139534883723</v>
      </c>
      <c r="Q52" s="227">
        <f>IFERROR(VLOOKUP($B52,MMWR_TRAD_AGG_RO_COMP[],Q$1,0),"ERROR")</f>
        <v>0</v>
      </c>
      <c r="R52" s="227">
        <f>IFERROR(VLOOKUP($B52,MMWR_TRAD_AGG_RO_COMP[],R$1,0),"ERROR")</f>
        <v>2</v>
      </c>
      <c r="S52" s="201">
        <f>IFERROR(VLOOKUP($B52,MMWR_APP_RO[],S$1,0),"ERROR")</f>
        <v>924</v>
      </c>
      <c r="T52" s="28"/>
    </row>
    <row r="53" spans="1:20" x14ac:dyDescent="0.2">
      <c r="A53" s="28"/>
      <c r="B53" s="108" t="s">
        <v>45</v>
      </c>
      <c r="C53" s="219">
        <f>IFERROR(VLOOKUP($B53,MMWR_TRAD_AGG_RO_COMP[],C$1,0),"ERROR")</f>
        <v>1577</v>
      </c>
      <c r="D53" s="220">
        <f>IFERROR(VLOOKUP($B53,MMWR_TRAD_AGG_RO_COMP[],D$1,0),"ERROR")</f>
        <v>268.60811667719997</v>
      </c>
      <c r="E53" s="221">
        <f>IFERROR(VLOOKUP($B53,MMWR_TRAD_AGG_RO_COMP[],E$1,0),"ERROR")</f>
        <v>1952</v>
      </c>
      <c r="F53" s="222">
        <f>IFERROR(VLOOKUP($B53,MMWR_TRAD_AGG_RO_COMP[],F$1,0),"ERROR")</f>
        <v>469</v>
      </c>
      <c r="G53" s="223">
        <f t="shared" si="0"/>
        <v>0.24026639344262296</v>
      </c>
      <c r="H53" s="224">
        <f>IFERROR(VLOOKUP($B53,MMWR_TRAD_AGG_RO_COMP[],H$1,0),"ERROR")</f>
        <v>1994</v>
      </c>
      <c r="I53" s="222">
        <f>IFERROR(VLOOKUP($B53,MMWR_TRAD_AGG_RO_COMP[],I$1,0),"ERROR")</f>
        <v>1373</v>
      </c>
      <c r="J53" s="223">
        <f t="shared" si="1"/>
        <v>0.6885656970912738</v>
      </c>
      <c r="K53" s="225">
        <f>IFERROR(VLOOKUP($B53,MMWR_TRAD_AGG_RO_COMP[],K$1,0),"ERROR")</f>
        <v>1004</v>
      </c>
      <c r="L53" s="226">
        <f>IFERROR(VLOOKUP($B53,MMWR_TRAD_AGG_RO_COMP[],L$1,0),"ERROR")</f>
        <v>546</v>
      </c>
      <c r="M53" s="223">
        <f t="shared" si="2"/>
        <v>0.54382470119521908</v>
      </c>
      <c r="N53" s="225">
        <f>IFERROR(VLOOKUP($B53,MMWR_TRAD_AGG_RO_COMP[],N$1,0),"ERROR")</f>
        <v>254</v>
      </c>
      <c r="O53" s="226">
        <f>IFERROR(VLOOKUP($B53,MMWR_TRAD_AGG_RO_COMP[],O$1,0),"ERROR")</f>
        <v>82</v>
      </c>
      <c r="P53" s="223">
        <f t="shared" si="3"/>
        <v>0.32283464566929132</v>
      </c>
      <c r="Q53" s="227">
        <f>IFERROR(VLOOKUP($B53,MMWR_TRAD_AGG_RO_COMP[],Q$1,0),"ERROR")</f>
        <v>0</v>
      </c>
      <c r="R53" s="227">
        <f>IFERROR(VLOOKUP($B53,MMWR_TRAD_AGG_RO_COMP[],R$1,0),"ERROR")</f>
        <v>0</v>
      </c>
      <c r="S53" s="201">
        <f>IFERROR(VLOOKUP($B53,MMWR_APP_RO[],S$1,0),"ERROR")</f>
        <v>1439</v>
      </c>
      <c r="T53" s="28"/>
    </row>
    <row r="54" spans="1:20" x14ac:dyDescent="0.2">
      <c r="A54" s="28"/>
      <c r="B54" s="108" t="s">
        <v>52</v>
      </c>
      <c r="C54" s="219">
        <f>IFERROR(VLOOKUP($B54,MMWR_TRAD_AGG_RO_COMP[],C$1,0),"ERROR")</f>
        <v>7474</v>
      </c>
      <c r="D54" s="220">
        <f>IFERROR(VLOOKUP($B54,MMWR_TRAD_AGG_RO_COMP[],D$1,0),"ERROR")</f>
        <v>382.69855499059997</v>
      </c>
      <c r="E54" s="221">
        <f>IFERROR(VLOOKUP($B54,MMWR_TRAD_AGG_RO_COMP[],E$1,0),"ERROR")</f>
        <v>9256</v>
      </c>
      <c r="F54" s="222">
        <f>IFERROR(VLOOKUP($B54,MMWR_TRAD_AGG_RO_COMP[],F$1,0),"ERROR")</f>
        <v>2082</v>
      </c>
      <c r="G54" s="223">
        <f t="shared" si="0"/>
        <v>0.22493517718236819</v>
      </c>
      <c r="H54" s="224">
        <f>IFERROR(VLOOKUP($B54,MMWR_TRAD_AGG_RO_COMP[],H$1,0),"ERROR")</f>
        <v>8989</v>
      </c>
      <c r="I54" s="222">
        <f>IFERROR(VLOOKUP($B54,MMWR_TRAD_AGG_RO_COMP[],I$1,0),"ERROR")</f>
        <v>6233</v>
      </c>
      <c r="J54" s="223">
        <f t="shared" si="1"/>
        <v>0.69340304816998555</v>
      </c>
      <c r="K54" s="225">
        <f>IFERROR(VLOOKUP($B54,MMWR_TRAD_AGG_RO_COMP[],K$1,0),"ERROR")</f>
        <v>1048</v>
      </c>
      <c r="L54" s="226">
        <f>IFERROR(VLOOKUP($B54,MMWR_TRAD_AGG_RO_COMP[],L$1,0),"ERROR")</f>
        <v>885</v>
      </c>
      <c r="M54" s="223">
        <f t="shared" si="2"/>
        <v>0.84446564885496178</v>
      </c>
      <c r="N54" s="225">
        <f>IFERROR(VLOOKUP($B54,MMWR_TRAD_AGG_RO_COMP[],N$1,0),"ERROR")</f>
        <v>4126</v>
      </c>
      <c r="O54" s="226">
        <f>IFERROR(VLOOKUP($B54,MMWR_TRAD_AGG_RO_COMP[],O$1,0),"ERROR")</f>
        <v>3460</v>
      </c>
      <c r="P54" s="223">
        <f t="shared" si="3"/>
        <v>0.83858458555501691</v>
      </c>
      <c r="Q54" s="227">
        <f>IFERROR(VLOOKUP($B54,MMWR_TRAD_AGG_RO_COMP[],Q$1,0),"ERROR")</f>
        <v>2</v>
      </c>
      <c r="R54" s="227">
        <f>IFERROR(VLOOKUP($B54,MMWR_TRAD_AGG_RO_COMP[],R$1,0),"ERROR")</f>
        <v>32</v>
      </c>
      <c r="S54" s="201">
        <f>IFERROR(VLOOKUP($B54,MMWR_APP_RO[],S$1,0),"ERROR")</f>
        <v>4749</v>
      </c>
      <c r="T54" s="28"/>
    </row>
    <row r="55" spans="1:20" x14ac:dyDescent="0.2">
      <c r="A55" s="28"/>
      <c r="B55" s="108" t="s">
        <v>55</v>
      </c>
      <c r="C55" s="219">
        <f>IFERROR(VLOOKUP($B55,MMWR_TRAD_AGG_RO_COMP[],C$1,0),"ERROR")</f>
        <v>766</v>
      </c>
      <c r="D55" s="220">
        <f>IFERROR(VLOOKUP($B55,MMWR_TRAD_AGG_RO_COMP[],D$1,0),"ERROR")</f>
        <v>181.9595300261</v>
      </c>
      <c r="E55" s="221">
        <f>IFERROR(VLOOKUP($B55,MMWR_TRAD_AGG_RO_COMP[],E$1,0),"ERROR")</f>
        <v>795</v>
      </c>
      <c r="F55" s="222">
        <f>IFERROR(VLOOKUP($B55,MMWR_TRAD_AGG_RO_COMP[],F$1,0),"ERROR")</f>
        <v>224</v>
      </c>
      <c r="G55" s="223">
        <f t="shared" si="0"/>
        <v>0.28176100628930817</v>
      </c>
      <c r="H55" s="224">
        <f>IFERROR(VLOOKUP($B55,MMWR_TRAD_AGG_RO_COMP[],H$1,0),"ERROR")</f>
        <v>900</v>
      </c>
      <c r="I55" s="222">
        <f>IFERROR(VLOOKUP($B55,MMWR_TRAD_AGG_RO_COMP[],I$1,0),"ERROR")</f>
        <v>528</v>
      </c>
      <c r="J55" s="223">
        <f t="shared" si="1"/>
        <v>0.58666666666666667</v>
      </c>
      <c r="K55" s="225">
        <f>IFERROR(VLOOKUP($B55,MMWR_TRAD_AGG_RO_COMP[],K$1,0),"ERROR")</f>
        <v>261</v>
      </c>
      <c r="L55" s="226">
        <f>IFERROR(VLOOKUP($B55,MMWR_TRAD_AGG_RO_COMP[],L$1,0),"ERROR")</f>
        <v>96</v>
      </c>
      <c r="M55" s="223">
        <f t="shared" si="2"/>
        <v>0.36781609195402298</v>
      </c>
      <c r="N55" s="225">
        <f>IFERROR(VLOOKUP($B55,MMWR_TRAD_AGG_RO_COMP[],N$1,0),"ERROR")</f>
        <v>973</v>
      </c>
      <c r="O55" s="226">
        <f>IFERROR(VLOOKUP($B55,MMWR_TRAD_AGG_RO_COMP[],O$1,0),"ERROR")</f>
        <v>567</v>
      </c>
      <c r="P55" s="223">
        <f t="shared" si="3"/>
        <v>0.58273381294964033</v>
      </c>
      <c r="Q55" s="227">
        <f>IFERROR(VLOOKUP($B55,MMWR_TRAD_AGG_RO_COMP[],Q$1,0),"ERROR")</f>
        <v>401</v>
      </c>
      <c r="R55" s="227">
        <f>IFERROR(VLOOKUP($B55,MMWR_TRAD_AGG_RO_COMP[],R$1,0),"ERROR")</f>
        <v>148</v>
      </c>
      <c r="S55" s="201">
        <f>IFERROR(VLOOKUP($B55,MMWR_APP_RO[],S$1,0),"ERROR")</f>
        <v>982</v>
      </c>
      <c r="T55" s="28"/>
    </row>
    <row r="56" spans="1:20" x14ac:dyDescent="0.2">
      <c r="A56" s="28"/>
      <c r="B56" s="108" t="s">
        <v>62</v>
      </c>
      <c r="C56" s="219">
        <f>IFERROR(VLOOKUP($B56,MMWR_TRAD_AGG_RO_COMP[],C$1,0),"ERROR")</f>
        <v>10748</v>
      </c>
      <c r="D56" s="220">
        <f>IFERROR(VLOOKUP($B56,MMWR_TRAD_AGG_RO_COMP[],D$1,0),"ERROR")</f>
        <v>415.3509490138</v>
      </c>
      <c r="E56" s="221">
        <f>IFERROR(VLOOKUP($B56,MMWR_TRAD_AGG_RO_COMP[],E$1,0),"ERROR")</f>
        <v>11290</v>
      </c>
      <c r="F56" s="222">
        <f>IFERROR(VLOOKUP($B56,MMWR_TRAD_AGG_RO_COMP[],F$1,0),"ERROR")</f>
        <v>3121</v>
      </c>
      <c r="G56" s="223">
        <f t="shared" si="0"/>
        <v>0.27643932683790967</v>
      </c>
      <c r="H56" s="224">
        <f>IFERROR(VLOOKUP($B56,MMWR_TRAD_AGG_RO_COMP[],H$1,0),"ERROR")</f>
        <v>13844</v>
      </c>
      <c r="I56" s="222">
        <f>IFERROR(VLOOKUP($B56,MMWR_TRAD_AGG_RO_COMP[],I$1,0),"ERROR")</f>
        <v>10692</v>
      </c>
      <c r="J56" s="223">
        <f t="shared" si="1"/>
        <v>0.77232013868824034</v>
      </c>
      <c r="K56" s="225">
        <f>IFERROR(VLOOKUP($B56,MMWR_TRAD_AGG_RO_COMP[],K$1,0),"ERROR")</f>
        <v>4339</v>
      </c>
      <c r="L56" s="226">
        <f>IFERROR(VLOOKUP($B56,MMWR_TRAD_AGG_RO_COMP[],L$1,0),"ERROR")</f>
        <v>3535</v>
      </c>
      <c r="M56" s="223">
        <f t="shared" si="2"/>
        <v>0.81470384881309055</v>
      </c>
      <c r="N56" s="225">
        <f>IFERROR(VLOOKUP($B56,MMWR_TRAD_AGG_RO_COMP[],N$1,0),"ERROR")</f>
        <v>2311</v>
      </c>
      <c r="O56" s="226">
        <f>IFERROR(VLOOKUP($B56,MMWR_TRAD_AGG_RO_COMP[],O$1,0),"ERROR")</f>
        <v>1794</v>
      </c>
      <c r="P56" s="223">
        <f t="shared" si="3"/>
        <v>0.77628732150584168</v>
      </c>
      <c r="Q56" s="227">
        <f>IFERROR(VLOOKUP($B56,MMWR_TRAD_AGG_RO_COMP[],Q$1,0),"ERROR")</f>
        <v>0</v>
      </c>
      <c r="R56" s="227">
        <f>IFERROR(VLOOKUP($B56,MMWR_TRAD_AGG_RO_COMP[],R$1,0),"ERROR")</f>
        <v>30</v>
      </c>
      <c r="S56" s="201">
        <f>IFERROR(VLOOKUP($B56,MMWR_APP_RO[],S$1,0),"ERROR")</f>
        <v>8625</v>
      </c>
      <c r="T56" s="28"/>
    </row>
    <row r="57" spans="1:20" x14ac:dyDescent="0.2">
      <c r="A57" s="28"/>
      <c r="B57" s="108" t="s">
        <v>64</v>
      </c>
      <c r="C57" s="219">
        <f>IFERROR(VLOOKUP($B57,MMWR_TRAD_AGG_RO_COMP[],C$1,0),"ERROR")</f>
        <v>4097</v>
      </c>
      <c r="D57" s="220">
        <f>IFERROR(VLOOKUP($B57,MMWR_TRAD_AGG_RO_COMP[],D$1,0),"ERROR")</f>
        <v>251.18867463999999</v>
      </c>
      <c r="E57" s="221">
        <f>IFERROR(VLOOKUP($B57,MMWR_TRAD_AGG_RO_COMP[],E$1,0),"ERROR")</f>
        <v>4072</v>
      </c>
      <c r="F57" s="222">
        <f>IFERROR(VLOOKUP($B57,MMWR_TRAD_AGG_RO_COMP[],F$1,0),"ERROR")</f>
        <v>1090</v>
      </c>
      <c r="G57" s="223">
        <f t="shared" si="0"/>
        <v>0.26768172888015718</v>
      </c>
      <c r="H57" s="224">
        <f>IFERROR(VLOOKUP($B57,MMWR_TRAD_AGG_RO_COMP[],H$1,0),"ERROR")</f>
        <v>5056</v>
      </c>
      <c r="I57" s="222">
        <f>IFERROR(VLOOKUP($B57,MMWR_TRAD_AGG_RO_COMP[],I$1,0),"ERROR")</f>
        <v>2976</v>
      </c>
      <c r="J57" s="223">
        <f t="shared" si="1"/>
        <v>0.58860759493670889</v>
      </c>
      <c r="K57" s="225">
        <f>IFERROR(VLOOKUP($B57,MMWR_TRAD_AGG_RO_COMP[],K$1,0),"ERROR")</f>
        <v>1083</v>
      </c>
      <c r="L57" s="226">
        <f>IFERROR(VLOOKUP($B57,MMWR_TRAD_AGG_RO_COMP[],L$1,0),"ERROR")</f>
        <v>301</v>
      </c>
      <c r="M57" s="223">
        <f t="shared" si="2"/>
        <v>0.27793167128347185</v>
      </c>
      <c r="N57" s="225">
        <f>IFERROR(VLOOKUP($B57,MMWR_TRAD_AGG_RO_COMP[],N$1,0),"ERROR")</f>
        <v>2633</v>
      </c>
      <c r="O57" s="226">
        <f>IFERROR(VLOOKUP($B57,MMWR_TRAD_AGG_RO_COMP[],O$1,0),"ERROR")</f>
        <v>2016</v>
      </c>
      <c r="P57" s="223">
        <f t="shared" si="3"/>
        <v>0.7656665400683631</v>
      </c>
      <c r="Q57" s="227">
        <f>IFERROR(VLOOKUP($B57,MMWR_TRAD_AGG_RO_COMP[],Q$1,0),"ERROR")</f>
        <v>1</v>
      </c>
      <c r="R57" s="227">
        <f>IFERROR(VLOOKUP($B57,MMWR_TRAD_AGG_RO_COMP[],R$1,0),"ERROR")</f>
        <v>69</v>
      </c>
      <c r="S57" s="201">
        <f>IFERROR(VLOOKUP($B57,MMWR_APP_RO[],S$1,0),"ERROR")</f>
        <v>7174</v>
      </c>
      <c r="T57" s="28"/>
    </row>
    <row r="58" spans="1:20" x14ac:dyDescent="0.2">
      <c r="A58" s="28"/>
      <c r="B58" s="108" t="s">
        <v>66</v>
      </c>
      <c r="C58" s="219">
        <f>IFERROR(VLOOKUP($B58,MMWR_TRAD_AGG_RO_COMP[],C$1,0),"ERROR")</f>
        <v>6767</v>
      </c>
      <c r="D58" s="220">
        <f>IFERROR(VLOOKUP($B58,MMWR_TRAD_AGG_RO_COMP[],D$1,0),"ERROR")</f>
        <v>449.1291561992</v>
      </c>
      <c r="E58" s="221">
        <f>IFERROR(VLOOKUP($B58,MMWR_TRAD_AGG_RO_COMP[],E$1,0),"ERROR")</f>
        <v>4359</v>
      </c>
      <c r="F58" s="222">
        <f>IFERROR(VLOOKUP($B58,MMWR_TRAD_AGG_RO_COMP[],F$1,0),"ERROR")</f>
        <v>1165</v>
      </c>
      <c r="G58" s="223">
        <f t="shared" si="0"/>
        <v>0.26726313374627209</v>
      </c>
      <c r="H58" s="224">
        <f>IFERROR(VLOOKUP($B58,MMWR_TRAD_AGG_RO_COMP[],H$1,0),"ERROR")</f>
        <v>8353</v>
      </c>
      <c r="I58" s="222">
        <f>IFERROR(VLOOKUP($B58,MMWR_TRAD_AGG_RO_COMP[],I$1,0),"ERROR")</f>
        <v>6264</v>
      </c>
      <c r="J58" s="223">
        <f t="shared" si="1"/>
        <v>0.74991021189991625</v>
      </c>
      <c r="K58" s="225">
        <f>IFERROR(VLOOKUP($B58,MMWR_TRAD_AGG_RO_COMP[],K$1,0),"ERROR")</f>
        <v>2989</v>
      </c>
      <c r="L58" s="226">
        <f>IFERROR(VLOOKUP($B58,MMWR_TRAD_AGG_RO_COMP[],L$1,0),"ERROR")</f>
        <v>2728</v>
      </c>
      <c r="M58" s="223">
        <f t="shared" si="2"/>
        <v>0.91267982602877218</v>
      </c>
      <c r="N58" s="225">
        <f>IFERROR(VLOOKUP($B58,MMWR_TRAD_AGG_RO_COMP[],N$1,0),"ERROR")</f>
        <v>2139</v>
      </c>
      <c r="O58" s="226">
        <f>IFERROR(VLOOKUP($B58,MMWR_TRAD_AGG_RO_COMP[],O$1,0),"ERROR")</f>
        <v>1249</v>
      </c>
      <c r="P58" s="223">
        <f t="shared" si="3"/>
        <v>0.58391771856007479</v>
      </c>
      <c r="Q58" s="227">
        <f>IFERROR(VLOOKUP($B58,MMWR_TRAD_AGG_RO_COMP[],Q$1,0),"ERROR")</f>
        <v>0</v>
      </c>
      <c r="R58" s="227">
        <f>IFERROR(VLOOKUP($B58,MMWR_TRAD_AGG_RO_COMP[],R$1,0),"ERROR")</f>
        <v>77</v>
      </c>
      <c r="S58" s="201">
        <f>IFERROR(VLOOKUP($B58,MMWR_APP_RO[],S$1,0),"ERROR")</f>
        <v>5502</v>
      </c>
      <c r="T58" s="28"/>
    </row>
    <row r="59" spans="1:20" x14ac:dyDescent="0.2">
      <c r="A59" s="28"/>
      <c r="B59" s="108" t="s">
        <v>68</v>
      </c>
      <c r="C59" s="219">
        <f>IFERROR(VLOOKUP($B59,MMWR_TRAD_AGG_RO_COMP[],C$1,0),"ERROR")</f>
        <v>2827</v>
      </c>
      <c r="D59" s="220">
        <f>IFERROR(VLOOKUP($B59,MMWR_TRAD_AGG_RO_COMP[],D$1,0),"ERROR")</f>
        <v>432.06013441810001</v>
      </c>
      <c r="E59" s="221">
        <f>IFERROR(VLOOKUP($B59,MMWR_TRAD_AGG_RO_COMP[],E$1,0),"ERROR")</f>
        <v>3329</v>
      </c>
      <c r="F59" s="222">
        <f>IFERROR(VLOOKUP($B59,MMWR_TRAD_AGG_RO_COMP[],F$1,0),"ERROR")</f>
        <v>800</v>
      </c>
      <c r="G59" s="223">
        <f t="shared" si="0"/>
        <v>0.24031240612796637</v>
      </c>
      <c r="H59" s="224">
        <f>IFERROR(VLOOKUP($B59,MMWR_TRAD_AGG_RO_COMP[],H$1,0),"ERROR")</f>
        <v>3404</v>
      </c>
      <c r="I59" s="222">
        <f>IFERROR(VLOOKUP($B59,MMWR_TRAD_AGG_RO_COMP[],I$1,0),"ERROR")</f>
        <v>2392</v>
      </c>
      <c r="J59" s="223">
        <f t="shared" si="1"/>
        <v>0.70270270270270274</v>
      </c>
      <c r="K59" s="225">
        <f>IFERROR(VLOOKUP($B59,MMWR_TRAD_AGG_RO_COMP[],K$1,0),"ERROR")</f>
        <v>512</v>
      </c>
      <c r="L59" s="226">
        <f>IFERROR(VLOOKUP($B59,MMWR_TRAD_AGG_RO_COMP[],L$1,0),"ERROR")</f>
        <v>355</v>
      </c>
      <c r="M59" s="223">
        <f t="shared" si="2"/>
        <v>0.693359375</v>
      </c>
      <c r="N59" s="225">
        <f>IFERROR(VLOOKUP($B59,MMWR_TRAD_AGG_RO_COMP[],N$1,0),"ERROR")</f>
        <v>1139</v>
      </c>
      <c r="O59" s="226">
        <f>IFERROR(VLOOKUP($B59,MMWR_TRAD_AGG_RO_COMP[],O$1,0),"ERROR")</f>
        <v>844</v>
      </c>
      <c r="P59" s="223">
        <f t="shared" si="3"/>
        <v>0.74100087796312553</v>
      </c>
      <c r="Q59" s="227">
        <f>IFERROR(VLOOKUP($B59,MMWR_TRAD_AGG_RO_COMP[],Q$1,0),"ERROR")</f>
        <v>0</v>
      </c>
      <c r="R59" s="227">
        <f>IFERROR(VLOOKUP($B59,MMWR_TRAD_AGG_RO_COMP[],R$1,0),"ERROR")</f>
        <v>121</v>
      </c>
      <c r="S59" s="201">
        <f>IFERROR(VLOOKUP($B59,MMWR_APP_RO[],S$1,0),"ERROR")</f>
        <v>3050</v>
      </c>
      <c r="T59" s="28"/>
    </row>
    <row r="60" spans="1:20" x14ac:dyDescent="0.2">
      <c r="A60" s="28"/>
      <c r="B60" s="108" t="s">
        <v>71</v>
      </c>
      <c r="C60" s="219">
        <f>IFERROR(VLOOKUP($B60,MMWR_TRAD_AGG_RO_COMP[],C$1,0),"ERROR")</f>
        <v>7164</v>
      </c>
      <c r="D60" s="220">
        <f>IFERROR(VLOOKUP($B60,MMWR_TRAD_AGG_RO_COMP[],D$1,0),"ERROR")</f>
        <v>340.39991624790002</v>
      </c>
      <c r="E60" s="221">
        <f>IFERROR(VLOOKUP($B60,MMWR_TRAD_AGG_RO_COMP[],E$1,0),"ERROR")</f>
        <v>11309</v>
      </c>
      <c r="F60" s="222">
        <f>IFERROR(VLOOKUP($B60,MMWR_TRAD_AGG_RO_COMP[],F$1,0),"ERROR")</f>
        <v>2221</v>
      </c>
      <c r="G60" s="223">
        <f t="shared" si="0"/>
        <v>0.19639225395702536</v>
      </c>
      <c r="H60" s="224">
        <f>IFERROR(VLOOKUP($B60,MMWR_TRAD_AGG_RO_COMP[],H$1,0),"ERROR")</f>
        <v>17695</v>
      </c>
      <c r="I60" s="222">
        <f>IFERROR(VLOOKUP($B60,MMWR_TRAD_AGG_RO_COMP[],I$1,0),"ERROR")</f>
        <v>9763</v>
      </c>
      <c r="J60" s="223">
        <f t="shared" si="1"/>
        <v>0.55173777903362531</v>
      </c>
      <c r="K60" s="225">
        <f>IFERROR(VLOOKUP($B60,MMWR_TRAD_AGG_RO_COMP[],K$1,0),"ERROR")</f>
        <v>4592</v>
      </c>
      <c r="L60" s="226">
        <f>IFERROR(VLOOKUP($B60,MMWR_TRAD_AGG_RO_COMP[],L$1,0),"ERROR")</f>
        <v>2679</v>
      </c>
      <c r="M60" s="223">
        <f t="shared" si="2"/>
        <v>0.58340592334494779</v>
      </c>
      <c r="N60" s="225">
        <f>IFERROR(VLOOKUP($B60,MMWR_TRAD_AGG_RO_COMP[],N$1,0),"ERROR")</f>
        <v>2274</v>
      </c>
      <c r="O60" s="226">
        <f>IFERROR(VLOOKUP($B60,MMWR_TRAD_AGG_RO_COMP[],O$1,0),"ERROR")</f>
        <v>1490</v>
      </c>
      <c r="P60" s="223">
        <f t="shared" si="3"/>
        <v>0.65523306948109061</v>
      </c>
      <c r="Q60" s="227">
        <f>IFERROR(VLOOKUP($B60,MMWR_TRAD_AGG_RO_COMP[],Q$1,0),"ERROR")</f>
        <v>0</v>
      </c>
      <c r="R60" s="227">
        <f>IFERROR(VLOOKUP($B60,MMWR_TRAD_AGG_RO_COMP[],R$1,0),"ERROR")</f>
        <v>58</v>
      </c>
      <c r="S60" s="201">
        <f>IFERROR(VLOOKUP($B60,MMWR_APP_RO[],S$1,0),"ERROR")</f>
        <v>4385</v>
      </c>
      <c r="T60" s="28"/>
    </row>
    <row r="61" spans="1:20" x14ac:dyDescent="0.2">
      <c r="A61" s="28"/>
      <c r="B61" s="116" t="s">
        <v>73</v>
      </c>
      <c r="C61" s="228">
        <f>IFERROR(VLOOKUP($B61,MMWR_TRAD_AGG_RO_COMP[],C$1,0),"ERROR")</f>
        <v>11646</v>
      </c>
      <c r="D61" s="229">
        <f>IFERROR(VLOOKUP($B61,MMWR_TRAD_AGG_RO_COMP[],D$1,0),"ERROR")</f>
        <v>386.3909496823</v>
      </c>
      <c r="E61" s="230">
        <f>IFERROR(VLOOKUP($B61,MMWR_TRAD_AGG_RO_COMP[],E$1,0),"ERROR")</f>
        <v>7736</v>
      </c>
      <c r="F61" s="231">
        <f>IFERROR(VLOOKUP($B61,MMWR_TRAD_AGG_RO_COMP[],F$1,0),"ERROR")</f>
        <v>1341</v>
      </c>
      <c r="G61" s="232">
        <f t="shared" si="0"/>
        <v>0.17334539813857291</v>
      </c>
      <c r="H61" s="233">
        <f>IFERROR(VLOOKUP($B61,MMWR_TRAD_AGG_RO_COMP[],H$1,0),"ERROR")</f>
        <v>16586</v>
      </c>
      <c r="I61" s="231">
        <f>IFERROR(VLOOKUP($B61,MMWR_TRAD_AGG_RO_COMP[],I$1,0),"ERROR")</f>
        <v>11876</v>
      </c>
      <c r="J61" s="232">
        <f t="shared" si="1"/>
        <v>0.71602556372844572</v>
      </c>
      <c r="K61" s="234">
        <f>IFERROR(VLOOKUP($B61,MMWR_TRAD_AGG_RO_COMP[],K$1,0),"ERROR")</f>
        <v>5013</v>
      </c>
      <c r="L61" s="235">
        <f>IFERROR(VLOOKUP($B61,MMWR_TRAD_AGG_RO_COMP[],L$1,0),"ERROR")</f>
        <v>3816</v>
      </c>
      <c r="M61" s="232">
        <f t="shared" si="2"/>
        <v>0.76122082585278272</v>
      </c>
      <c r="N61" s="234">
        <f>IFERROR(VLOOKUP($B61,MMWR_TRAD_AGG_RO_COMP[],N$1,0),"ERROR")</f>
        <v>4304</v>
      </c>
      <c r="O61" s="235">
        <f>IFERROR(VLOOKUP($B61,MMWR_TRAD_AGG_RO_COMP[],O$1,0),"ERROR")</f>
        <v>3594</v>
      </c>
      <c r="P61" s="232">
        <f t="shared" si="3"/>
        <v>0.83503717472118955</v>
      </c>
      <c r="Q61" s="236">
        <f>IFERROR(VLOOKUP($B61,MMWR_TRAD_AGG_RO_COMP[],Q$1,0),"ERROR")</f>
        <v>2</v>
      </c>
      <c r="R61" s="236">
        <f>IFERROR(VLOOKUP($B61,MMWR_TRAD_AGG_RO_COMP[],R$1,0),"ERROR")</f>
        <v>150</v>
      </c>
      <c r="S61" s="201">
        <f>IFERROR(VLOOKUP($B61,MMWR_APP_RO[],S$1,0),"ERROR")</f>
        <v>5226</v>
      </c>
      <c r="T61" s="28"/>
    </row>
    <row r="62" spans="1:20" x14ac:dyDescent="0.2">
      <c r="A62" s="28"/>
      <c r="B62" s="101" t="s">
        <v>381</v>
      </c>
      <c r="C62" s="212">
        <f>IFERROR(VLOOKUP($B62,MMWR_TRAD_AGG_DISTRICT_COMP[],C$1,0),"ERROR")</f>
        <v>65153</v>
      </c>
      <c r="D62" s="197">
        <f>IFERROR(VLOOKUP($B62,MMWR_TRAD_AGG_DISTRICT_COMP[],D$1,0),"ERROR")</f>
        <v>339.48531917179997</v>
      </c>
      <c r="E62" s="213">
        <f>IFERROR(VLOOKUP($B62,MMWR_TRAD_AGG_DISTRICT_COMP[],E$1,0),"ERROR")</f>
        <v>70302</v>
      </c>
      <c r="F62" s="218">
        <f>IFERROR(VLOOKUP($B62,MMWR_TRAD_AGG_DISTRICT_COMP[],F$1,0),"ERROR")</f>
        <v>18405</v>
      </c>
      <c r="G62" s="214">
        <f t="shared" si="0"/>
        <v>0.26179909533156953</v>
      </c>
      <c r="H62" s="218">
        <f>IFERROR(VLOOKUP($B62,MMWR_TRAD_AGG_DISTRICT_COMP[],H$1,0),"ERROR")</f>
        <v>90697</v>
      </c>
      <c r="I62" s="218">
        <f>IFERROR(VLOOKUP($B62,MMWR_TRAD_AGG_DISTRICT_COMP[],I$1,0),"ERROR")</f>
        <v>61056</v>
      </c>
      <c r="J62" s="214">
        <f t="shared" si="1"/>
        <v>0.67318654420763646</v>
      </c>
      <c r="K62" s="212">
        <f>IFERROR(VLOOKUP($B62,MMWR_TRAD_AGG_DISTRICT_COMP[],K$1,0),"ERROR")</f>
        <v>26634</v>
      </c>
      <c r="L62" s="212">
        <f>IFERROR(VLOOKUP($B62,MMWR_TRAD_AGG_DISTRICT_COMP[],L$1,0),"ERROR")</f>
        <v>18160</v>
      </c>
      <c r="M62" s="214">
        <f t="shared" si="2"/>
        <v>0.6818352481790193</v>
      </c>
      <c r="N62" s="212">
        <f>IFERROR(VLOOKUP($B62,MMWR_TRAD_AGG_DISTRICT_COMP[],N$1,0),"ERROR")</f>
        <v>30173</v>
      </c>
      <c r="O62" s="212">
        <f>IFERROR(VLOOKUP($B62,MMWR_TRAD_AGG_DISTRICT_COMP[],O$1,0),"ERROR")</f>
        <v>21819</v>
      </c>
      <c r="P62" s="214">
        <f t="shared" si="3"/>
        <v>0.72312995061810226</v>
      </c>
      <c r="Q62" s="212">
        <f>IFERROR(VLOOKUP($B62,MMWR_TRAD_AGG_DISTRICT_COMP[],Q$1,0),"ERROR")</f>
        <v>152</v>
      </c>
      <c r="R62" s="215">
        <f>IFERROR(VLOOKUP($B62,MMWR_TRAD_AGG_DISTRICT_COMP[],R$1,0),"ERROR")</f>
        <v>1218</v>
      </c>
      <c r="S62" s="215">
        <f>IFERROR(VLOOKUP($B62,MMWR_APP_RO[],S$1,0),"ERROR")</f>
        <v>88247</v>
      </c>
      <c r="T62" s="28"/>
    </row>
    <row r="63" spans="1:20" x14ac:dyDescent="0.2">
      <c r="A63" s="28"/>
      <c r="B63" s="108" t="s">
        <v>25</v>
      </c>
      <c r="C63" s="219">
        <f>IFERROR(VLOOKUP($B63,MMWR_TRAD_AGG_RO_COMP[],C$1,0),"ERROR")</f>
        <v>12959</v>
      </c>
      <c r="D63" s="220">
        <f>IFERROR(VLOOKUP($B63,MMWR_TRAD_AGG_RO_COMP[],D$1,0),"ERROR")</f>
        <v>342.18643413839999</v>
      </c>
      <c r="E63" s="221">
        <f>IFERROR(VLOOKUP($B63,MMWR_TRAD_AGG_RO_COMP[],E$1,0),"ERROR")</f>
        <v>16477</v>
      </c>
      <c r="F63" s="222">
        <f>IFERROR(VLOOKUP($B63,MMWR_TRAD_AGG_RO_COMP[],F$1,0),"ERROR")</f>
        <v>4372</v>
      </c>
      <c r="G63" s="223">
        <f t="shared" si="0"/>
        <v>0.26533956424106331</v>
      </c>
      <c r="H63" s="224">
        <f>IFERROR(VLOOKUP($B63,MMWR_TRAD_AGG_RO_COMP[],H$1,0),"ERROR")</f>
        <v>18532</v>
      </c>
      <c r="I63" s="222">
        <f>IFERROR(VLOOKUP($B63,MMWR_TRAD_AGG_RO_COMP[],I$1,0),"ERROR")</f>
        <v>13290</v>
      </c>
      <c r="J63" s="223">
        <f t="shared" si="1"/>
        <v>0.71713792359162531</v>
      </c>
      <c r="K63" s="225">
        <f>IFERROR(VLOOKUP($B63,MMWR_TRAD_AGG_RO_COMP[],K$1,0),"ERROR")</f>
        <v>7359</v>
      </c>
      <c r="L63" s="226">
        <f>IFERROR(VLOOKUP($B63,MMWR_TRAD_AGG_RO_COMP[],L$1,0),"ERROR")</f>
        <v>4932</v>
      </c>
      <c r="M63" s="223">
        <f t="shared" si="2"/>
        <v>0.67019975540154908</v>
      </c>
      <c r="N63" s="225">
        <f>IFERROR(VLOOKUP($B63,MMWR_TRAD_AGG_RO_COMP[],N$1,0),"ERROR")</f>
        <v>10831</v>
      </c>
      <c r="O63" s="226">
        <f>IFERROR(VLOOKUP($B63,MMWR_TRAD_AGG_RO_COMP[],O$1,0),"ERROR")</f>
        <v>9776</v>
      </c>
      <c r="P63" s="223">
        <f t="shared" si="3"/>
        <v>0.9025944049487582</v>
      </c>
      <c r="Q63" s="227">
        <f>IFERROR(VLOOKUP($B63,MMWR_TRAD_AGG_RO_COMP[],Q$1,0),"ERROR")</f>
        <v>64</v>
      </c>
      <c r="R63" s="227">
        <f>IFERROR(VLOOKUP($B63,MMWR_TRAD_AGG_RO_COMP[],R$1,0),"ERROR")</f>
        <v>6</v>
      </c>
      <c r="S63" s="201">
        <f>IFERROR(VLOOKUP($B63,MMWR_APP_RO[],S$1,0),"ERROR")</f>
        <v>17226</v>
      </c>
      <c r="T63" s="28"/>
    </row>
    <row r="64" spans="1:20" x14ac:dyDescent="0.2">
      <c r="A64" s="28"/>
      <c r="B64" s="108" t="s">
        <v>39</v>
      </c>
      <c r="C64" s="219">
        <f>IFERROR(VLOOKUP($B64,MMWR_TRAD_AGG_RO_COMP[],C$1,0),"ERROR")</f>
        <v>10479</v>
      </c>
      <c r="D64" s="220">
        <f>IFERROR(VLOOKUP($B64,MMWR_TRAD_AGG_RO_COMP[],D$1,0),"ERROR")</f>
        <v>276.61303559499999</v>
      </c>
      <c r="E64" s="221">
        <f>IFERROR(VLOOKUP($B64,MMWR_TRAD_AGG_RO_COMP[],E$1,0),"ERROR")</f>
        <v>8756</v>
      </c>
      <c r="F64" s="222">
        <f>IFERROR(VLOOKUP($B64,MMWR_TRAD_AGG_RO_COMP[],F$1,0),"ERROR")</f>
        <v>2592</v>
      </c>
      <c r="G64" s="223">
        <f t="shared" si="0"/>
        <v>0.29602558245774324</v>
      </c>
      <c r="H64" s="224">
        <f>IFERROR(VLOOKUP($B64,MMWR_TRAD_AGG_RO_COMP[],H$1,0),"ERROR")</f>
        <v>17347</v>
      </c>
      <c r="I64" s="222">
        <f>IFERROR(VLOOKUP($B64,MMWR_TRAD_AGG_RO_COMP[],I$1,0),"ERROR")</f>
        <v>11465</v>
      </c>
      <c r="J64" s="223">
        <f t="shared" si="1"/>
        <v>0.66092119674871741</v>
      </c>
      <c r="K64" s="225">
        <f>IFERROR(VLOOKUP($B64,MMWR_TRAD_AGG_RO_COMP[],K$1,0),"ERROR")</f>
        <v>2978</v>
      </c>
      <c r="L64" s="226">
        <f>IFERROR(VLOOKUP($B64,MMWR_TRAD_AGG_RO_COMP[],L$1,0),"ERROR")</f>
        <v>1978</v>
      </c>
      <c r="M64" s="223">
        <f t="shared" si="2"/>
        <v>0.664204163868368</v>
      </c>
      <c r="N64" s="225">
        <f>IFERROR(VLOOKUP($B64,MMWR_TRAD_AGG_RO_COMP[],N$1,0),"ERROR")</f>
        <v>1334</v>
      </c>
      <c r="O64" s="226">
        <f>IFERROR(VLOOKUP($B64,MMWR_TRAD_AGG_RO_COMP[],O$1,0),"ERROR")</f>
        <v>503</v>
      </c>
      <c r="P64" s="223">
        <f t="shared" si="3"/>
        <v>0.37706146926536732</v>
      </c>
      <c r="Q64" s="227">
        <f>IFERROR(VLOOKUP($B64,MMWR_TRAD_AGG_RO_COMP[],Q$1,0),"ERROR")</f>
        <v>0</v>
      </c>
      <c r="R64" s="227">
        <f>IFERROR(VLOOKUP($B64,MMWR_TRAD_AGG_RO_COMP[],R$1,0),"ERROR")</f>
        <v>53</v>
      </c>
      <c r="S64" s="201">
        <f>IFERROR(VLOOKUP($B64,MMWR_APP_RO[],S$1,0),"ERROR")</f>
        <v>12965</v>
      </c>
      <c r="T64" s="28"/>
    </row>
    <row r="65" spans="1:20" x14ac:dyDescent="0.2">
      <c r="A65" s="28"/>
      <c r="B65" s="108" t="s">
        <v>53</v>
      </c>
      <c r="C65" s="219">
        <f>IFERROR(VLOOKUP($B65,MMWR_TRAD_AGG_RO_COMP[],C$1,0),"ERROR")</f>
        <v>7506</v>
      </c>
      <c r="D65" s="220">
        <f>IFERROR(VLOOKUP($B65,MMWR_TRAD_AGG_RO_COMP[],D$1,0),"ERROR")</f>
        <v>502.16320277109998</v>
      </c>
      <c r="E65" s="221">
        <f>IFERROR(VLOOKUP($B65,MMWR_TRAD_AGG_RO_COMP[],E$1,0),"ERROR")</f>
        <v>3961</v>
      </c>
      <c r="F65" s="222">
        <f>IFERROR(VLOOKUP($B65,MMWR_TRAD_AGG_RO_COMP[],F$1,0),"ERROR")</f>
        <v>1003</v>
      </c>
      <c r="G65" s="223">
        <f t="shared" si="0"/>
        <v>0.25321888412017168</v>
      </c>
      <c r="H65" s="224">
        <f>IFERROR(VLOOKUP($B65,MMWR_TRAD_AGG_RO_COMP[],H$1,0),"ERROR")</f>
        <v>11512</v>
      </c>
      <c r="I65" s="222">
        <f>IFERROR(VLOOKUP($B65,MMWR_TRAD_AGG_RO_COMP[],I$1,0),"ERROR")</f>
        <v>7963</v>
      </c>
      <c r="J65" s="223">
        <f t="shared" si="1"/>
        <v>0.69171299513551077</v>
      </c>
      <c r="K65" s="225">
        <f>IFERROR(VLOOKUP($B65,MMWR_TRAD_AGG_RO_COMP[],K$1,0),"ERROR")</f>
        <v>3372</v>
      </c>
      <c r="L65" s="226">
        <f>IFERROR(VLOOKUP($B65,MMWR_TRAD_AGG_RO_COMP[],L$1,0),"ERROR")</f>
        <v>2884</v>
      </c>
      <c r="M65" s="223">
        <f t="shared" si="2"/>
        <v>0.8552787663107948</v>
      </c>
      <c r="N65" s="225">
        <f>IFERROR(VLOOKUP($B65,MMWR_TRAD_AGG_RO_COMP[],N$1,0),"ERROR")</f>
        <v>1134</v>
      </c>
      <c r="O65" s="226">
        <f>IFERROR(VLOOKUP($B65,MMWR_TRAD_AGG_RO_COMP[],O$1,0),"ERROR")</f>
        <v>503</v>
      </c>
      <c r="P65" s="223">
        <f t="shared" si="3"/>
        <v>0.4435626102292769</v>
      </c>
      <c r="Q65" s="227">
        <f>IFERROR(VLOOKUP($B65,MMWR_TRAD_AGG_RO_COMP[],Q$1,0),"ERROR")</f>
        <v>78</v>
      </c>
      <c r="R65" s="227">
        <f>IFERROR(VLOOKUP($B65,MMWR_TRAD_AGG_RO_COMP[],R$1,0),"ERROR")</f>
        <v>270</v>
      </c>
      <c r="S65" s="201">
        <f>IFERROR(VLOOKUP($B65,MMWR_APP_RO[],S$1,0),"ERROR")</f>
        <v>4902</v>
      </c>
      <c r="T65" s="28"/>
    </row>
    <row r="66" spans="1:20" x14ac:dyDescent="0.2">
      <c r="A66" s="28"/>
      <c r="B66" s="108" t="s">
        <v>57</v>
      </c>
      <c r="C66" s="219">
        <f>IFERROR(VLOOKUP($B66,MMWR_TRAD_AGG_RO_COMP[],C$1,0),"ERROR")</f>
        <v>12157</v>
      </c>
      <c r="D66" s="220">
        <f>IFERROR(VLOOKUP($B66,MMWR_TRAD_AGG_RO_COMP[],D$1,0),"ERROR")</f>
        <v>379.71728222420001</v>
      </c>
      <c r="E66" s="221">
        <f>IFERROR(VLOOKUP($B66,MMWR_TRAD_AGG_RO_COMP[],E$1,0),"ERROR")</f>
        <v>7241</v>
      </c>
      <c r="F66" s="222">
        <f>IFERROR(VLOOKUP($B66,MMWR_TRAD_AGG_RO_COMP[],F$1,0),"ERROR")</f>
        <v>1562</v>
      </c>
      <c r="G66" s="223">
        <f t="shared" si="0"/>
        <v>0.21571606131749757</v>
      </c>
      <c r="H66" s="224">
        <f>IFERROR(VLOOKUP($B66,MMWR_TRAD_AGG_RO_COMP[],H$1,0),"ERROR")</f>
        <v>13505</v>
      </c>
      <c r="I66" s="222">
        <f>IFERROR(VLOOKUP($B66,MMWR_TRAD_AGG_RO_COMP[],I$1,0),"ERROR")</f>
        <v>9943</v>
      </c>
      <c r="J66" s="223">
        <f t="shared" si="1"/>
        <v>0.73624583487597184</v>
      </c>
      <c r="K66" s="225">
        <f>IFERROR(VLOOKUP($B66,MMWR_TRAD_AGG_RO_COMP[],K$1,0),"ERROR")</f>
        <v>4620</v>
      </c>
      <c r="L66" s="226">
        <f>IFERROR(VLOOKUP($B66,MMWR_TRAD_AGG_RO_COMP[],L$1,0),"ERROR")</f>
        <v>3701</v>
      </c>
      <c r="M66" s="223">
        <f t="shared" si="2"/>
        <v>0.80108225108225106</v>
      </c>
      <c r="N66" s="225">
        <f>IFERROR(VLOOKUP($B66,MMWR_TRAD_AGG_RO_COMP[],N$1,0),"ERROR")</f>
        <v>1826</v>
      </c>
      <c r="O66" s="226">
        <f>IFERROR(VLOOKUP($B66,MMWR_TRAD_AGG_RO_COMP[],O$1,0),"ERROR")</f>
        <v>1247</v>
      </c>
      <c r="P66" s="223">
        <f t="shared" si="3"/>
        <v>0.68291347207009856</v>
      </c>
      <c r="Q66" s="227">
        <f>IFERROR(VLOOKUP($B66,MMWR_TRAD_AGG_RO_COMP[],Q$1,0),"ERROR")</f>
        <v>0</v>
      </c>
      <c r="R66" s="227">
        <f>IFERROR(VLOOKUP($B66,MMWR_TRAD_AGG_RO_COMP[],R$1,0),"ERROR")</f>
        <v>374</v>
      </c>
      <c r="S66" s="201">
        <f>IFERROR(VLOOKUP($B66,MMWR_APP_RO[],S$1,0),"ERROR")</f>
        <v>10339</v>
      </c>
      <c r="T66" s="28"/>
    </row>
    <row r="67" spans="1:20" x14ac:dyDescent="0.2">
      <c r="A67" s="28"/>
      <c r="B67" s="108" t="s">
        <v>58</v>
      </c>
      <c r="C67" s="219">
        <f>IFERROR(VLOOKUP($B67,MMWR_TRAD_AGG_RO_COMP[],C$1,0),"ERROR")</f>
        <v>4503</v>
      </c>
      <c r="D67" s="220">
        <f>IFERROR(VLOOKUP($B67,MMWR_TRAD_AGG_RO_COMP[],D$1,0),"ERROR")</f>
        <v>234.54341550079999</v>
      </c>
      <c r="E67" s="221">
        <f>IFERROR(VLOOKUP($B67,MMWR_TRAD_AGG_RO_COMP[],E$1,0),"ERROR")</f>
        <v>10259</v>
      </c>
      <c r="F67" s="222">
        <f>IFERROR(VLOOKUP($B67,MMWR_TRAD_AGG_RO_COMP[],F$1,0),"ERROR")</f>
        <v>2576</v>
      </c>
      <c r="G67" s="223">
        <f t="shared" si="0"/>
        <v>0.2510965981089775</v>
      </c>
      <c r="H67" s="224">
        <f>IFERROR(VLOOKUP($B67,MMWR_TRAD_AGG_RO_COMP[],H$1,0),"ERROR")</f>
        <v>7774</v>
      </c>
      <c r="I67" s="222">
        <f>IFERROR(VLOOKUP($B67,MMWR_TRAD_AGG_RO_COMP[],I$1,0),"ERROR")</f>
        <v>3815</v>
      </c>
      <c r="J67" s="223">
        <f t="shared" si="1"/>
        <v>0.49073835863133525</v>
      </c>
      <c r="K67" s="225">
        <f>IFERROR(VLOOKUP($B67,MMWR_TRAD_AGG_RO_COMP[],K$1,0),"ERROR")</f>
        <v>2966</v>
      </c>
      <c r="L67" s="226">
        <f>IFERROR(VLOOKUP($B67,MMWR_TRAD_AGG_RO_COMP[],L$1,0),"ERROR")</f>
        <v>1717</v>
      </c>
      <c r="M67" s="223">
        <f t="shared" si="2"/>
        <v>0.578894133513149</v>
      </c>
      <c r="N67" s="225">
        <f>IFERROR(VLOOKUP($B67,MMWR_TRAD_AGG_RO_COMP[],N$1,0),"ERROR")</f>
        <v>1690</v>
      </c>
      <c r="O67" s="226">
        <f>IFERROR(VLOOKUP($B67,MMWR_TRAD_AGG_RO_COMP[],O$1,0),"ERROR")</f>
        <v>1097</v>
      </c>
      <c r="P67" s="223">
        <f t="shared" si="3"/>
        <v>0.64911242603550301</v>
      </c>
      <c r="Q67" s="227">
        <f>IFERROR(VLOOKUP($B67,MMWR_TRAD_AGG_RO_COMP[],Q$1,0),"ERROR")</f>
        <v>1</v>
      </c>
      <c r="R67" s="227">
        <f>IFERROR(VLOOKUP($B67,MMWR_TRAD_AGG_RO_COMP[],R$1,0),"ERROR")</f>
        <v>257</v>
      </c>
      <c r="S67" s="201">
        <f>IFERROR(VLOOKUP($B67,MMWR_APP_RO[],S$1,0),"ERROR")</f>
        <v>6472</v>
      </c>
      <c r="T67" s="28"/>
    </row>
    <row r="68" spans="1:20" x14ac:dyDescent="0.2">
      <c r="A68" s="28"/>
      <c r="B68" s="108" t="s">
        <v>72</v>
      </c>
      <c r="C68" s="219">
        <f>IFERROR(VLOOKUP($B68,MMWR_TRAD_AGG_RO_COMP[],C$1,0),"ERROR")</f>
        <v>1633</v>
      </c>
      <c r="D68" s="220">
        <f>IFERROR(VLOOKUP($B68,MMWR_TRAD_AGG_RO_COMP[],D$1,0),"ERROR")</f>
        <v>294.58787507649998</v>
      </c>
      <c r="E68" s="221">
        <f>IFERROR(VLOOKUP($B68,MMWR_TRAD_AGG_RO_COMP[],E$1,0),"ERROR")</f>
        <v>3134</v>
      </c>
      <c r="F68" s="222">
        <f>IFERROR(VLOOKUP($B68,MMWR_TRAD_AGG_RO_COMP[],F$1,0),"ERROR")</f>
        <v>885</v>
      </c>
      <c r="G68" s="223">
        <f t="shared" si="0"/>
        <v>0.282386726228462</v>
      </c>
      <c r="H68" s="224">
        <f>IFERROR(VLOOKUP($B68,MMWR_TRAD_AGG_RO_COMP[],H$1,0),"ERROR")</f>
        <v>2641</v>
      </c>
      <c r="I68" s="222">
        <f>IFERROR(VLOOKUP($B68,MMWR_TRAD_AGG_RO_COMP[],I$1,0),"ERROR")</f>
        <v>1934</v>
      </c>
      <c r="J68" s="223">
        <f t="shared" si="1"/>
        <v>0.73229837182885271</v>
      </c>
      <c r="K68" s="225">
        <f>IFERROR(VLOOKUP($B68,MMWR_TRAD_AGG_RO_COMP[],K$1,0),"ERROR")</f>
        <v>824</v>
      </c>
      <c r="L68" s="226">
        <f>IFERROR(VLOOKUP($B68,MMWR_TRAD_AGG_RO_COMP[],L$1,0),"ERROR")</f>
        <v>597</v>
      </c>
      <c r="M68" s="223">
        <f t="shared" si="2"/>
        <v>0.72451456310679607</v>
      </c>
      <c r="N68" s="225">
        <f>IFERROR(VLOOKUP($B68,MMWR_TRAD_AGG_RO_COMP[],N$1,0),"ERROR")</f>
        <v>1059</v>
      </c>
      <c r="O68" s="226">
        <f>IFERROR(VLOOKUP($B68,MMWR_TRAD_AGG_RO_COMP[],O$1,0),"ERROR")</f>
        <v>792</v>
      </c>
      <c r="P68" s="223">
        <f t="shared" si="3"/>
        <v>0.74787535410764872</v>
      </c>
      <c r="Q68" s="227">
        <f>IFERROR(VLOOKUP($B68,MMWR_TRAD_AGG_RO_COMP[],Q$1,0),"ERROR")</f>
        <v>0</v>
      </c>
      <c r="R68" s="227">
        <f>IFERROR(VLOOKUP($B68,MMWR_TRAD_AGG_RO_COMP[],R$1,0),"ERROR")</f>
        <v>3</v>
      </c>
      <c r="S68" s="201">
        <f>IFERROR(VLOOKUP($B68,MMWR_APP_RO[],S$1,0),"ERROR")</f>
        <v>5960</v>
      </c>
      <c r="T68" s="28"/>
    </row>
    <row r="69" spans="1:20" x14ac:dyDescent="0.2">
      <c r="A69" s="28"/>
      <c r="B69" s="116" t="s">
        <v>77</v>
      </c>
      <c r="C69" s="228">
        <f>IFERROR(VLOOKUP($B69,MMWR_TRAD_AGG_RO_COMP[],C$1,0),"ERROR")</f>
        <v>15916</v>
      </c>
      <c r="D69" s="229">
        <f>IFERROR(VLOOKUP($B69,MMWR_TRAD_AGG_RO_COMP[],D$1,0),"ERROR")</f>
        <v>305.5286504147</v>
      </c>
      <c r="E69" s="230">
        <f>IFERROR(VLOOKUP($B69,MMWR_TRAD_AGG_RO_COMP[],E$1,0),"ERROR")</f>
        <v>20474</v>
      </c>
      <c r="F69" s="231">
        <f>IFERROR(VLOOKUP($B69,MMWR_TRAD_AGG_RO_COMP[],F$1,0),"ERROR")</f>
        <v>5415</v>
      </c>
      <c r="G69" s="232">
        <f t="shared" si="0"/>
        <v>0.26448178177200354</v>
      </c>
      <c r="H69" s="233">
        <f>IFERROR(VLOOKUP($B69,MMWR_TRAD_AGG_RO_COMP[],H$1,0),"ERROR")</f>
        <v>19386</v>
      </c>
      <c r="I69" s="231">
        <f>IFERROR(VLOOKUP($B69,MMWR_TRAD_AGG_RO_COMP[],I$1,0),"ERROR")</f>
        <v>12646</v>
      </c>
      <c r="J69" s="232">
        <f t="shared" si="1"/>
        <v>0.65232642112864958</v>
      </c>
      <c r="K69" s="234">
        <f>IFERROR(VLOOKUP($B69,MMWR_TRAD_AGG_RO_COMP[],K$1,0),"ERROR")</f>
        <v>4515</v>
      </c>
      <c r="L69" s="235">
        <f>IFERROR(VLOOKUP($B69,MMWR_TRAD_AGG_RO_COMP[],L$1,0),"ERROR")</f>
        <v>2351</v>
      </c>
      <c r="M69" s="232">
        <f t="shared" si="2"/>
        <v>0.52070874861572536</v>
      </c>
      <c r="N69" s="234">
        <f>IFERROR(VLOOKUP($B69,MMWR_TRAD_AGG_RO_COMP[],N$1,0),"ERROR")</f>
        <v>12299</v>
      </c>
      <c r="O69" s="235">
        <f>IFERROR(VLOOKUP($B69,MMWR_TRAD_AGG_RO_COMP[],O$1,0),"ERROR")</f>
        <v>7901</v>
      </c>
      <c r="P69" s="232">
        <f t="shared" si="3"/>
        <v>0.64240995202862017</v>
      </c>
      <c r="Q69" s="236">
        <f>IFERROR(VLOOKUP($B69,MMWR_TRAD_AGG_RO_COMP[],Q$1,0),"ERROR")</f>
        <v>9</v>
      </c>
      <c r="R69" s="236">
        <f>IFERROR(VLOOKUP($B69,MMWR_TRAD_AGG_RO_COMP[],R$1,0),"ERROR")</f>
        <v>255</v>
      </c>
      <c r="S69" s="201">
        <f>IFERROR(VLOOKUP($B69,MMWR_APP_RO[],S$1,0),"ERROR")</f>
        <v>30383</v>
      </c>
      <c r="T69" s="28"/>
    </row>
    <row r="70" spans="1:20" x14ac:dyDescent="0.2">
      <c r="A70" s="28"/>
      <c r="B70" s="101" t="s">
        <v>8</v>
      </c>
      <c r="C70" s="212">
        <f>IFERROR(VLOOKUP($B70,MMWR_TRAD_AGG_RO_COMP[],C$1,0),"ERROR")</f>
        <v>53</v>
      </c>
      <c r="D70" s="197">
        <f>IFERROR(VLOOKUP($B70,MMWR_TRAD_AGG_RO_COMP[],D$1,0),"ERROR")</f>
        <v>849.37735849060005</v>
      </c>
      <c r="E70" s="213">
        <f>IFERROR(VLOOKUP($B70,MMWR_TRAD_AGG_RO_COMP[],E$1,0),"ERROR")</f>
        <v>37</v>
      </c>
      <c r="F70" s="218">
        <f>IFERROR(VLOOKUP($B70,MMWR_TRAD_AGG_RO_COMP[],F$1,0),"ERROR")</f>
        <v>3</v>
      </c>
      <c r="G70" s="214">
        <f>IFERROR(F70/E70,"0%")</f>
        <v>8.1081081081081086E-2</v>
      </c>
      <c r="H70" s="218">
        <f>IFERROR(VLOOKUP($B70,MMWR_TRAD_AGG_RO_COMP[],H$1,0),"ERROR")</f>
        <v>56</v>
      </c>
      <c r="I70" s="218">
        <f>IFERROR(VLOOKUP($B70,MMWR_TRAD_AGG_RO_COMP[],I$1,0),"ERROR")</f>
        <v>49</v>
      </c>
      <c r="J70" s="214">
        <f>IFERROR(I70/H70,"0%")</f>
        <v>0.875</v>
      </c>
      <c r="K70" s="212">
        <f>IFERROR(VLOOKUP($B70,MMWR_TRAD_AGG_RO_COMP[],K$1,0),"ERROR")</f>
        <v>8</v>
      </c>
      <c r="L70" s="212">
        <f>IFERROR(VLOOKUP($B70,MMWR_TRAD_AGG_RO_COMP[],L$1,0),"ERROR")</f>
        <v>8</v>
      </c>
      <c r="M70" s="214">
        <f>IFERROR(L70/K70,"0%")</f>
        <v>1</v>
      </c>
      <c r="N70" s="212">
        <f>IFERROR(VLOOKUP($B70,MMWR_TRAD_AGG_RO_COMP[],N$1,0),"ERROR")</f>
        <v>49726</v>
      </c>
      <c r="O70" s="212">
        <f>IFERROR(VLOOKUP($B70,MMWR_TRAD_AGG_RO_COMP[],O$1,0),"ERROR")</f>
        <v>26904</v>
      </c>
      <c r="P70" s="214">
        <f>IFERROR(O70/N70,"0%")</f>
        <v>0.54104492619555167</v>
      </c>
      <c r="Q70" s="212">
        <f>IFERROR(VLOOKUP($B70,MMWR_TRAD_AGG_RO_COMP[],Q$1,0),"ERROR")</f>
        <v>0</v>
      </c>
      <c r="R70" s="215">
        <f>IFERROR(VLOOKUP($B70,MMWR_TRAD_AGG_RO_COMP[],R$1,0),"ERROR")</f>
        <v>1</v>
      </c>
      <c r="S70" s="215">
        <f>IFERROR(VLOOKUP($B70,MMWR_APP_RO[],S$1,0),"ERROR")</f>
        <v>10996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23060</v>
      </c>
      <c r="D75" s="238">
        <f>IFERROR(VLOOKUP($B75,MMWR_TRAD_AGG_RO_PEN[],D$1,0),"ERROR")</f>
        <v>75.154293148299999</v>
      </c>
      <c r="E75" s="237">
        <f>IFERROR(VLOOKUP($B75,MMWR_TRAD_AGG_RO_PEN[],E$1,0),"ERROR")</f>
        <v>32030</v>
      </c>
      <c r="F75" s="237">
        <f>IFERROR(VLOOKUP($B75,MMWR_TRAD_AGG_RO_PEN[],F$1,0),"ERROR")</f>
        <v>5568</v>
      </c>
      <c r="G75" s="239">
        <f>IFERROR(F75/E75,"0%")</f>
        <v>0.17383702778645022</v>
      </c>
      <c r="H75" s="237">
        <f>IFERROR(VLOOKUP($B75,MMWR_TRAD_AGG_RO_PEN[],H$1,0),"ERROR")</f>
        <v>31062</v>
      </c>
      <c r="I75" s="237">
        <f>IFERROR(VLOOKUP($B75,MMWR_TRAD_AGG_RO_PEN[],I$1,0),"ERROR")</f>
        <v>6875</v>
      </c>
      <c r="J75" s="239">
        <f>IFERROR(I75/H75,"0%")</f>
        <v>0.22133153048741228</v>
      </c>
      <c r="K75" s="237">
        <f>IFERROR(VLOOKUP($B75,MMWR_TRAD_AGG_RO_PEN[],K$1,0),"ERROR")</f>
        <v>359</v>
      </c>
      <c r="L75" s="237">
        <f>IFERROR(VLOOKUP($B75,MMWR_TRAD_AGG_RO_PEN[],L$1,0),"ERROR")</f>
        <v>332</v>
      </c>
      <c r="M75" s="239">
        <f>IFERROR(L75/K75,"0%")</f>
        <v>0.92479108635097496</v>
      </c>
      <c r="N75" s="237">
        <f>IFERROR(VLOOKUP($B75,MMWR_TRAD_AGG_RO_PEN[],N$1,0),"ERROR")</f>
        <v>1640</v>
      </c>
      <c r="O75" s="237">
        <f>IFERROR(VLOOKUP($B75,MMWR_TRAD_AGG_RO_PEN[],O$1,0),"ERROR")</f>
        <v>556</v>
      </c>
      <c r="P75" s="239">
        <f>IFERROR(O75/N75,"0%")</f>
        <v>0.33902439024390246</v>
      </c>
      <c r="Q75" s="237">
        <f>IFERROR(VLOOKUP($B75,MMWR_TRAD_AGG_RO_PEN[],Q$1,0),"ERROR")</f>
        <v>9277</v>
      </c>
      <c r="R75" s="240">
        <f>IFERROR(VLOOKUP($B75,MMWR_TRAD_AGG_RO_PEN[],R$1,0),"ERROR")</f>
        <v>6046</v>
      </c>
      <c r="S75" s="240">
        <f>IFERROR(VLOOKUP($B75,MMWR_APP_RO[],S$1,0),"ERROR")</f>
        <v>7213</v>
      </c>
      <c r="T75" s="28"/>
    </row>
    <row r="76" spans="1:20" x14ac:dyDescent="0.2">
      <c r="A76" s="107"/>
      <c r="B76" s="122" t="s">
        <v>210</v>
      </c>
      <c r="C76" s="241">
        <f>IFERROR(VLOOKUP($B76,MMWR_TRAD_AGG_RO_PEN[],C$1,0),"ERROR")</f>
        <v>14703</v>
      </c>
      <c r="D76" s="242">
        <f>IFERROR(VLOOKUP($B76,MMWR_TRAD_AGG_RO_PEN[],D$1,0),"ERROR")</f>
        <v>93.041148065000002</v>
      </c>
      <c r="E76" s="241">
        <f>IFERROR(VLOOKUP($B76,MMWR_TRAD_AGG_RO_PEN[],E$1,0),"ERROR")</f>
        <v>18333</v>
      </c>
      <c r="F76" s="241">
        <f>IFERROR(VLOOKUP($B76,MMWR_TRAD_AGG_RO_PEN[],F$1,0),"ERROR")</f>
        <v>4305</v>
      </c>
      <c r="G76" s="223">
        <f>IFERROR(F76/E76,"0%")</f>
        <v>0.23482245131729668</v>
      </c>
      <c r="H76" s="241">
        <f>IFERROR(VLOOKUP($B76,MMWR_TRAD_AGG_RO_PEN[],H$1,0),"ERROR")</f>
        <v>19089</v>
      </c>
      <c r="I76" s="241">
        <f>IFERROR(VLOOKUP($B76,MMWR_TRAD_AGG_RO_PEN[],I$1,0),"ERROR")</f>
        <v>6184</v>
      </c>
      <c r="J76" s="223">
        <f>IFERROR(I76/H76,"0%")</f>
        <v>0.32395620514432394</v>
      </c>
      <c r="K76" s="241">
        <f>IFERROR(VLOOKUP($B76,MMWR_TRAD_AGG_RO_PEN[],K$1,0),"ERROR")</f>
        <v>100</v>
      </c>
      <c r="L76" s="241">
        <f>IFERROR(VLOOKUP($B76,MMWR_TRAD_AGG_RO_PEN[],L$1,0),"ERROR")</f>
        <v>97</v>
      </c>
      <c r="M76" s="223">
        <f>IFERROR(L76/K76,"0%")</f>
        <v>0.97</v>
      </c>
      <c r="N76" s="241">
        <f>IFERROR(VLOOKUP($B76,MMWR_TRAD_AGG_RO_PEN[],N$1,0),"ERROR")</f>
        <v>803</v>
      </c>
      <c r="O76" s="241">
        <f>IFERROR(VLOOKUP($B76,MMWR_TRAD_AGG_RO_PEN[],O$1,0),"ERROR")</f>
        <v>260</v>
      </c>
      <c r="P76" s="223">
        <f>IFERROR(O76/N76,"0%")</f>
        <v>0.32378580323785805</v>
      </c>
      <c r="Q76" s="241">
        <f>IFERROR(VLOOKUP($B76,MMWR_TRAD_AGG_RO_PEN[],Q$1,0),"ERROR")</f>
        <v>1902</v>
      </c>
      <c r="R76" s="241">
        <f>IFERROR(VLOOKUP($B76,MMWR_TRAD_AGG_RO_PEN[],R$1,0),"ERROR")</f>
        <v>4380</v>
      </c>
      <c r="S76" s="243">
        <f>IFERROR(VLOOKUP($B76,MMWR_APP_RO[],S$1,0),"ERROR")</f>
        <v>2747</v>
      </c>
      <c r="T76" s="28"/>
    </row>
    <row r="77" spans="1:20" x14ac:dyDescent="0.2">
      <c r="A77" s="107"/>
      <c r="B77" s="122" t="s">
        <v>209</v>
      </c>
      <c r="C77" s="241">
        <f>IFERROR(VLOOKUP($B77,MMWR_TRAD_AGG_RO_PEN[],C$1,0),"ERROR")</f>
        <v>4870</v>
      </c>
      <c r="D77" s="242">
        <f>IFERROR(VLOOKUP($B77,MMWR_TRAD_AGG_RO_PEN[],D$1,0),"ERROR")</f>
        <v>44.140657084200001</v>
      </c>
      <c r="E77" s="241">
        <f>IFERROR(VLOOKUP($B77,MMWR_TRAD_AGG_RO_PEN[],E$1,0),"ERROR")</f>
        <v>7646</v>
      </c>
      <c r="F77" s="241">
        <f>IFERROR(VLOOKUP($B77,MMWR_TRAD_AGG_RO_PEN[],F$1,0),"ERROR")</f>
        <v>898</v>
      </c>
      <c r="G77" s="223">
        <f>IFERROR(F77/E77,"0%")</f>
        <v>0.11744703112738687</v>
      </c>
      <c r="H77" s="241">
        <f>IFERROR(VLOOKUP($B77,MMWR_TRAD_AGG_RO_PEN[],H$1,0),"ERROR")</f>
        <v>6813</v>
      </c>
      <c r="I77" s="241">
        <f>IFERROR(VLOOKUP($B77,MMWR_TRAD_AGG_RO_PEN[],I$1,0),"ERROR")</f>
        <v>290</v>
      </c>
      <c r="J77" s="223">
        <f>IFERROR(I77/H77,"0%")</f>
        <v>4.2565683252605312E-2</v>
      </c>
      <c r="K77" s="241">
        <f>IFERROR(VLOOKUP($B77,MMWR_TRAD_AGG_RO_PEN[],K$1,0),"ERROR")</f>
        <v>3</v>
      </c>
      <c r="L77" s="241">
        <f>IFERROR(VLOOKUP($B77,MMWR_TRAD_AGG_RO_PEN[],L$1,0),"ERROR")</f>
        <v>3</v>
      </c>
      <c r="M77" s="223">
        <f>IFERROR(L77/K77,"0%")</f>
        <v>1</v>
      </c>
      <c r="N77" s="241">
        <f>IFERROR(VLOOKUP($B77,MMWR_TRAD_AGG_RO_PEN[],N$1,0),"ERROR")</f>
        <v>448</v>
      </c>
      <c r="O77" s="241">
        <f>IFERROR(VLOOKUP($B77,MMWR_TRAD_AGG_RO_PEN[],O$1,0),"ERROR")</f>
        <v>82</v>
      </c>
      <c r="P77" s="223">
        <f>IFERROR(O77/N77,"0%")</f>
        <v>0.18303571428571427</v>
      </c>
      <c r="Q77" s="241">
        <f>IFERROR(VLOOKUP($B77,MMWR_TRAD_AGG_RO_PEN[],Q$1,0),"ERROR")</f>
        <v>1008</v>
      </c>
      <c r="R77" s="241">
        <f>IFERROR(VLOOKUP($B77,MMWR_TRAD_AGG_RO_PEN[],R$1,0),"ERROR")</f>
        <v>767</v>
      </c>
      <c r="S77" s="243">
        <f>IFERROR(VLOOKUP($B77,MMWR_APP_RO[],S$1,0),"ERROR")</f>
        <v>2684</v>
      </c>
      <c r="T77" s="28"/>
    </row>
    <row r="78" spans="1:20" x14ac:dyDescent="0.2">
      <c r="A78" s="107"/>
      <c r="B78" s="122" t="s">
        <v>212</v>
      </c>
      <c r="C78" s="241">
        <f>IFERROR(VLOOKUP($B78,MMWR_TRAD_AGG_RO_PEN[],C$1,0),"ERROR")</f>
        <v>3487</v>
      </c>
      <c r="D78" s="242">
        <f>IFERROR(VLOOKUP($B78,MMWR_TRAD_AGG_RO_PEN[],D$1,0),"ERROR")</f>
        <v>43.048178950400001</v>
      </c>
      <c r="E78" s="241">
        <f>IFERROR(VLOOKUP($B78,MMWR_TRAD_AGG_RO_PEN[],E$1,0),"ERROR")</f>
        <v>5778</v>
      </c>
      <c r="F78" s="241">
        <f>IFERROR(VLOOKUP($B78,MMWR_TRAD_AGG_RO_PEN[],F$1,0),"ERROR")</f>
        <v>246</v>
      </c>
      <c r="G78" s="223">
        <f>IFERROR(F78/E78,"0%")</f>
        <v>4.2575285565939772E-2</v>
      </c>
      <c r="H78" s="241">
        <f>IFERROR(VLOOKUP($B78,MMWR_TRAD_AGG_RO_PEN[],H$1,0),"ERROR")</f>
        <v>4665</v>
      </c>
      <c r="I78" s="241">
        <f>IFERROR(VLOOKUP($B78,MMWR_TRAD_AGG_RO_PEN[],I$1,0),"ERROR")</f>
        <v>52</v>
      </c>
      <c r="J78" s="223">
        <f>IFERROR(I78/H78,"0%")</f>
        <v>1.1146838156484458E-2</v>
      </c>
      <c r="K78" s="241">
        <f>IFERROR(VLOOKUP($B78,MMWR_TRAD_AGG_RO_PEN[],K$1,0),"ERROR")</f>
        <v>33</v>
      </c>
      <c r="L78" s="241">
        <f>IFERROR(VLOOKUP($B78,MMWR_TRAD_AGG_RO_PEN[],L$1,0),"ERROR")</f>
        <v>12</v>
      </c>
      <c r="M78" s="223">
        <f>IFERROR(L78/K78,"0%")</f>
        <v>0.36363636363636365</v>
      </c>
      <c r="N78" s="241">
        <f>IFERROR(VLOOKUP($B78,MMWR_TRAD_AGG_RO_PEN[],N$1,0),"ERROR")</f>
        <v>203</v>
      </c>
      <c r="O78" s="241">
        <f>IFERROR(VLOOKUP($B78,MMWR_TRAD_AGG_RO_PEN[],O$1,0),"ERROR")</f>
        <v>62</v>
      </c>
      <c r="P78" s="223">
        <f>IFERROR(O78/N78,"0%")</f>
        <v>0.30541871921182268</v>
      </c>
      <c r="Q78" s="241">
        <f>IFERROR(VLOOKUP($B78,MMWR_TRAD_AGG_RO_PEN[],Q$1,0),"ERROR")</f>
        <v>6359</v>
      </c>
      <c r="R78" s="241">
        <f>IFERROR(VLOOKUP($B78,MMWR_TRAD_AGG_RO_PEN[],R$1,0),"ERROR")</f>
        <v>899</v>
      </c>
      <c r="S78" s="243">
        <f>IFERROR(VLOOKUP($B78,MMWR_APP_RO[],S$1,0),"ERROR")</f>
        <v>1782</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273</v>
      </c>
      <c r="F79" s="218">
        <f>IFERROR(VLOOKUP($B79,MMWR_TRAD_AGG_RO_PEN[],F$1,0),"ERROR")</f>
        <v>119</v>
      </c>
      <c r="G79" s="214">
        <f>IFERROR(F79/E79,"0%")</f>
        <v>0.4358974358974359</v>
      </c>
      <c r="H79" s="218">
        <f>IFERROR(VLOOKUP($B79,MMWR_TRAD_AGG_RO_PEN[],H$1,0),"ERROR")</f>
        <v>495</v>
      </c>
      <c r="I79" s="218">
        <f>IFERROR(VLOOKUP($B79,MMWR_TRAD_AGG_RO_PEN[],I$1,0),"ERROR")</f>
        <v>349</v>
      </c>
      <c r="J79" s="214">
        <f>IFERROR(I79/H79,"0%")</f>
        <v>0.70505050505050504</v>
      </c>
      <c r="K79" s="218">
        <f>IFERROR(VLOOKUP($B79,MMWR_TRAD_AGG_RO_PEN[],K$1,0),"ERROR")</f>
        <v>223</v>
      </c>
      <c r="L79" s="218">
        <f>IFERROR(VLOOKUP($B79,MMWR_TRAD_AGG_RO_PEN[],L$1,0),"ERROR")</f>
        <v>220</v>
      </c>
      <c r="M79" s="214">
        <f>IFERROR(L79/K79,"0%")</f>
        <v>0.98654708520179368</v>
      </c>
      <c r="N79" s="218">
        <f>IFERROR(VLOOKUP($B79,MMWR_TRAD_AGG_RO_PEN[],N$1,0),"ERROR")</f>
        <v>186</v>
      </c>
      <c r="O79" s="218">
        <f>IFERROR(VLOOKUP($B79,MMWR_TRAD_AGG_RO_PEN[],O$1,0),"ERROR")</f>
        <v>152</v>
      </c>
      <c r="P79" s="214">
        <f>IFERROR(O79/N79,"0%")</f>
        <v>0.81720430107526887</v>
      </c>
      <c r="Q79" s="218">
        <f>IFERROR(VLOOKUP($B79,MMWR_TRAD_AGG_RO_PEN[],Q$1,0),"ERROR")</f>
        <v>8</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FEBRUARY 06,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310731</v>
      </c>
      <c r="D6" s="95">
        <f>IFERROR(VLOOKUP($B6,MMWR_TRAD_AGG_ST_DISTRICT_COMP[],D$1,0),"ERROR")</f>
        <v>386.63806314790003</v>
      </c>
      <c r="E6" s="96">
        <f>IFERROR(VLOOKUP($B6,MMWR_TRAD_AGG_ST_DISTRICT_COMP[],E$1,0),"ERROR")</f>
        <v>325762</v>
      </c>
      <c r="F6" s="97">
        <f>IFERROR(VLOOKUP($B6,MMWR_TRAD_AGG_ST_DISTRICT_COMP[],F$1,0),"ERROR")</f>
        <v>79968</v>
      </c>
      <c r="G6" s="98">
        <f t="shared" ref="G6:G37" si="0">IFERROR(F6/E6,"0%")</f>
        <v>0.24547982883209213</v>
      </c>
      <c r="H6" s="96">
        <f>IFERROR(VLOOKUP($B6,MMWR_TRAD_AGG_ST_DISTRICT_COMP[],H$1,0),"ERROR")</f>
        <v>449970</v>
      </c>
      <c r="I6" s="97">
        <f>IFERROR(VLOOKUP($B6,MMWR_TRAD_AGG_ST_DISTRICT_COMP[],I$1,0),"ERROR")</f>
        <v>300143</v>
      </c>
      <c r="J6" s="99">
        <f t="shared" ref="J6:J37" si="1">IFERROR(I6/H6,"0%")</f>
        <v>0.66702891303864698</v>
      </c>
      <c r="K6" s="96">
        <f>IFERROR(VLOOKUP($B6,MMWR_TRAD_AGG_ST_DISTRICT_COMP[],K$1,0),"ERROR")</f>
        <v>121768</v>
      </c>
      <c r="L6" s="97">
        <f>IFERROR(VLOOKUP($B6,MMWR_TRAD_AGG_ST_DISTRICT_COMP[],L$1,0),"ERROR")</f>
        <v>82629</v>
      </c>
      <c r="M6" s="99">
        <f t="shared" ref="M6:M37" si="2">IFERROR(L6/K6,"0%")</f>
        <v>0.67857729452729776</v>
      </c>
      <c r="N6" s="96">
        <f>IFERROR(VLOOKUP($B6,MMWR_TRAD_AGG_ST_DISTRICT_COMP[],N$1,0),"ERROR")</f>
        <v>166173</v>
      </c>
      <c r="O6" s="97">
        <f>IFERROR(VLOOKUP($B6,MMWR_TRAD_AGG_ST_DISTRICT_COMP[],O$1,0),"ERROR")</f>
        <v>104492</v>
      </c>
      <c r="P6" s="99">
        <f t="shared" ref="P6:P37" si="3">IFERROR(O6/N6,"0%")</f>
        <v>0.62881454869322939</v>
      </c>
      <c r="Q6" s="100">
        <f>IFERROR(VLOOKUP($B6,MMWR_TRAD_AGG_ST_DISTRICT_COMP[],Q$1,0),"ERROR")</f>
        <v>19342</v>
      </c>
      <c r="R6" s="100">
        <f>IFERROR(VLOOKUP($B6,MMWR_TRAD_AGG_ST_DISTRICT_COMP[],R$1,0),"ERROR")</f>
        <v>4119</v>
      </c>
      <c r="S6" s="100">
        <f>S7+S23+S36+S46+S56+S64</f>
        <v>314118</v>
      </c>
      <c r="T6" s="28"/>
    </row>
    <row r="7" spans="1:20" s="123" customFormat="1" x14ac:dyDescent="0.2">
      <c r="A7" s="92"/>
      <c r="B7" s="126" t="s">
        <v>370</v>
      </c>
      <c r="C7" s="102">
        <f>IF(SUM(C8:C22)&lt;&gt;VLOOKUP($B7,MMWR_TRAD_AGG_ST_DISTRICT_COMP[],C$1,0),"ERROR",
VLOOKUP($B7,MMWR_TRAD_AGG_ST_DISTRICT_COMP[],C$1,0))</f>
        <v>70446</v>
      </c>
      <c r="D7" s="103">
        <f>IFERROR(VLOOKUP($B7,MMWR_TRAD_AGG_ST_DISTRICT_COMP[],D$1,0),"ERROR")</f>
        <v>421.569471652</v>
      </c>
      <c r="E7" s="102">
        <f>IF(SUM(E8:E22)&lt;&gt;VLOOKUP($B7,MMWR_TRAD_AGG_ST_DISTRICT_COMP[],E$1,0),"ERROR",
VLOOKUP($B7,MMWR_TRAD_AGG_ST_DISTRICT_COMP[],E$1,0))</f>
        <v>71226</v>
      </c>
      <c r="F7" s="102">
        <f>IFERROR(VLOOKUP($B7,MMWR_TRAD_AGG_ST_DISTRICT_COMP[],F$1,0),"ERROR")</f>
        <v>18516</v>
      </c>
      <c r="G7" s="104">
        <f t="shared" si="0"/>
        <v>0.25996125010529864</v>
      </c>
      <c r="H7" s="102">
        <f>IF(SUM(H8:H22)&lt;&gt;VLOOKUP($B7,MMWR_TRAD_AGG_ST_DISTRICT_COMP[],H$1,0),"ERROR",
VLOOKUP($B7,MMWR_TRAD_AGG_ST_DISTRICT_COMP[],H$1,0))</f>
        <v>100602</v>
      </c>
      <c r="I7" s="102">
        <f>IF(SUM(I8:I22)&lt;&gt;VLOOKUP($B7,MMWR_TRAD_AGG_ST_DISTRICT_COMP[],I$1,0),"ERROR",
VLOOKUP($B7,MMWR_TRAD_AGG_ST_DISTRICT_COMP[],I$1,0))</f>
        <v>69340</v>
      </c>
      <c r="J7" s="105">
        <f t="shared" si="1"/>
        <v>0.68925071072145683</v>
      </c>
      <c r="K7" s="102">
        <f>IF(SUM(K8:K22)&lt;&gt;VLOOKUP($B7,MMWR_TRAD_AGG_ST_DISTRICT_COMP[],K$1,0),"ERROR",
VLOOKUP($B7,MMWR_TRAD_AGG_ST_DISTRICT_COMP[],K$1,0))</f>
        <v>34021</v>
      </c>
      <c r="L7" s="102">
        <f>IF(SUM(L8:L22)&lt;&gt;VLOOKUP($B7,MMWR_TRAD_AGG_ST_DISTRICT_COMP[],L$1,0),"ERROR",
VLOOKUP($B7,MMWR_TRAD_AGG_ST_DISTRICT_COMP[],L$1,0))</f>
        <v>24188</v>
      </c>
      <c r="M7" s="105">
        <f t="shared" si="2"/>
        <v>0.71097263454924897</v>
      </c>
      <c r="N7" s="102">
        <f>IF(SUM(N8:N22)&lt;&gt;VLOOKUP($B7,MMWR_TRAD_AGG_ST_DISTRICT_COMP[],N$1,0),"ERROR",
VLOOKUP($B7,MMWR_TRAD_AGG_ST_DISTRICT_COMP[],N$1,0))</f>
        <v>35313</v>
      </c>
      <c r="O7" s="102">
        <f>IF(SUM(O8:O22)&lt;&gt;VLOOKUP($B7,MMWR_TRAD_AGG_ST_DISTRICT_COMP[],O$1,0),"ERROR",
VLOOKUP($B7,MMWR_TRAD_AGG_ST_DISTRICT_COMP[],O$1,0))</f>
        <v>23451</v>
      </c>
      <c r="P7" s="105">
        <f t="shared" si="3"/>
        <v>0.66408971200407785</v>
      </c>
      <c r="Q7" s="102">
        <f>IF(SUM(Q8:Q22)&lt;&gt;VLOOKUP($B7,MMWR_TRAD_AGG_ST_DISTRICT_COMP[],Q$1,0),"ERROR",
VLOOKUP($B7,MMWR_TRAD_AGG_ST_DISTRICT_COMP[],Q$1,0))</f>
        <v>8474</v>
      </c>
      <c r="R7" s="106">
        <f>IFERROR(VLOOKUP($B7,MMWR_TRAD_AGG_ST_DISTRICT_COMP[],R$1,0),"ERROR")</f>
        <v>139</v>
      </c>
      <c r="S7" s="106">
        <f>SUM(S8:S22)</f>
        <v>56977</v>
      </c>
      <c r="T7" s="28"/>
    </row>
    <row r="8" spans="1:20" s="123" customFormat="1" x14ac:dyDescent="0.2">
      <c r="A8" s="107"/>
      <c r="B8" s="127" t="s">
        <v>374</v>
      </c>
      <c r="C8" s="109">
        <f>IFERROR(VLOOKUP($B8,MMWR_TRAD_AGG_STATE_COMP[],C$1,0),"ERROR")</f>
        <v>1388</v>
      </c>
      <c r="D8" s="110">
        <f>IFERROR(VLOOKUP($B8,MMWR_TRAD_AGG_STATE_COMP[],D$1,0),"ERROR")</f>
        <v>314.71469740629999</v>
      </c>
      <c r="E8" s="111">
        <f>IFERROR(VLOOKUP($B8,MMWR_TRAD_AGG_STATE_COMP[],E$1,0),"ERROR")</f>
        <v>2057</v>
      </c>
      <c r="F8" s="112">
        <f>IFERROR(VLOOKUP($B8,MMWR_TRAD_AGG_STATE_COMP[],F$1,0),"ERROR")</f>
        <v>458</v>
      </c>
      <c r="G8" s="113">
        <f t="shared" si="0"/>
        <v>0.22265435099659697</v>
      </c>
      <c r="H8" s="111">
        <f>IFERROR(VLOOKUP($B8,MMWR_TRAD_AGG_STATE_COMP[],H$1,0),"ERROR")</f>
        <v>3035</v>
      </c>
      <c r="I8" s="112">
        <f>IFERROR(VLOOKUP($B8,MMWR_TRAD_AGG_STATE_COMP[],I$1,0),"ERROR")</f>
        <v>2080</v>
      </c>
      <c r="J8" s="114">
        <f t="shared" si="1"/>
        <v>0.68533772652388802</v>
      </c>
      <c r="K8" s="111">
        <f>IFERROR(VLOOKUP($B8,MMWR_TRAD_AGG_STATE_COMP[],K$1,0),"ERROR")</f>
        <v>612</v>
      </c>
      <c r="L8" s="112">
        <f>IFERROR(VLOOKUP($B8,MMWR_TRAD_AGG_STATE_COMP[],L$1,0),"ERROR")</f>
        <v>372</v>
      </c>
      <c r="M8" s="114">
        <f t="shared" si="2"/>
        <v>0.60784313725490191</v>
      </c>
      <c r="N8" s="111">
        <f>IFERROR(VLOOKUP($B8,MMWR_TRAD_AGG_STATE_COMP[],N$1,0),"ERROR")</f>
        <v>1041</v>
      </c>
      <c r="O8" s="112">
        <f>IFERROR(VLOOKUP($B8,MMWR_TRAD_AGG_STATE_COMP[],O$1,0),"ERROR")</f>
        <v>701</v>
      </c>
      <c r="P8" s="114">
        <f t="shared" si="3"/>
        <v>0.67339097022094141</v>
      </c>
      <c r="Q8" s="115">
        <f>IFERROR(VLOOKUP($B8,MMWR_TRAD_AGG_STATE_COMP[],Q$1,0),"ERROR")</f>
        <v>302</v>
      </c>
      <c r="R8" s="115">
        <f>IFERROR(VLOOKUP($B8,MMWR_TRAD_AGG_STATE_COMP[],R$1,0),"ERROR")</f>
        <v>5</v>
      </c>
      <c r="S8" s="115">
        <f>IFERROR(VLOOKUP($B8,MMWR_APP_STATE_COMP[],S$1,0),"ERROR")</f>
        <v>1181</v>
      </c>
      <c r="T8" s="28"/>
    </row>
    <row r="9" spans="1:20" s="123" customFormat="1" x14ac:dyDescent="0.2">
      <c r="A9" s="107"/>
      <c r="B9" s="127" t="s">
        <v>424</v>
      </c>
      <c r="C9" s="109">
        <f>IFERROR(VLOOKUP($B9,MMWR_TRAD_AGG_STATE_COMP[],C$1,0),"ERROR")</f>
        <v>846</v>
      </c>
      <c r="D9" s="110">
        <f>IFERROR(VLOOKUP($B9,MMWR_TRAD_AGG_STATE_COMP[],D$1,0),"ERROR")</f>
        <v>413.69267139480002</v>
      </c>
      <c r="E9" s="111">
        <f>IFERROR(VLOOKUP($B9,MMWR_TRAD_AGG_STATE_COMP[],E$1,0),"ERROR")</f>
        <v>873</v>
      </c>
      <c r="F9" s="112">
        <f>IFERROR(VLOOKUP($B9,MMWR_TRAD_AGG_STATE_COMP[],F$1,0),"ERROR")</f>
        <v>249</v>
      </c>
      <c r="G9" s="113">
        <f t="shared" si="0"/>
        <v>0.28522336769759449</v>
      </c>
      <c r="H9" s="111">
        <f>IFERROR(VLOOKUP($B9,MMWR_TRAD_AGG_STATE_COMP[],H$1,0),"ERROR")</f>
        <v>1131</v>
      </c>
      <c r="I9" s="112">
        <f>IFERROR(VLOOKUP($B9,MMWR_TRAD_AGG_STATE_COMP[],I$1,0),"ERROR")</f>
        <v>808</v>
      </c>
      <c r="J9" s="114">
        <f t="shared" si="1"/>
        <v>0.71441202475685239</v>
      </c>
      <c r="K9" s="111">
        <f>IFERROR(VLOOKUP($B9,MMWR_TRAD_AGG_STATE_COMP[],K$1,0),"ERROR")</f>
        <v>240</v>
      </c>
      <c r="L9" s="112">
        <f>IFERROR(VLOOKUP($B9,MMWR_TRAD_AGG_STATE_COMP[],L$1,0),"ERROR")</f>
        <v>144</v>
      </c>
      <c r="M9" s="114">
        <f t="shared" si="2"/>
        <v>0.6</v>
      </c>
      <c r="N9" s="111">
        <f>IFERROR(VLOOKUP($B9,MMWR_TRAD_AGG_STATE_COMP[],N$1,0),"ERROR")</f>
        <v>347</v>
      </c>
      <c r="O9" s="112">
        <f>IFERROR(VLOOKUP($B9,MMWR_TRAD_AGG_STATE_COMP[],O$1,0),"ERROR")</f>
        <v>210</v>
      </c>
      <c r="P9" s="114">
        <f t="shared" si="3"/>
        <v>0.60518731988472618</v>
      </c>
      <c r="Q9" s="115">
        <f>IFERROR(VLOOKUP($B9,MMWR_TRAD_AGG_STATE_COMP[],Q$1,0),"ERROR")</f>
        <v>69</v>
      </c>
      <c r="R9" s="115">
        <f>IFERROR(VLOOKUP($B9,MMWR_TRAD_AGG_STATE_COMP[],R$1,0),"ERROR")</f>
        <v>1</v>
      </c>
      <c r="S9" s="115">
        <f>IFERROR(VLOOKUP($B9,MMWR_APP_STATE_COMP[],S$1,0),"ERROR")</f>
        <v>609</v>
      </c>
      <c r="T9" s="28"/>
    </row>
    <row r="10" spans="1:20" s="123" customFormat="1" x14ac:dyDescent="0.2">
      <c r="A10" s="107"/>
      <c r="B10" s="127" t="s">
        <v>415</v>
      </c>
      <c r="C10" s="109">
        <f>IFERROR(VLOOKUP($B10,MMWR_TRAD_AGG_STATE_COMP[],C$1,0),"ERROR")</f>
        <v>460</v>
      </c>
      <c r="D10" s="110">
        <f>IFERROR(VLOOKUP($B10,MMWR_TRAD_AGG_STATE_COMP[],D$1,0),"ERROR")</f>
        <v>529.06739130430003</v>
      </c>
      <c r="E10" s="111">
        <f>IFERROR(VLOOKUP($B10,MMWR_TRAD_AGG_STATE_COMP[],E$1,0),"ERROR")</f>
        <v>441</v>
      </c>
      <c r="F10" s="112">
        <f>IFERROR(VLOOKUP($B10,MMWR_TRAD_AGG_STATE_COMP[],F$1,0),"ERROR")</f>
        <v>123</v>
      </c>
      <c r="G10" s="113">
        <f t="shared" si="0"/>
        <v>0.27891156462585032</v>
      </c>
      <c r="H10" s="111">
        <f>IFERROR(VLOOKUP($B10,MMWR_TRAD_AGG_STATE_COMP[],H$1,0),"ERROR")</f>
        <v>637</v>
      </c>
      <c r="I10" s="112">
        <f>IFERROR(VLOOKUP($B10,MMWR_TRAD_AGG_STATE_COMP[],I$1,0),"ERROR")</f>
        <v>471</v>
      </c>
      <c r="J10" s="114">
        <f t="shared" si="1"/>
        <v>0.73940345368916793</v>
      </c>
      <c r="K10" s="111">
        <f>IFERROR(VLOOKUP($B10,MMWR_TRAD_AGG_STATE_COMP[],K$1,0),"ERROR")</f>
        <v>208</v>
      </c>
      <c r="L10" s="112">
        <f>IFERROR(VLOOKUP($B10,MMWR_TRAD_AGG_STATE_COMP[],L$1,0),"ERROR")</f>
        <v>159</v>
      </c>
      <c r="M10" s="114">
        <f t="shared" si="2"/>
        <v>0.76442307692307687</v>
      </c>
      <c r="N10" s="111">
        <f>IFERROR(VLOOKUP($B10,MMWR_TRAD_AGG_STATE_COMP[],N$1,0),"ERROR")</f>
        <v>342</v>
      </c>
      <c r="O10" s="112">
        <f>IFERROR(VLOOKUP($B10,MMWR_TRAD_AGG_STATE_COMP[],O$1,0),"ERROR")</f>
        <v>248</v>
      </c>
      <c r="P10" s="114">
        <f t="shared" si="3"/>
        <v>0.72514619883040932</v>
      </c>
      <c r="Q10" s="115">
        <f>IFERROR(VLOOKUP($B10,MMWR_TRAD_AGG_STATE_COMP[],Q$1,0),"ERROR")</f>
        <v>27</v>
      </c>
      <c r="R10" s="115">
        <f>IFERROR(VLOOKUP($B10,MMWR_TRAD_AGG_STATE_COMP[],R$1,0),"ERROR")</f>
        <v>0</v>
      </c>
      <c r="S10" s="115">
        <f>IFERROR(VLOOKUP($B10,MMWR_APP_STATE_COMP[],S$1,0),"ERROR")</f>
        <v>593</v>
      </c>
      <c r="T10" s="28"/>
    </row>
    <row r="11" spans="1:20" s="123" customFormat="1" x14ac:dyDescent="0.2">
      <c r="A11" s="107"/>
      <c r="B11" s="127" t="s">
        <v>417</v>
      </c>
      <c r="C11" s="109">
        <f>IFERROR(VLOOKUP($B11,MMWR_TRAD_AGG_STATE_COMP[],C$1,0),"ERROR")</f>
        <v>1418</v>
      </c>
      <c r="D11" s="110">
        <f>IFERROR(VLOOKUP($B11,MMWR_TRAD_AGG_STATE_COMP[],D$1,0),"ERROR")</f>
        <v>299.14386459799999</v>
      </c>
      <c r="E11" s="111">
        <f>IFERROR(VLOOKUP($B11,MMWR_TRAD_AGG_STATE_COMP[],E$1,0),"ERROR")</f>
        <v>1386</v>
      </c>
      <c r="F11" s="112">
        <f>IFERROR(VLOOKUP($B11,MMWR_TRAD_AGG_STATE_COMP[],F$1,0),"ERROR")</f>
        <v>195</v>
      </c>
      <c r="G11" s="113">
        <f t="shared" si="0"/>
        <v>0.1406926406926407</v>
      </c>
      <c r="H11" s="111">
        <f>IFERROR(VLOOKUP($B11,MMWR_TRAD_AGG_STATE_COMP[],H$1,0),"ERROR")</f>
        <v>2068</v>
      </c>
      <c r="I11" s="112">
        <f>IFERROR(VLOOKUP($B11,MMWR_TRAD_AGG_STATE_COMP[],I$1,0),"ERROR")</f>
        <v>1237</v>
      </c>
      <c r="J11" s="114">
        <f t="shared" si="1"/>
        <v>0.59816247582205029</v>
      </c>
      <c r="K11" s="111">
        <f>IFERROR(VLOOKUP($B11,MMWR_TRAD_AGG_STATE_COMP[],K$1,0),"ERROR")</f>
        <v>1038</v>
      </c>
      <c r="L11" s="112">
        <f>IFERROR(VLOOKUP($B11,MMWR_TRAD_AGG_STATE_COMP[],L$1,0),"ERROR")</f>
        <v>795</v>
      </c>
      <c r="M11" s="114">
        <f t="shared" si="2"/>
        <v>0.76589595375722541</v>
      </c>
      <c r="N11" s="111">
        <f>IFERROR(VLOOKUP($B11,MMWR_TRAD_AGG_STATE_COMP[],N$1,0),"ERROR")</f>
        <v>378</v>
      </c>
      <c r="O11" s="112">
        <f>IFERROR(VLOOKUP($B11,MMWR_TRAD_AGG_STATE_COMP[],O$1,0),"ERROR")</f>
        <v>231</v>
      </c>
      <c r="P11" s="114">
        <f t="shared" si="3"/>
        <v>0.61111111111111116</v>
      </c>
      <c r="Q11" s="115">
        <f>IFERROR(VLOOKUP($B11,MMWR_TRAD_AGG_STATE_COMP[],Q$1,0),"ERROR")</f>
        <v>362</v>
      </c>
      <c r="R11" s="115">
        <f>IFERROR(VLOOKUP($B11,MMWR_TRAD_AGG_STATE_COMP[],R$1,0),"ERROR")</f>
        <v>3</v>
      </c>
      <c r="S11" s="115">
        <f>IFERROR(VLOOKUP($B11,MMWR_APP_STATE_COMP[],S$1,0),"ERROR")</f>
        <v>458</v>
      </c>
      <c r="T11" s="28"/>
    </row>
    <row r="12" spans="1:20" s="123" customFormat="1" x14ac:dyDescent="0.2">
      <c r="A12" s="107"/>
      <c r="B12" s="127" t="s">
        <v>377</v>
      </c>
      <c r="C12" s="109">
        <f>IFERROR(VLOOKUP($B12,MMWR_TRAD_AGG_STATE_COMP[],C$1,0),"ERROR")</f>
        <v>8352</v>
      </c>
      <c r="D12" s="110">
        <f>IFERROR(VLOOKUP($B12,MMWR_TRAD_AGG_STATE_COMP[],D$1,0),"ERROR")</f>
        <v>638.68318965519995</v>
      </c>
      <c r="E12" s="111">
        <f>IFERROR(VLOOKUP($B12,MMWR_TRAD_AGG_STATE_COMP[],E$1,0),"ERROR")</f>
        <v>5760</v>
      </c>
      <c r="F12" s="112">
        <f>IFERROR(VLOOKUP($B12,MMWR_TRAD_AGG_STATE_COMP[],F$1,0),"ERROR")</f>
        <v>1477</v>
      </c>
      <c r="G12" s="113">
        <f t="shared" si="0"/>
        <v>0.25642361111111112</v>
      </c>
      <c r="H12" s="111">
        <f>IFERROR(VLOOKUP($B12,MMWR_TRAD_AGG_STATE_COMP[],H$1,0),"ERROR")</f>
        <v>11405</v>
      </c>
      <c r="I12" s="112">
        <f>IFERROR(VLOOKUP($B12,MMWR_TRAD_AGG_STATE_COMP[],I$1,0),"ERROR")</f>
        <v>8320</v>
      </c>
      <c r="J12" s="114">
        <f t="shared" si="1"/>
        <v>0.7295046032441912</v>
      </c>
      <c r="K12" s="111">
        <f>IFERROR(VLOOKUP($B12,MMWR_TRAD_AGG_STATE_COMP[],K$1,0),"ERROR")</f>
        <v>2976</v>
      </c>
      <c r="L12" s="112">
        <f>IFERROR(VLOOKUP($B12,MMWR_TRAD_AGG_STATE_COMP[],L$1,0),"ERROR")</f>
        <v>2289</v>
      </c>
      <c r="M12" s="114">
        <f t="shared" si="2"/>
        <v>0.76915322580645162</v>
      </c>
      <c r="N12" s="111">
        <f>IFERROR(VLOOKUP($B12,MMWR_TRAD_AGG_STATE_COMP[],N$1,0),"ERROR")</f>
        <v>3291</v>
      </c>
      <c r="O12" s="112">
        <f>IFERROR(VLOOKUP($B12,MMWR_TRAD_AGG_STATE_COMP[],O$1,0),"ERROR")</f>
        <v>2180</v>
      </c>
      <c r="P12" s="114">
        <f t="shared" si="3"/>
        <v>0.66241264053479187</v>
      </c>
      <c r="Q12" s="115">
        <f>IFERROR(VLOOKUP($B12,MMWR_TRAD_AGG_STATE_COMP[],Q$1,0),"ERROR")</f>
        <v>424</v>
      </c>
      <c r="R12" s="115">
        <f>IFERROR(VLOOKUP($B12,MMWR_TRAD_AGG_STATE_COMP[],R$1,0),"ERROR")</f>
        <v>5</v>
      </c>
      <c r="S12" s="115">
        <f>IFERROR(VLOOKUP($B12,MMWR_APP_STATE_COMP[],S$1,0),"ERROR")</f>
        <v>5616</v>
      </c>
      <c r="T12" s="28"/>
    </row>
    <row r="13" spans="1:20" s="123" customFormat="1" x14ac:dyDescent="0.2">
      <c r="A13" s="107"/>
      <c r="B13" s="127" t="s">
        <v>372</v>
      </c>
      <c r="C13" s="109">
        <f>IFERROR(VLOOKUP($B13,MMWR_TRAD_AGG_STATE_COMP[],C$1,0),"ERROR")</f>
        <v>4635</v>
      </c>
      <c r="D13" s="110">
        <f>IFERROR(VLOOKUP($B13,MMWR_TRAD_AGG_STATE_COMP[],D$1,0),"ERROR")</f>
        <v>559.53031283710004</v>
      </c>
      <c r="E13" s="111">
        <f>IFERROR(VLOOKUP($B13,MMWR_TRAD_AGG_STATE_COMP[],E$1,0),"ERROR")</f>
        <v>4545</v>
      </c>
      <c r="F13" s="112">
        <f>IFERROR(VLOOKUP($B13,MMWR_TRAD_AGG_STATE_COMP[],F$1,0),"ERROR")</f>
        <v>1147</v>
      </c>
      <c r="G13" s="113">
        <f t="shared" si="0"/>
        <v>0.25236523652365239</v>
      </c>
      <c r="H13" s="111">
        <f>IFERROR(VLOOKUP($B13,MMWR_TRAD_AGG_STATE_COMP[],H$1,0),"ERROR")</f>
        <v>6786</v>
      </c>
      <c r="I13" s="112">
        <f>IFERROR(VLOOKUP($B13,MMWR_TRAD_AGG_STATE_COMP[],I$1,0),"ERROR")</f>
        <v>5192</v>
      </c>
      <c r="J13" s="114">
        <f t="shared" si="1"/>
        <v>0.76510462717359273</v>
      </c>
      <c r="K13" s="111">
        <f>IFERROR(VLOOKUP($B13,MMWR_TRAD_AGG_STATE_COMP[],K$1,0),"ERROR")</f>
        <v>3053</v>
      </c>
      <c r="L13" s="112">
        <f>IFERROR(VLOOKUP($B13,MMWR_TRAD_AGG_STATE_COMP[],L$1,0),"ERROR")</f>
        <v>2393</v>
      </c>
      <c r="M13" s="114">
        <f t="shared" si="2"/>
        <v>0.78381919423517854</v>
      </c>
      <c r="N13" s="111">
        <f>IFERROR(VLOOKUP($B13,MMWR_TRAD_AGG_STATE_COMP[],N$1,0),"ERROR")</f>
        <v>1458</v>
      </c>
      <c r="O13" s="112">
        <f>IFERROR(VLOOKUP($B13,MMWR_TRAD_AGG_STATE_COMP[],O$1,0),"ERROR")</f>
        <v>1038</v>
      </c>
      <c r="P13" s="114">
        <f t="shared" si="3"/>
        <v>0.7119341563786008</v>
      </c>
      <c r="Q13" s="115">
        <f>IFERROR(VLOOKUP($B13,MMWR_TRAD_AGG_STATE_COMP[],Q$1,0),"ERROR")</f>
        <v>769</v>
      </c>
      <c r="R13" s="115">
        <f>IFERROR(VLOOKUP($B13,MMWR_TRAD_AGG_STATE_COMP[],R$1,0),"ERROR")</f>
        <v>12</v>
      </c>
      <c r="S13" s="115">
        <f>IFERROR(VLOOKUP($B13,MMWR_APP_STATE_COMP[],S$1,0),"ERROR")</f>
        <v>3405</v>
      </c>
      <c r="T13" s="28"/>
    </row>
    <row r="14" spans="1:20" s="123" customFormat="1" x14ac:dyDescent="0.2">
      <c r="A14" s="107"/>
      <c r="B14" s="127" t="s">
        <v>416</v>
      </c>
      <c r="C14" s="109">
        <f>IFERROR(VLOOKUP($B14,MMWR_TRAD_AGG_STATE_COMP[],C$1,0),"ERROR")</f>
        <v>1487</v>
      </c>
      <c r="D14" s="110">
        <f>IFERROR(VLOOKUP($B14,MMWR_TRAD_AGG_STATE_COMP[],D$1,0),"ERROR")</f>
        <v>371.98184263619999</v>
      </c>
      <c r="E14" s="111">
        <f>IFERROR(VLOOKUP($B14,MMWR_TRAD_AGG_STATE_COMP[],E$1,0),"ERROR")</f>
        <v>1173</v>
      </c>
      <c r="F14" s="112">
        <f>IFERROR(VLOOKUP($B14,MMWR_TRAD_AGG_STATE_COMP[],F$1,0),"ERROR")</f>
        <v>303</v>
      </c>
      <c r="G14" s="113">
        <f t="shared" si="0"/>
        <v>0.25831202046035806</v>
      </c>
      <c r="H14" s="111">
        <f>IFERROR(VLOOKUP($B14,MMWR_TRAD_AGG_STATE_COMP[],H$1,0),"ERROR")</f>
        <v>2170</v>
      </c>
      <c r="I14" s="112">
        <f>IFERROR(VLOOKUP($B14,MMWR_TRAD_AGG_STATE_COMP[],I$1,0),"ERROR")</f>
        <v>1433</v>
      </c>
      <c r="J14" s="114">
        <f t="shared" si="1"/>
        <v>0.66036866359447</v>
      </c>
      <c r="K14" s="111">
        <f>IFERROR(VLOOKUP($B14,MMWR_TRAD_AGG_STATE_COMP[],K$1,0),"ERROR")</f>
        <v>484</v>
      </c>
      <c r="L14" s="112">
        <f>IFERROR(VLOOKUP($B14,MMWR_TRAD_AGG_STATE_COMP[],L$1,0),"ERROR")</f>
        <v>418</v>
      </c>
      <c r="M14" s="114">
        <f t="shared" si="2"/>
        <v>0.86363636363636365</v>
      </c>
      <c r="N14" s="111">
        <f>IFERROR(VLOOKUP($B14,MMWR_TRAD_AGG_STATE_COMP[],N$1,0),"ERROR")</f>
        <v>234</v>
      </c>
      <c r="O14" s="112">
        <f>IFERROR(VLOOKUP($B14,MMWR_TRAD_AGG_STATE_COMP[],O$1,0),"ERROR")</f>
        <v>129</v>
      </c>
      <c r="P14" s="114">
        <f t="shared" si="3"/>
        <v>0.55128205128205132</v>
      </c>
      <c r="Q14" s="115">
        <f>IFERROR(VLOOKUP($B14,MMWR_TRAD_AGG_STATE_COMP[],Q$1,0),"ERROR")</f>
        <v>163</v>
      </c>
      <c r="R14" s="115">
        <f>IFERROR(VLOOKUP($B14,MMWR_TRAD_AGG_STATE_COMP[],R$1,0),"ERROR")</f>
        <v>4</v>
      </c>
      <c r="S14" s="115">
        <f>IFERROR(VLOOKUP($B14,MMWR_APP_STATE_COMP[],S$1,0),"ERROR")</f>
        <v>634</v>
      </c>
      <c r="T14" s="28"/>
    </row>
    <row r="15" spans="1:20" s="123" customFormat="1" x14ac:dyDescent="0.2">
      <c r="A15" s="107"/>
      <c r="B15" s="127" t="s">
        <v>375</v>
      </c>
      <c r="C15" s="109">
        <f>IFERROR(VLOOKUP($B15,MMWR_TRAD_AGG_STATE_COMP[],C$1,0),"ERROR")</f>
        <v>2460</v>
      </c>
      <c r="D15" s="110">
        <f>IFERROR(VLOOKUP($B15,MMWR_TRAD_AGG_STATE_COMP[],D$1,0),"ERROR")</f>
        <v>315.49512195120002</v>
      </c>
      <c r="E15" s="111">
        <f>IFERROR(VLOOKUP($B15,MMWR_TRAD_AGG_STATE_COMP[],E$1,0),"ERROR")</f>
        <v>3902</v>
      </c>
      <c r="F15" s="112">
        <f>IFERROR(VLOOKUP($B15,MMWR_TRAD_AGG_STATE_COMP[],F$1,0),"ERROR")</f>
        <v>1004</v>
      </c>
      <c r="G15" s="113">
        <f t="shared" si="0"/>
        <v>0.25730394669400308</v>
      </c>
      <c r="H15" s="111">
        <f>IFERROR(VLOOKUP($B15,MMWR_TRAD_AGG_STATE_COMP[],H$1,0),"ERROR")</f>
        <v>3934</v>
      </c>
      <c r="I15" s="112">
        <f>IFERROR(VLOOKUP($B15,MMWR_TRAD_AGG_STATE_COMP[],I$1,0),"ERROR")</f>
        <v>2521</v>
      </c>
      <c r="J15" s="114">
        <f t="shared" si="1"/>
        <v>0.64082358922216576</v>
      </c>
      <c r="K15" s="111">
        <f>IFERROR(VLOOKUP($B15,MMWR_TRAD_AGG_STATE_COMP[],K$1,0),"ERROR")</f>
        <v>1328</v>
      </c>
      <c r="L15" s="112">
        <f>IFERROR(VLOOKUP($B15,MMWR_TRAD_AGG_STATE_COMP[],L$1,0),"ERROR")</f>
        <v>903</v>
      </c>
      <c r="M15" s="114">
        <f t="shared" si="2"/>
        <v>0.67996987951807231</v>
      </c>
      <c r="N15" s="111">
        <f>IFERROR(VLOOKUP($B15,MMWR_TRAD_AGG_STATE_COMP[],N$1,0),"ERROR")</f>
        <v>2186</v>
      </c>
      <c r="O15" s="112">
        <f>IFERROR(VLOOKUP($B15,MMWR_TRAD_AGG_STATE_COMP[],O$1,0),"ERROR")</f>
        <v>1500</v>
      </c>
      <c r="P15" s="114">
        <f t="shared" si="3"/>
        <v>0.68618481244281793</v>
      </c>
      <c r="Q15" s="115">
        <f>IFERROR(VLOOKUP($B15,MMWR_TRAD_AGG_STATE_COMP[],Q$1,0),"ERROR")</f>
        <v>687</v>
      </c>
      <c r="R15" s="115">
        <f>IFERROR(VLOOKUP($B15,MMWR_TRAD_AGG_STATE_COMP[],R$1,0),"ERROR")</f>
        <v>3</v>
      </c>
      <c r="S15" s="115">
        <f>IFERROR(VLOOKUP($B15,MMWR_APP_STATE_COMP[],S$1,0),"ERROR")</f>
        <v>4155</v>
      </c>
      <c r="T15" s="28"/>
    </row>
    <row r="16" spans="1:20" s="123" customFormat="1" x14ac:dyDescent="0.2">
      <c r="A16" s="107"/>
      <c r="B16" s="127" t="s">
        <v>60</v>
      </c>
      <c r="C16" s="109">
        <f>IFERROR(VLOOKUP($B16,MMWR_TRAD_AGG_STATE_COMP[],C$1,0),"ERROR")</f>
        <v>5981</v>
      </c>
      <c r="D16" s="110">
        <f>IFERROR(VLOOKUP($B16,MMWR_TRAD_AGG_STATE_COMP[],D$1,0),"ERROR")</f>
        <v>298.01538204309998</v>
      </c>
      <c r="E16" s="111">
        <f>IFERROR(VLOOKUP($B16,MMWR_TRAD_AGG_STATE_COMP[],E$1,0),"ERROR")</f>
        <v>8784</v>
      </c>
      <c r="F16" s="112">
        <f>IFERROR(VLOOKUP($B16,MMWR_TRAD_AGG_STATE_COMP[],F$1,0),"ERROR")</f>
        <v>2068</v>
      </c>
      <c r="G16" s="113">
        <f t="shared" si="0"/>
        <v>0.23542805100182149</v>
      </c>
      <c r="H16" s="111">
        <f>IFERROR(VLOOKUP($B16,MMWR_TRAD_AGG_STATE_COMP[],H$1,0),"ERROR")</f>
        <v>9358</v>
      </c>
      <c r="I16" s="112">
        <f>IFERROR(VLOOKUP($B16,MMWR_TRAD_AGG_STATE_COMP[],I$1,0),"ERROR")</f>
        <v>5719</v>
      </c>
      <c r="J16" s="114">
        <f t="shared" si="1"/>
        <v>0.6111348578756145</v>
      </c>
      <c r="K16" s="111">
        <f>IFERROR(VLOOKUP($B16,MMWR_TRAD_AGG_STATE_COMP[],K$1,0),"ERROR")</f>
        <v>4167</v>
      </c>
      <c r="L16" s="112">
        <f>IFERROR(VLOOKUP($B16,MMWR_TRAD_AGG_STATE_COMP[],L$1,0),"ERROR")</f>
        <v>3080</v>
      </c>
      <c r="M16" s="114">
        <f t="shared" si="2"/>
        <v>0.73914086873050155</v>
      </c>
      <c r="N16" s="111">
        <f>IFERROR(VLOOKUP($B16,MMWR_TRAD_AGG_STATE_COMP[],N$1,0),"ERROR")</f>
        <v>4002</v>
      </c>
      <c r="O16" s="112">
        <f>IFERROR(VLOOKUP($B16,MMWR_TRAD_AGG_STATE_COMP[],O$1,0),"ERROR")</f>
        <v>1591</v>
      </c>
      <c r="P16" s="114">
        <f t="shared" si="3"/>
        <v>0.3975512243878061</v>
      </c>
      <c r="Q16" s="115">
        <f>IFERROR(VLOOKUP($B16,MMWR_TRAD_AGG_STATE_COMP[],Q$1,0),"ERROR")</f>
        <v>1535</v>
      </c>
      <c r="R16" s="115">
        <f>IFERROR(VLOOKUP($B16,MMWR_TRAD_AGG_STATE_COMP[],R$1,0),"ERROR")</f>
        <v>10</v>
      </c>
      <c r="S16" s="115">
        <f>IFERROR(VLOOKUP($B16,MMWR_APP_STATE_COMP[],S$1,0),"ERROR")</f>
        <v>5353</v>
      </c>
      <c r="T16" s="28"/>
    </row>
    <row r="17" spans="1:20" s="123" customFormat="1" x14ac:dyDescent="0.2">
      <c r="A17" s="107"/>
      <c r="B17" s="127" t="s">
        <v>383</v>
      </c>
      <c r="C17" s="109">
        <f>IFERROR(VLOOKUP($B17,MMWR_TRAD_AGG_STATE_COMP[],C$1,0),"ERROR")</f>
        <v>16001</v>
      </c>
      <c r="D17" s="110">
        <f>IFERROR(VLOOKUP($B17,MMWR_TRAD_AGG_STATE_COMP[],D$1,0),"ERROR")</f>
        <v>357.91163052309997</v>
      </c>
      <c r="E17" s="111">
        <f>IFERROR(VLOOKUP($B17,MMWR_TRAD_AGG_STATE_COMP[],E$1,0),"ERROR")</f>
        <v>17341</v>
      </c>
      <c r="F17" s="112">
        <f>IFERROR(VLOOKUP($B17,MMWR_TRAD_AGG_STATE_COMP[],F$1,0),"ERROR")</f>
        <v>4759</v>
      </c>
      <c r="G17" s="113">
        <f t="shared" si="0"/>
        <v>0.27443630701804972</v>
      </c>
      <c r="H17" s="111">
        <f>IFERROR(VLOOKUP($B17,MMWR_TRAD_AGG_STATE_COMP[],H$1,0),"ERROR")</f>
        <v>21703</v>
      </c>
      <c r="I17" s="112">
        <f>IFERROR(VLOOKUP($B17,MMWR_TRAD_AGG_STATE_COMP[],I$1,0),"ERROR")</f>
        <v>14945</v>
      </c>
      <c r="J17" s="114">
        <f t="shared" si="1"/>
        <v>0.68861447726120817</v>
      </c>
      <c r="K17" s="111">
        <f>IFERROR(VLOOKUP($B17,MMWR_TRAD_AGG_STATE_COMP[],K$1,0),"ERROR")</f>
        <v>8858</v>
      </c>
      <c r="L17" s="112">
        <f>IFERROR(VLOOKUP($B17,MMWR_TRAD_AGG_STATE_COMP[],L$1,0),"ERROR")</f>
        <v>5941</v>
      </c>
      <c r="M17" s="114">
        <f t="shared" si="2"/>
        <v>0.67069315872657487</v>
      </c>
      <c r="N17" s="111">
        <f>IFERROR(VLOOKUP($B17,MMWR_TRAD_AGG_STATE_COMP[],N$1,0),"ERROR")</f>
        <v>6813</v>
      </c>
      <c r="O17" s="112">
        <f>IFERROR(VLOOKUP($B17,MMWR_TRAD_AGG_STATE_COMP[],O$1,0),"ERROR")</f>
        <v>4188</v>
      </c>
      <c r="P17" s="114">
        <f t="shared" si="3"/>
        <v>0.61470717745486569</v>
      </c>
      <c r="Q17" s="115">
        <f>IFERROR(VLOOKUP($B17,MMWR_TRAD_AGG_STATE_COMP[],Q$1,0),"ERROR")</f>
        <v>1159</v>
      </c>
      <c r="R17" s="115">
        <f>IFERROR(VLOOKUP($B17,MMWR_TRAD_AGG_STATE_COMP[],R$1,0),"ERROR")</f>
        <v>49</v>
      </c>
      <c r="S17" s="115">
        <f>IFERROR(VLOOKUP($B17,MMWR_APP_STATE_COMP[],S$1,0),"ERROR")</f>
        <v>10030</v>
      </c>
      <c r="T17" s="28"/>
    </row>
    <row r="18" spans="1:20" s="123" customFormat="1" x14ac:dyDescent="0.2">
      <c r="A18" s="107"/>
      <c r="B18" s="127" t="s">
        <v>376</v>
      </c>
      <c r="C18" s="109">
        <f>IFERROR(VLOOKUP($B18,MMWR_TRAD_AGG_STATE_COMP[],C$1,0),"ERROR")</f>
        <v>7815</v>
      </c>
      <c r="D18" s="110">
        <f>IFERROR(VLOOKUP($B18,MMWR_TRAD_AGG_STATE_COMP[],D$1,0),"ERROR")</f>
        <v>445.25950095970001</v>
      </c>
      <c r="E18" s="111">
        <f>IFERROR(VLOOKUP($B18,MMWR_TRAD_AGG_STATE_COMP[],E$1,0),"ERROR")</f>
        <v>8765</v>
      </c>
      <c r="F18" s="112">
        <f>IFERROR(VLOOKUP($B18,MMWR_TRAD_AGG_STATE_COMP[],F$1,0),"ERROR")</f>
        <v>2490</v>
      </c>
      <c r="G18" s="113">
        <f t="shared" si="0"/>
        <v>0.28408442669709072</v>
      </c>
      <c r="H18" s="111">
        <f>IFERROR(VLOOKUP($B18,MMWR_TRAD_AGG_STATE_COMP[],H$1,0),"ERROR")</f>
        <v>11781</v>
      </c>
      <c r="I18" s="112">
        <f>IFERROR(VLOOKUP($B18,MMWR_TRAD_AGG_STATE_COMP[],I$1,0),"ERROR")</f>
        <v>8694</v>
      </c>
      <c r="J18" s="114">
        <f t="shared" si="1"/>
        <v>0.73796791443850263</v>
      </c>
      <c r="K18" s="111">
        <f>IFERROR(VLOOKUP($B18,MMWR_TRAD_AGG_STATE_COMP[],K$1,0),"ERROR")</f>
        <v>2008</v>
      </c>
      <c r="L18" s="112">
        <f>IFERROR(VLOOKUP($B18,MMWR_TRAD_AGG_STATE_COMP[],L$1,0),"ERROR")</f>
        <v>1272</v>
      </c>
      <c r="M18" s="114">
        <f t="shared" si="2"/>
        <v>0.63346613545816732</v>
      </c>
      <c r="N18" s="111">
        <f>IFERROR(VLOOKUP($B18,MMWR_TRAD_AGG_STATE_COMP[],N$1,0),"ERROR")</f>
        <v>6556</v>
      </c>
      <c r="O18" s="112">
        <f>IFERROR(VLOOKUP($B18,MMWR_TRAD_AGG_STATE_COMP[],O$1,0),"ERROR")</f>
        <v>5131</v>
      </c>
      <c r="P18" s="114">
        <f t="shared" si="3"/>
        <v>0.78264185478950576</v>
      </c>
      <c r="Q18" s="115">
        <f>IFERROR(VLOOKUP($B18,MMWR_TRAD_AGG_STATE_COMP[],Q$1,0),"ERROR")</f>
        <v>1449</v>
      </c>
      <c r="R18" s="115">
        <f>IFERROR(VLOOKUP($B18,MMWR_TRAD_AGG_STATE_COMP[],R$1,0),"ERROR")</f>
        <v>12</v>
      </c>
      <c r="S18" s="115">
        <f>IFERROR(VLOOKUP($B18,MMWR_APP_STATE_COMP[],S$1,0),"ERROR")</f>
        <v>7172</v>
      </c>
      <c r="T18" s="28"/>
    </row>
    <row r="19" spans="1:20" s="123" customFormat="1" x14ac:dyDescent="0.2">
      <c r="A19" s="107"/>
      <c r="B19" s="127" t="s">
        <v>373</v>
      </c>
      <c r="C19" s="109">
        <f>IFERROR(VLOOKUP($B19,MMWR_TRAD_AGG_STATE_COMP[],C$1,0),"ERROR")</f>
        <v>331</v>
      </c>
      <c r="D19" s="110">
        <f>IFERROR(VLOOKUP($B19,MMWR_TRAD_AGG_STATE_COMP[],D$1,0),"ERROR")</f>
        <v>259.03927492449998</v>
      </c>
      <c r="E19" s="111">
        <f>IFERROR(VLOOKUP($B19,MMWR_TRAD_AGG_STATE_COMP[],E$1,0),"ERROR")</f>
        <v>859</v>
      </c>
      <c r="F19" s="112">
        <f>IFERROR(VLOOKUP($B19,MMWR_TRAD_AGG_STATE_COMP[],F$1,0),"ERROR")</f>
        <v>205</v>
      </c>
      <c r="G19" s="113">
        <f t="shared" si="0"/>
        <v>0.23864959254947612</v>
      </c>
      <c r="H19" s="111">
        <f>IFERROR(VLOOKUP($B19,MMWR_TRAD_AGG_STATE_COMP[],H$1,0),"ERROR")</f>
        <v>664</v>
      </c>
      <c r="I19" s="112">
        <f>IFERROR(VLOOKUP($B19,MMWR_TRAD_AGG_STATE_COMP[],I$1,0),"ERROR")</f>
        <v>340</v>
      </c>
      <c r="J19" s="114">
        <f t="shared" si="1"/>
        <v>0.51204819277108438</v>
      </c>
      <c r="K19" s="111">
        <f>IFERROR(VLOOKUP($B19,MMWR_TRAD_AGG_STATE_COMP[],K$1,0),"ERROR")</f>
        <v>265</v>
      </c>
      <c r="L19" s="112">
        <f>IFERROR(VLOOKUP($B19,MMWR_TRAD_AGG_STATE_COMP[],L$1,0),"ERROR")</f>
        <v>179</v>
      </c>
      <c r="M19" s="114">
        <f t="shared" si="2"/>
        <v>0.67547169811320751</v>
      </c>
      <c r="N19" s="111">
        <f>IFERROR(VLOOKUP($B19,MMWR_TRAD_AGG_STATE_COMP[],N$1,0),"ERROR")</f>
        <v>206</v>
      </c>
      <c r="O19" s="112">
        <f>IFERROR(VLOOKUP($B19,MMWR_TRAD_AGG_STATE_COMP[],O$1,0),"ERROR")</f>
        <v>114</v>
      </c>
      <c r="P19" s="114">
        <f t="shared" si="3"/>
        <v>0.55339805825242716</v>
      </c>
      <c r="Q19" s="115">
        <f>IFERROR(VLOOKUP($B19,MMWR_TRAD_AGG_STATE_COMP[],Q$1,0),"ERROR")</f>
        <v>209</v>
      </c>
      <c r="R19" s="115">
        <f>IFERROR(VLOOKUP($B19,MMWR_TRAD_AGG_STATE_COMP[],R$1,0),"ERROR")</f>
        <v>3</v>
      </c>
      <c r="S19" s="115">
        <f>IFERROR(VLOOKUP($B19,MMWR_APP_STATE_COMP[],S$1,0),"ERROR")</f>
        <v>304</v>
      </c>
      <c r="T19" s="28"/>
    </row>
    <row r="20" spans="1:20" s="123" customFormat="1" x14ac:dyDescent="0.2">
      <c r="A20" s="107"/>
      <c r="B20" s="127" t="s">
        <v>418</v>
      </c>
      <c r="C20" s="109">
        <f>IFERROR(VLOOKUP($B20,MMWR_TRAD_AGG_STATE_COMP[],C$1,0),"ERROR")</f>
        <v>429</v>
      </c>
      <c r="D20" s="110">
        <f>IFERROR(VLOOKUP($B20,MMWR_TRAD_AGG_STATE_COMP[],D$1,0),"ERROR")</f>
        <v>358.72494172490002</v>
      </c>
      <c r="E20" s="111">
        <f>IFERROR(VLOOKUP($B20,MMWR_TRAD_AGG_STATE_COMP[],E$1,0),"ERROR")</f>
        <v>490</v>
      </c>
      <c r="F20" s="112">
        <f>IFERROR(VLOOKUP($B20,MMWR_TRAD_AGG_STATE_COMP[],F$1,0),"ERROR")</f>
        <v>117</v>
      </c>
      <c r="G20" s="113">
        <f t="shared" si="0"/>
        <v>0.23877551020408164</v>
      </c>
      <c r="H20" s="111">
        <f>IFERROR(VLOOKUP($B20,MMWR_TRAD_AGG_STATE_COMP[],H$1,0),"ERROR")</f>
        <v>898</v>
      </c>
      <c r="I20" s="112">
        <f>IFERROR(VLOOKUP($B20,MMWR_TRAD_AGG_STATE_COMP[],I$1,0),"ERROR")</f>
        <v>490</v>
      </c>
      <c r="J20" s="114">
        <f t="shared" si="1"/>
        <v>0.54565701559020041</v>
      </c>
      <c r="K20" s="111">
        <f>IFERROR(VLOOKUP($B20,MMWR_TRAD_AGG_STATE_COMP[],K$1,0),"ERROR")</f>
        <v>225</v>
      </c>
      <c r="L20" s="112">
        <f>IFERROR(VLOOKUP($B20,MMWR_TRAD_AGG_STATE_COMP[],L$1,0),"ERROR")</f>
        <v>148</v>
      </c>
      <c r="M20" s="114">
        <f t="shared" si="2"/>
        <v>0.65777777777777779</v>
      </c>
      <c r="N20" s="111">
        <f>IFERROR(VLOOKUP($B20,MMWR_TRAD_AGG_STATE_COMP[],N$1,0),"ERROR")</f>
        <v>128</v>
      </c>
      <c r="O20" s="112">
        <f>IFERROR(VLOOKUP($B20,MMWR_TRAD_AGG_STATE_COMP[],O$1,0),"ERROR")</f>
        <v>85</v>
      </c>
      <c r="P20" s="114">
        <f t="shared" si="3"/>
        <v>0.6640625</v>
      </c>
      <c r="Q20" s="115">
        <f>IFERROR(VLOOKUP($B20,MMWR_TRAD_AGG_STATE_COMP[],Q$1,0),"ERROR")</f>
        <v>82</v>
      </c>
      <c r="R20" s="115">
        <f>IFERROR(VLOOKUP($B20,MMWR_TRAD_AGG_STATE_COMP[],R$1,0),"ERROR")</f>
        <v>1</v>
      </c>
      <c r="S20" s="115">
        <f>IFERROR(VLOOKUP($B20,MMWR_APP_STATE_COMP[],S$1,0),"ERROR")</f>
        <v>126</v>
      </c>
      <c r="T20" s="28"/>
    </row>
    <row r="21" spans="1:20" s="123" customFormat="1" x14ac:dyDescent="0.2">
      <c r="A21" s="107"/>
      <c r="B21" s="127" t="s">
        <v>379</v>
      </c>
      <c r="C21" s="109">
        <f>IFERROR(VLOOKUP($B21,MMWR_TRAD_AGG_STATE_COMP[],C$1,0),"ERROR")</f>
        <v>16697</v>
      </c>
      <c r="D21" s="110">
        <f>IFERROR(VLOOKUP($B21,MMWR_TRAD_AGG_STATE_COMP[],D$1,0),"ERROR")</f>
        <v>430.07462418400002</v>
      </c>
      <c r="E21" s="111">
        <f>IFERROR(VLOOKUP($B21,MMWR_TRAD_AGG_STATE_COMP[],E$1,0),"ERROR")</f>
        <v>12232</v>
      </c>
      <c r="F21" s="112">
        <f>IFERROR(VLOOKUP($B21,MMWR_TRAD_AGG_STATE_COMP[],F$1,0),"ERROR")</f>
        <v>3370</v>
      </c>
      <c r="G21" s="113">
        <f t="shared" si="0"/>
        <v>0.27550686723348594</v>
      </c>
      <c r="H21" s="111">
        <f>IFERROR(VLOOKUP($B21,MMWR_TRAD_AGG_STATE_COMP[],H$1,0),"ERROR")</f>
        <v>21432</v>
      </c>
      <c r="I21" s="112">
        <f>IFERROR(VLOOKUP($B21,MMWR_TRAD_AGG_STATE_COMP[],I$1,0),"ERROR")</f>
        <v>14813</v>
      </c>
      <c r="J21" s="114">
        <f t="shared" si="1"/>
        <v>0.69116274729376637</v>
      </c>
      <c r="K21" s="111">
        <f>IFERROR(VLOOKUP($B21,MMWR_TRAD_AGG_STATE_COMP[],K$1,0),"ERROR")</f>
        <v>8101</v>
      </c>
      <c r="L21" s="112">
        <f>IFERROR(VLOOKUP($B21,MMWR_TRAD_AGG_STATE_COMP[],L$1,0),"ERROR")</f>
        <v>5884</v>
      </c>
      <c r="M21" s="114">
        <f t="shared" si="2"/>
        <v>0.72633008270583876</v>
      </c>
      <c r="N21" s="111">
        <f>IFERROR(VLOOKUP($B21,MMWR_TRAD_AGG_STATE_COMP[],N$1,0),"ERROR")</f>
        <v>6986</v>
      </c>
      <c r="O21" s="112">
        <f>IFERROR(VLOOKUP($B21,MMWR_TRAD_AGG_STATE_COMP[],O$1,0),"ERROR")</f>
        <v>5097</v>
      </c>
      <c r="P21" s="114">
        <f t="shared" si="3"/>
        <v>0.72960206126538796</v>
      </c>
      <c r="Q21" s="115">
        <f>IFERROR(VLOOKUP($B21,MMWR_TRAD_AGG_STATE_COMP[],Q$1,0),"ERROR")</f>
        <v>889</v>
      </c>
      <c r="R21" s="115">
        <f>IFERROR(VLOOKUP($B21,MMWR_TRAD_AGG_STATE_COMP[],R$1,0),"ERROR")</f>
        <v>19</v>
      </c>
      <c r="S21" s="115">
        <f>IFERROR(VLOOKUP($B21,MMWR_APP_STATE_COMP[],S$1,0),"ERROR")</f>
        <v>15077</v>
      </c>
      <c r="T21" s="28"/>
    </row>
    <row r="22" spans="1:20" s="123" customFormat="1" x14ac:dyDescent="0.2">
      <c r="A22" s="107"/>
      <c r="B22" s="127" t="s">
        <v>380</v>
      </c>
      <c r="C22" s="109">
        <f>IFERROR(VLOOKUP($B22,MMWR_TRAD_AGG_STATE_COMP[],C$1,0),"ERROR")</f>
        <v>2146</v>
      </c>
      <c r="D22" s="110">
        <f>IFERROR(VLOOKUP($B22,MMWR_TRAD_AGG_STATE_COMP[],D$1,0),"ERROR")</f>
        <v>268.8210624418</v>
      </c>
      <c r="E22" s="111">
        <f>IFERROR(VLOOKUP($B22,MMWR_TRAD_AGG_STATE_COMP[],E$1,0),"ERROR")</f>
        <v>2618</v>
      </c>
      <c r="F22" s="112">
        <f>IFERROR(VLOOKUP($B22,MMWR_TRAD_AGG_STATE_COMP[],F$1,0),"ERROR")</f>
        <v>551</v>
      </c>
      <c r="G22" s="113">
        <f t="shared" si="0"/>
        <v>0.21046600458365164</v>
      </c>
      <c r="H22" s="111">
        <f>IFERROR(VLOOKUP($B22,MMWR_TRAD_AGG_STATE_COMP[],H$1,0),"ERROR")</f>
        <v>3600</v>
      </c>
      <c r="I22" s="112">
        <f>IFERROR(VLOOKUP($B22,MMWR_TRAD_AGG_STATE_COMP[],I$1,0),"ERROR")</f>
        <v>2277</v>
      </c>
      <c r="J22" s="114">
        <f t="shared" si="1"/>
        <v>0.63249999999999995</v>
      </c>
      <c r="K22" s="111">
        <f>IFERROR(VLOOKUP($B22,MMWR_TRAD_AGG_STATE_COMP[],K$1,0),"ERROR")</f>
        <v>458</v>
      </c>
      <c r="L22" s="112">
        <f>IFERROR(VLOOKUP($B22,MMWR_TRAD_AGG_STATE_COMP[],L$1,0),"ERROR")</f>
        <v>211</v>
      </c>
      <c r="M22" s="114">
        <f t="shared" si="2"/>
        <v>0.4606986899563319</v>
      </c>
      <c r="N22" s="111">
        <f>IFERROR(VLOOKUP($B22,MMWR_TRAD_AGG_STATE_COMP[],N$1,0),"ERROR")</f>
        <v>1345</v>
      </c>
      <c r="O22" s="112">
        <f>IFERROR(VLOOKUP($B22,MMWR_TRAD_AGG_STATE_COMP[],O$1,0),"ERROR")</f>
        <v>1008</v>
      </c>
      <c r="P22" s="114">
        <f t="shared" si="3"/>
        <v>0.74944237918215617</v>
      </c>
      <c r="Q22" s="115">
        <f>IFERROR(VLOOKUP($B22,MMWR_TRAD_AGG_STATE_COMP[],Q$1,0),"ERROR")</f>
        <v>348</v>
      </c>
      <c r="R22" s="115">
        <f>IFERROR(VLOOKUP($B22,MMWR_TRAD_AGG_STATE_COMP[],R$1,0),"ERROR")</f>
        <v>12</v>
      </c>
      <c r="S22" s="115">
        <f>IFERROR(VLOOKUP($B22,MMWR_APP_STATE_COMP[],S$1,0),"ERROR")</f>
        <v>2264</v>
      </c>
      <c r="T22" s="28"/>
    </row>
    <row r="23" spans="1:20" s="123" customFormat="1" x14ac:dyDescent="0.2">
      <c r="A23" s="107"/>
      <c r="B23" s="126" t="s">
        <v>391</v>
      </c>
      <c r="C23" s="102">
        <f>IF(SUM(C24:C35)&lt;&gt;VLOOKUP($B23,MMWR_TRAD_AGG_ST_DISTRICT_COMP[],C$1,0),"ERROR",
VLOOKUP($B23,MMWR_TRAD_AGG_ST_DISTRICT_COMP[],C$1,0))</f>
        <v>39980</v>
      </c>
      <c r="D23" s="103">
        <f>IFERROR(VLOOKUP($B23,MMWR_TRAD_AGG_ST_DISTRICT_COMP[],D$1,0),"ERROR")</f>
        <v>384.10162581290001</v>
      </c>
      <c r="E23" s="102">
        <f>IF(SUM(E24:E35)&lt;&gt;VLOOKUP($B23,MMWR_TRAD_AGG_ST_DISTRICT_COMP[],E$1,0),"ERROR",
VLOOKUP($B23,MMWR_TRAD_AGG_ST_DISTRICT_COMP[],E$1,0))</f>
        <v>50903</v>
      </c>
      <c r="F23" s="102">
        <f>IF(SUM(F24:F35)&lt;&gt;VLOOKUP($B23,MMWR_TRAD_AGG_ST_DISTRICT_COMP[],F$1,0),"ERROR",
VLOOKUP($B23,MMWR_TRAD_AGG_ST_DISTRICT_COMP[],F$1,0))</f>
        <v>11750</v>
      </c>
      <c r="G23" s="104">
        <f t="shared" si="0"/>
        <v>0.23083118873150896</v>
      </c>
      <c r="H23" s="102">
        <f>IF(SUM(H24:H35)&lt;&gt;VLOOKUP($B23,MMWR_TRAD_AGG_ST_DISTRICT_COMP[],H$1,0),"ERROR",
VLOOKUP($B23,MMWR_TRAD_AGG_ST_DISTRICT_COMP[],H$1,0))</f>
        <v>62920</v>
      </c>
      <c r="I23" s="102">
        <f>IF(SUM(I24:I35)&lt;&gt;VLOOKUP($B23,MMWR_TRAD_AGG_ST_DISTRICT_COMP[],I$1,0),"ERROR",
VLOOKUP($B23,MMWR_TRAD_AGG_ST_DISTRICT_COMP[],I$1,0))</f>
        <v>38485</v>
      </c>
      <c r="J23" s="105">
        <f t="shared" si="1"/>
        <v>0.61164971392244116</v>
      </c>
      <c r="K23" s="102">
        <f>IF(SUM(K24:K35)&lt;&gt;VLOOKUP($B23,MMWR_TRAD_AGG_ST_DISTRICT_COMP[],K$1,0),"ERROR",
VLOOKUP($B23,MMWR_TRAD_AGG_ST_DISTRICT_COMP[],K$1,0))</f>
        <v>13793</v>
      </c>
      <c r="L23" s="102">
        <f>IF(SUM(L24:L35)&lt;&gt;VLOOKUP($B23,MMWR_TRAD_AGG_ST_DISTRICT_COMP[],L$1,0),"ERROR",
VLOOKUP($B23,MMWR_TRAD_AGG_ST_DISTRICT_COMP[],L$1,0))</f>
        <v>9227</v>
      </c>
      <c r="M23" s="105">
        <f t="shared" si="2"/>
        <v>0.66896251721887912</v>
      </c>
      <c r="N23" s="102">
        <f>IF(SUM(N24:N35)&lt;&gt;VLOOKUP($B23,MMWR_TRAD_AGG_ST_DISTRICT_COMP[],N$1,0),"ERROR",
VLOOKUP($B23,MMWR_TRAD_AGG_ST_DISTRICT_COMP[],N$1,0))</f>
        <v>28527</v>
      </c>
      <c r="O23" s="102">
        <f>IF(SUM(O24:O35)&lt;&gt;VLOOKUP($B23,MMWR_TRAD_AGG_ST_DISTRICT_COMP[],O$1,0),"ERROR",
VLOOKUP($B23,MMWR_TRAD_AGG_ST_DISTRICT_COMP[],O$1,0))</f>
        <v>15690</v>
      </c>
      <c r="P23" s="105">
        <f t="shared" si="3"/>
        <v>0.5500052581764644</v>
      </c>
      <c r="Q23" s="102">
        <f>IF(SUM(Q24:Q35)&lt;&gt;VLOOKUP($B23,MMWR_TRAD_AGG_ST_DISTRICT_COMP[],Q$1,0),"ERROR",
VLOOKUP($B23,MMWR_TRAD_AGG_ST_DISTRICT_COMP[],Q$1,0))</f>
        <v>3891</v>
      </c>
      <c r="R23" s="102">
        <f>IF(SUM(R24:R35)&lt;&gt;VLOOKUP($B23,MMWR_TRAD_AGG_ST_DISTRICT_COMP[],R$1,0),"ERROR",
VLOOKUP($B23,MMWR_TRAD_AGG_ST_DISTRICT_COMP[],R$1,0))</f>
        <v>1046</v>
      </c>
      <c r="S23" s="106">
        <f>SUM(S24:S35)</f>
        <v>53018</v>
      </c>
      <c r="T23" s="28"/>
    </row>
    <row r="24" spans="1:20" s="123" customFormat="1" x14ac:dyDescent="0.2">
      <c r="A24" s="92"/>
      <c r="B24" s="127" t="s">
        <v>395</v>
      </c>
      <c r="C24" s="109">
        <f>IFERROR(VLOOKUP($B24,MMWR_TRAD_AGG_STATE_COMP[],C$1,0),"ERROR")</f>
        <v>6810</v>
      </c>
      <c r="D24" s="110">
        <f>IFERROR(VLOOKUP($B24,MMWR_TRAD_AGG_STATE_COMP[],D$1,0),"ERROR")</f>
        <v>477.51982378849999</v>
      </c>
      <c r="E24" s="111">
        <f>IFERROR(VLOOKUP($B24,MMWR_TRAD_AGG_STATE_COMP[],E$1,0),"ERROR")</f>
        <v>7235</v>
      </c>
      <c r="F24" s="112">
        <f>IFERROR(VLOOKUP($B24,MMWR_TRAD_AGG_STATE_COMP[],F$1,0),"ERROR")</f>
        <v>1970</v>
      </c>
      <c r="G24" s="113">
        <f t="shared" si="0"/>
        <v>0.27228749136143748</v>
      </c>
      <c r="H24" s="111">
        <f>IFERROR(VLOOKUP($B24,MMWR_TRAD_AGG_STATE_COMP[],H$1,0),"ERROR")</f>
        <v>9660</v>
      </c>
      <c r="I24" s="112">
        <f>IFERROR(VLOOKUP($B24,MMWR_TRAD_AGG_STATE_COMP[],I$1,0),"ERROR")</f>
        <v>6778</v>
      </c>
      <c r="J24" s="114">
        <f t="shared" si="1"/>
        <v>0.70165631469979295</v>
      </c>
      <c r="K24" s="111">
        <f>IFERROR(VLOOKUP($B24,MMWR_TRAD_AGG_STATE_COMP[],K$1,0),"ERROR")</f>
        <v>2122</v>
      </c>
      <c r="L24" s="112">
        <f>IFERROR(VLOOKUP($B24,MMWR_TRAD_AGG_STATE_COMP[],L$1,0),"ERROR")</f>
        <v>1656</v>
      </c>
      <c r="M24" s="114">
        <f t="shared" si="2"/>
        <v>0.78039585296889724</v>
      </c>
      <c r="N24" s="111">
        <f>IFERROR(VLOOKUP($B24,MMWR_TRAD_AGG_STATE_COMP[],N$1,0),"ERROR")</f>
        <v>3006</v>
      </c>
      <c r="O24" s="112">
        <f>IFERROR(VLOOKUP($B24,MMWR_TRAD_AGG_STATE_COMP[],O$1,0),"ERROR")</f>
        <v>1548</v>
      </c>
      <c r="P24" s="114">
        <f t="shared" si="3"/>
        <v>0.51497005988023947</v>
      </c>
      <c r="Q24" s="115">
        <f>IFERROR(VLOOKUP($B24,MMWR_TRAD_AGG_STATE_COMP[],Q$1,0),"ERROR")</f>
        <v>702</v>
      </c>
      <c r="R24" s="115">
        <f>IFERROR(VLOOKUP($B24,MMWR_TRAD_AGG_STATE_COMP[],R$1,0),"ERROR")</f>
        <v>212</v>
      </c>
      <c r="S24" s="115">
        <f>IFERROR(VLOOKUP($B24,MMWR_APP_STATE_COMP[],S$1,0),"ERROR")</f>
        <v>8467</v>
      </c>
      <c r="T24" s="28"/>
    </row>
    <row r="25" spans="1:20" s="123" customFormat="1" x14ac:dyDescent="0.2">
      <c r="A25" s="107"/>
      <c r="B25" s="127" t="s">
        <v>393</v>
      </c>
      <c r="C25" s="109">
        <f>IFERROR(VLOOKUP($B25,MMWR_TRAD_AGG_STATE_COMP[],C$1,0),"ERROR")</f>
        <v>6866</v>
      </c>
      <c r="D25" s="110">
        <f>IFERROR(VLOOKUP($B25,MMWR_TRAD_AGG_STATE_COMP[],D$1,0),"ERROR")</f>
        <v>611.20302942030003</v>
      </c>
      <c r="E25" s="111">
        <f>IFERROR(VLOOKUP($B25,MMWR_TRAD_AGG_STATE_COMP[],E$1,0),"ERROR")</f>
        <v>5170</v>
      </c>
      <c r="F25" s="112">
        <f>IFERROR(VLOOKUP($B25,MMWR_TRAD_AGG_STATE_COMP[],F$1,0),"ERROR")</f>
        <v>1148</v>
      </c>
      <c r="G25" s="113">
        <f t="shared" si="0"/>
        <v>0.22205029013539651</v>
      </c>
      <c r="H25" s="111">
        <f>IFERROR(VLOOKUP($B25,MMWR_TRAD_AGG_STATE_COMP[],H$1,0),"ERROR")</f>
        <v>10396</v>
      </c>
      <c r="I25" s="112">
        <f>IFERROR(VLOOKUP($B25,MMWR_TRAD_AGG_STATE_COMP[],I$1,0),"ERROR")</f>
        <v>7726</v>
      </c>
      <c r="J25" s="114">
        <f t="shared" si="1"/>
        <v>0.74317045017314354</v>
      </c>
      <c r="K25" s="111">
        <f>IFERROR(VLOOKUP($B25,MMWR_TRAD_AGG_STATE_COMP[],K$1,0),"ERROR")</f>
        <v>2048</v>
      </c>
      <c r="L25" s="112">
        <f>IFERROR(VLOOKUP($B25,MMWR_TRAD_AGG_STATE_COMP[],L$1,0),"ERROR")</f>
        <v>1558</v>
      </c>
      <c r="M25" s="114">
        <f t="shared" si="2"/>
        <v>0.7607421875</v>
      </c>
      <c r="N25" s="111">
        <f>IFERROR(VLOOKUP($B25,MMWR_TRAD_AGG_STATE_COMP[],N$1,0),"ERROR")</f>
        <v>2897</v>
      </c>
      <c r="O25" s="112">
        <f>IFERROR(VLOOKUP($B25,MMWR_TRAD_AGG_STATE_COMP[],O$1,0),"ERROR")</f>
        <v>1976</v>
      </c>
      <c r="P25" s="114">
        <f t="shared" si="3"/>
        <v>0.68208491542975491</v>
      </c>
      <c r="Q25" s="115">
        <f>IFERROR(VLOOKUP($B25,MMWR_TRAD_AGG_STATE_COMP[],Q$1,0),"ERROR")</f>
        <v>521</v>
      </c>
      <c r="R25" s="115">
        <f>IFERROR(VLOOKUP($B25,MMWR_TRAD_AGG_STATE_COMP[],R$1,0),"ERROR")</f>
        <v>197</v>
      </c>
      <c r="S25" s="115">
        <f>IFERROR(VLOOKUP($B25,MMWR_APP_STATE_COMP[],S$1,0),"ERROR")</f>
        <v>8170</v>
      </c>
      <c r="T25" s="28"/>
    </row>
    <row r="26" spans="1:20" s="123" customFormat="1" x14ac:dyDescent="0.2">
      <c r="A26" s="107"/>
      <c r="B26" s="127" t="s">
        <v>400</v>
      </c>
      <c r="C26" s="109">
        <f>IFERROR(VLOOKUP($B26,MMWR_TRAD_AGG_STATE_COMP[],C$1,0),"ERROR")</f>
        <v>1312</v>
      </c>
      <c r="D26" s="110">
        <f>IFERROR(VLOOKUP($B26,MMWR_TRAD_AGG_STATE_COMP[],D$1,0),"ERROR")</f>
        <v>202.21722560980001</v>
      </c>
      <c r="E26" s="111">
        <f>IFERROR(VLOOKUP($B26,MMWR_TRAD_AGG_STATE_COMP[],E$1,0),"ERROR")</f>
        <v>2425</v>
      </c>
      <c r="F26" s="112">
        <f>IFERROR(VLOOKUP($B26,MMWR_TRAD_AGG_STATE_COMP[],F$1,0),"ERROR")</f>
        <v>448</v>
      </c>
      <c r="G26" s="113">
        <f t="shared" si="0"/>
        <v>0.18474226804123711</v>
      </c>
      <c r="H26" s="111">
        <f>IFERROR(VLOOKUP($B26,MMWR_TRAD_AGG_STATE_COMP[],H$1,0),"ERROR")</f>
        <v>1998</v>
      </c>
      <c r="I26" s="112">
        <f>IFERROR(VLOOKUP($B26,MMWR_TRAD_AGG_STATE_COMP[],I$1,0),"ERROR")</f>
        <v>966</v>
      </c>
      <c r="J26" s="114">
        <f t="shared" si="1"/>
        <v>0.48348348348348347</v>
      </c>
      <c r="K26" s="111">
        <f>IFERROR(VLOOKUP($B26,MMWR_TRAD_AGG_STATE_COMP[],K$1,0),"ERROR")</f>
        <v>398</v>
      </c>
      <c r="L26" s="112">
        <f>IFERROR(VLOOKUP($B26,MMWR_TRAD_AGG_STATE_COMP[],L$1,0),"ERROR")</f>
        <v>194</v>
      </c>
      <c r="M26" s="114">
        <f t="shared" si="2"/>
        <v>0.48743718592964824</v>
      </c>
      <c r="N26" s="111">
        <f>IFERROR(VLOOKUP($B26,MMWR_TRAD_AGG_STATE_COMP[],N$1,0),"ERROR")</f>
        <v>480</v>
      </c>
      <c r="O26" s="112">
        <f>IFERROR(VLOOKUP($B26,MMWR_TRAD_AGG_STATE_COMP[],O$1,0),"ERROR")</f>
        <v>286</v>
      </c>
      <c r="P26" s="114">
        <f t="shared" si="3"/>
        <v>0.59583333333333333</v>
      </c>
      <c r="Q26" s="115">
        <f>IFERROR(VLOOKUP($B26,MMWR_TRAD_AGG_STATE_COMP[],Q$1,0),"ERROR")</f>
        <v>2</v>
      </c>
      <c r="R26" s="115">
        <f>IFERROR(VLOOKUP($B26,MMWR_TRAD_AGG_STATE_COMP[],R$1,0),"ERROR")</f>
        <v>7</v>
      </c>
      <c r="S26" s="115">
        <f>IFERROR(VLOOKUP($B26,MMWR_APP_STATE_COMP[],S$1,0),"ERROR")</f>
        <v>1375</v>
      </c>
      <c r="T26" s="28"/>
    </row>
    <row r="27" spans="1:20" s="123" customFormat="1" x14ac:dyDescent="0.2">
      <c r="A27" s="107"/>
      <c r="B27" s="127" t="s">
        <v>423</v>
      </c>
      <c r="C27" s="109">
        <f>IFERROR(VLOOKUP($B27,MMWR_TRAD_AGG_STATE_COMP[],C$1,0),"ERROR")</f>
        <v>2081</v>
      </c>
      <c r="D27" s="110">
        <f>IFERROR(VLOOKUP($B27,MMWR_TRAD_AGG_STATE_COMP[],D$1,0),"ERROR")</f>
        <v>241.52378664099999</v>
      </c>
      <c r="E27" s="111">
        <f>IFERROR(VLOOKUP($B27,MMWR_TRAD_AGG_STATE_COMP[],E$1,0),"ERROR")</f>
        <v>2478</v>
      </c>
      <c r="F27" s="112">
        <f>IFERROR(VLOOKUP($B27,MMWR_TRAD_AGG_STATE_COMP[],F$1,0),"ERROR")</f>
        <v>477</v>
      </c>
      <c r="G27" s="113">
        <f t="shared" si="0"/>
        <v>0.19249394673123488</v>
      </c>
      <c r="H27" s="111">
        <f>IFERROR(VLOOKUP($B27,MMWR_TRAD_AGG_STATE_COMP[],H$1,0),"ERROR")</f>
        <v>3104</v>
      </c>
      <c r="I27" s="112">
        <f>IFERROR(VLOOKUP($B27,MMWR_TRAD_AGG_STATE_COMP[],I$1,0),"ERROR")</f>
        <v>1724</v>
      </c>
      <c r="J27" s="114">
        <f t="shared" si="1"/>
        <v>0.55541237113402064</v>
      </c>
      <c r="K27" s="111">
        <f>IFERROR(VLOOKUP($B27,MMWR_TRAD_AGG_STATE_COMP[],K$1,0),"ERROR")</f>
        <v>1101</v>
      </c>
      <c r="L27" s="112">
        <f>IFERROR(VLOOKUP($B27,MMWR_TRAD_AGG_STATE_COMP[],L$1,0),"ERROR")</f>
        <v>478</v>
      </c>
      <c r="M27" s="114">
        <f t="shared" si="2"/>
        <v>0.43415077202543145</v>
      </c>
      <c r="N27" s="111">
        <f>IFERROR(VLOOKUP($B27,MMWR_TRAD_AGG_STATE_COMP[],N$1,0),"ERROR")</f>
        <v>619</v>
      </c>
      <c r="O27" s="112">
        <f>IFERROR(VLOOKUP($B27,MMWR_TRAD_AGG_STATE_COMP[],O$1,0),"ERROR")</f>
        <v>340</v>
      </c>
      <c r="P27" s="114">
        <f t="shared" si="3"/>
        <v>0.54927302100161546</v>
      </c>
      <c r="Q27" s="115">
        <f>IFERROR(VLOOKUP($B27,MMWR_TRAD_AGG_STATE_COMP[],Q$1,0),"ERROR")</f>
        <v>11</v>
      </c>
      <c r="R27" s="115">
        <f>IFERROR(VLOOKUP($B27,MMWR_TRAD_AGG_STATE_COMP[],R$1,0),"ERROR")</f>
        <v>12</v>
      </c>
      <c r="S27" s="115">
        <f>IFERROR(VLOOKUP($B27,MMWR_APP_STATE_COMP[],S$1,0),"ERROR")</f>
        <v>1360</v>
      </c>
      <c r="T27" s="28"/>
    </row>
    <row r="28" spans="1:20" s="123" customFormat="1" x14ac:dyDescent="0.2">
      <c r="A28" s="107"/>
      <c r="B28" s="127" t="s">
        <v>396</v>
      </c>
      <c r="C28" s="109">
        <f>IFERROR(VLOOKUP($B28,MMWR_TRAD_AGG_STATE_COMP[],C$1,0),"ERROR")</f>
        <v>3662</v>
      </c>
      <c r="D28" s="110">
        <f>IFERROR(VLOOKUP($B28,MMWR_TRAD_AGG_STATE_COMP[],D$1,0),"ERROR")</f>
        <v>307.63571818679998</v>
      </c>
      <c r="E28" s="111">
        <f>IFERROR(VLOOKUP($B28,MMWR_TRAD_AGG_STATE_COMP[],E$1,0),"ERROR")</f>
        <v>7106</v>
      </c>
      <c r="F28" s="112">
        <f>IFERROR(VLOOKUP($B28,MMWR_TRAD_AGG_STATE_COMP[],F$1,0),"ERROR")</f>
        <v>1859</v>
      </c>
      <c r="G28" s="113">
        <f t="shared" si="0"/>
        <v>0.26160990712074306</v>
      </c>
      <c r="H28" s="111">
        <f>IFERROR(VLOOKUP($B28,MMWR_TRAD_AGG_STATE_COMP[],H$1,0),"ERROR")</f>
        <v>6739</v>
      </c>
      <c r="I28" s="112">
        <f>IFERROR(VLOOKUP($B28,MMWR_TRAD_AGG_STATE_COMP[],I$1,0),"ERROR")</f>
        <v>4387</v>
      </c>
      <c r="J28" s="114">
        <f t="shared" si="1"/>
        <v>0.65098679329277342</v>
      </c>
      <c r="K28" s="111">
        <f>IFERROR(VLOOKUP($B28,MMWR_TRAD_AGG_STATE_COMP[],K$1,0),"ERROR")</f>
        <v>1400</v>
      </c>
      <c r="L28" s="112">
        <f>IFERROR(VLOOKUP($B28,MMWR_TRAD_AGG_STATE_COMP[],L$1,0),"ERROR")</f>
        <v>996</v>
      </c>
      <c r="M28" s="114">
        <f t="shared" si="2"/>
        <v>0.71142857142857141</v>
      </c>
      <c r="N28" s="111">
        <f>IFERROR(VLOOKUP($B28,MMWR_TRAD_AGG_STATE_COMP[],N$1,0),"ERROR")</f>
        <v>6145</v>
      </c>
      <c r="O28" s="112">
        <f>IFERROR(VLOOKUP($B28,MMWR_TRAD_AGG_STATE_COMP[],O$1,0),"ERROR")</f>
        <v>1142</v>
      </c>
      <c r="P28" s="114">
        <f t="shared" si="3"/>
        <v>0.18584214808787633</v>
      </c>
      <c r="Q28" s="115">
        <f>IFERROR(VLOOKUP($B28,MMWR_TRAD_AGG_STATE_COMP[],Q$1,0),"ERROR")</f>
        <v>728</v>
      </c>
      <c r="R28" s="115">
        <f>IFERROR(VLOOKUP($B28,MMWR_TRAD_AGG_STATE_COMP[],R$1,0),"ERROR")</f>
        <v>197</v>
      </c>
      <c r="S28" s="115">
        <f>IFERROR(VLOOKUP($B28,MMWR_APP_STATE_COMP[],S$1,0),"ERROR")</f>
        <v>5889</v>
      </c>
      <c r="T28" s="28"/>
    </row>
    <row r="29" spans="1:20" s="123" customFormat="1" x14ac:dyDescent="0.2">
      <c r="A29" s="107"/>
      <c r="B29" s="127" t="s">
        <v>402</v>
      </c>
      <c r="C29" s="109">
        <f>IFERROR(VLOOKUP($B29,MMWR_TRAD_AGG_STATE_COMP[],C$1,0),"ERROR")</f>
        <v>1544</v>
      </c>
      <c r="D29" s="110">
        <f>IFERROR(VLOOKUP($B29,MMWR_TRAD_AGG_STATE_COMP[],D$1,0),"ERROR")</f>
        <v>191.1567357513</v>
      </c>
      <c r="E29" s="111">
        <f>IFERROR(VLOOKUP($B29,MMWR_TRAD_AGG_STATE_COMP[],E$1,0),"ERROR")</f>
        <v>4396</v>
      </c>
      <c r="F29" s="112">
        <f>IFERROR(VLOOKUP($B29,MMWR_TRAD_AGG_STATE_COMP[],F$1,0),"ERROR")</f>
        <v>891</v>
      </c>
      <c r="G29" s="113">
        <f t="shared" si="0"/>
        <v>0.20268425841674248</v>
      </c>
      <c r="H29" s="111">
        <f>IFERROR(VLOOKUP($B29,MMWR_TRAD_AGG_STATE_COMP[],H$1,0),"ERROR")</f>
        <v>2977</v>
      </c>
      <c r="I29" s="112">
        <f>IFERROR(VLOOKUP($B29,MMWR_TRAD_AGG_STATE_COMP[],I$1,0),"ERROR")</f>
        <v>1287</v>
      </c>
      <c r="J29" s="114">
        <f t="shared" si="1"/>
        <v>0.43231441048034935</v>
      </c>
      <c r="K29" s="111">
        <f>IFERROR(VLOOKUP($B29,MMWR_TRAD_AGG_STATE_COMP[],K$1,0),"ERROR")</f>
        <v>649</v>
      </c>
      <c r="L29" s="112">
        <f>IFERROR(VLOOKUP($B29,MMWR_TRAD_AGG_STATE_COMP[],L$1,0),"ERROR")</f>
        <v>246</v>
      </c>
      <c r="M29" s="114">
        <f t="shared" si="2"/>
        <v>0.37904468412942988</v>
      </c>
      <c r="N29" s="111">
        <f>IFERROR(VLOOKUP($B29,MMWR_TRAD_AGG_STATE_COMP[],N$1,0),"ERROR")</f>
        <v>1139</v>
      </c>
      <c r="O29" s="112">
        <f>IFERROR(VLOOKUP($B29,MMWR_TRAD_AGG_STATE_COMP[],O$1,0),"ERROR")</f>
        <v>715</v>
      </c>
      <c r="P29" s="114">
        <f t="shared" si="3"/>
        <v>0.62774363476733974</v>
      </c>
      <c r="Q29" s="115">
        <f>IFERROR(VLOOKUP($B29,MMWR_TRAD_AGG_STATE_COMP[],Q$1,0),"ERROR")</f>
        <v>3</v>
      </c>
      <c r="R29" s="115">
        <f>IFERROR(VLOOKUP($B29,MMWR_TRAD_AGG_STATE_COMP[],R$1,0),"ERROR")</f>
        <v>5</v>
      </c>
      <c r="S29" s="115">
        <f>IFERROR(VLOOKUP($B29,MMWR_APP_STATE_COMP[],S$1,0),"ERROR")</f>
        <v>2150</v>
      </c>
      <c r="T29" s="28"/>
    </row>
    <row r="30" spans="1:20" s="123" customFormat="1" x14ac:dyDescent="0.2">
      <c r="A30" s="107"/>
      <c r="B30" s="127" t="s">
        <v>398</v>
      </c>
      <c r="C30" s="109">
        <f>IFERROR(VLOOKUP($B30,MMWR_TRAD_AGG_STATE_COMP[],C$1,0),"ERROR")</f>
        <v>5263</v>
      </c>
      <c r="D30" s="110">
        <f>IFERROR(VLOOKUP($B30,MMWR_TRAD_AGG_STATE_COMP[],D$1,0),"ERROR")</f>
        <v>276.75945278360001</v>
      </c>
      <c r="E30" s="111">
        <f>IFERROR(VLOOKUP($B30,MMWR_TRAD_AGG_STATE_COMP[],E$1,0),"ERROR")</f>
        <v>6211</v>
      </c>
      <c r="F30" s="112">
        <f>IFERROR(VLOOKUP($B30,MMWR_TRAD_AGG_STATE_COMP[],F$1,0),"ERROR")</f>
        <v>1306</v>
      </c>
      <c r="G30" s="113">
        <f t="shared" si="0"/>
        <v>0.21027209789083884</v>
      </c>
      <c r="H30" s="111">
        <f>IFERROR(VLOOKUP($B30,MMWR_TRAD_AGG_STATE_COMP[],H$1,0),"ERROR")</f>
        <v>7613</v>
      </c>
      <c r="I30" s="112">
        <f>IFERROR(VLOOKUP($B30,MMWR_TRAD_AGG_STATE_COMP[],I$1,0),"ERROR")</f>
        <v>4408</v>
      </c>
      <c r="J30" s="114">
        <f t="shared" si="1"/>
        <v>0.5790095888611585</v>
      </c>
      <c r="K30" s="111">
        <f>IFERROR(VLOOKUP($B30,MMWR_TRAD_AGG_STATE_COMP[],K$1,0),"ERROR")</f>
        <v>2339</v>
      </c>
      <c r="L30" s="112">
        <f>IFERROR(VLOOKUP($B30,MMWR_TRAD_AGG_STATE_COMP[],L$1,0),"ERROR")</f>
        <v>1765</v>
      </c>
      <c r="M30" s="114">
        <f t="shared" si="2"/>
        <v>0.7545959811885421</v>
      </c>
      <c r="N30" s="111">
        <f>IFERROR(VLOOKUP($B30,MMWR_TRAD_AGG_STATE_COMP[],N$1,0),"ERROR")</f>
        <v>8073</v>
      </c>
      <c r="O30" s="112">
        <f>IFERROR(VLOOKUP($B30,MMWR_TRAD_AGG_STATE_COMP[],O$1,0),"ERROR")</f>
        <v>5867</v>
      </c>
      <c r="P30" s="114">
        <f t="shared" si="3"/>
        <v>0.72674346587390071</v>
      </c>
      <c r="Q30" s="115">
        <f>IFERROR(VLOOKUP($B30,MMWR_TRAD_AGG_STATE_COMP[],Q$1,0),"ERROR")</f>
        <v>688</v>
      </c>
      <c r="R30" s="115">
        <f>IFERROR(VLOOKUP($B30,MMWR_TRAD_AGG_STATE_COMP[],R$1,0),"ERROR")</f>
        <v>76</v>
      </c>
      <c r="S30" s="115">
        <f>IFERROR(VLOOKUP($B30,MMWR_APP_STATE_COMP[],S$1,0),"ERROR")</f>
        <v>6749</v>
      </c>
      <c r="T30" s="28"/>
    </row>
    <row r="31" spans="1:20" s="123" customFormat="1" x14ac:dyDescent="0.2">
      <c r="A31" s="107"/>
      <c r="B31" s="127" t="s">
        <v>401</v>
      </c>
      <c r="C31" s="109">
        <f>IFERROR(VLOOKUP($B31,MMWR_TRAD_AGG_STATE_COMP[],C$1,0),"ERROR")</f>
        <v>1362</v>
      </c>
      <c r="D31" s="110">
        <f>IFERROR(VLOOKUP($B31,MMWR_TRAD_AGG_STATE_COMP[],D$1,0),"ERROR")</f>
        <v>224.9537444934</v>
      </c>
      <c r="E31" s="111">
        <f>IFERROR(VLOOKUP($B31,MMWR_TRAD_AGG_STATE_COMP[],E$1,0),"ERROR")</f>
        <v>2173</v>
      </c>
      <c r="F31" s="112">
        <f>IFERROR(VLOOKUP($B31,MMWR_TRAD_AGG_STATE_COMP[],F$1,0),"ERROR")</f>
        <v>277</v>
      </c>
      <c r="G31" s="113">
        <f t="shared" si="0"/>
        <v>0.12747353888633225</v>
      </c>
      <c r="H31" s="111">
        <f>IFERROR(VLOOKUP($B31,MMWR_TRAD_AGG_STATE_COMP[],H$1,0),"ERROR")</f>
        <v>2215</v>
      </c>
      <c r="I31" s="112">
        <f>IFERROR(VLOOKUP($B31,MMWR_TRAD_AGG_STATE_COMP[],I$1,0),"ERROR")</f>
        <v>1150</v>
      </c>
      <c r="J31" s="114">
        <f t="shared" si="1"/>
        <v>0.5191873589164786</v>
      </c>
      <c r="K31" s="111">
        <f>IFERROR(VLOOKUP($B31,MMWR_TRAD_AGG_STATE_COMP[],K$1,0),"ERROR")</f>
        <v>759</v>
      </c>
      <c r="L31" s="112">
        <f>IFERROR(VLOOKUP($B31,MMWR_TRAD_AGG_STATE_COMP[],L$1,0),"ERROR")</f>
        <v>567</v>
      </c>
      <c r="M31" s="114">
        <f t="shared" si="2"/>
        <v>0.74703557312252966</v>
      </c>
      <c r="N31" s="111">
        <f>IFERROR(VLOOKUP($B31,MMWR_TRAD_AGG_STATE_COMP[],N$1,0),"ERROR")</f>
        <v>592</v>
      </c>
      <c r="O31" s="112">
        <f>IFERROR(VLOOKUP($B31,MMWR_TRAD_AGG_STATE_COMP[],O$1,0),"ERROR")</f>
        <v>331</v>
      </c>
      <c r="P31" s="114">
        <f t="shared" si="3"/>
        <v>0.5591216216216216</v>
      </c>
      <c r="Q31" s="115">
        <f>IFERROR(VLOOKUP($B31,MMWR_TRAD_AGG_STATE_COMP[],Q$1,0),"ERROR")</f>
        <v>1</v>
      </c>
      <c r="R31" s="115">
        <f>IFERROR(VLOOKUP($B31,MMWR_TRAD_AGG_STATE_COMP[],R$1,0),"ERROR")</f>
        <v>13</v>
      </c>
      <c r="S31" s="115">
        <f>IFERROR(VLOOKUP($B31,MMWR_APP_STATE_COMP[],S$1,0),"ERROR")</f>
        <v>1247</v>
      </c>
      <c r="T31" s="28"/>
    </row>
    <row r="32" spans="1:20" s="123" customFormat="1" x14ac:dyDescent="0.2">
      <c r="A32" s="107"/>
      <c r="B32" s="127" t="s">
        <v>420</v>
      </c>
      <c r="C32" s="109">
        <f>IFERROR(VLOOKUP($B32,MMWR_TRAD_AGG_STATE_COMP[],C$1,0),"ERROR")</f>
        <v>166</v>
      </c>
      <c r="D32" s="110">
        <f>IFERROR(VLOOKUP($B32,MMWR_TRAD_AGG_STATE_COMP[],D$1,0),"ERROR")</f>
        <v>292.84337349399999</v>
      </c>
      <c r="E32" s="111">
        <f>IFERROR(VLOOKUP($B32,MMWR_TRAD_AGG_STATE_COMP[],E$1,0),"ERROR")</f>
        <v>634</v>
      </c>
      <c r="F32" s="112">
        <f>IFERROR(VLOOKUP($B32,MMWR_TRAD_AGG_STATE_COMP[],F$1,0),"ERROR")</f>
        <v>101</v>
      </c>
      <c r="G32" s="113">
        <f t="shared" si="0"/>
        <v>0.15930599369085174</v>
      </c>
      <c r="H32" s="111">
        <f>IFERROR(VLOOKUP($B32,MMWR_TRAD_AGG_STATE_COMP[],H$1,0),"ERROR")</f>
        <v>341</v>
      </c>
      <c r="I32" s="112">
        <f>IFERROR(VLOOKUP($B32,MMWR_TRAD_AGG_STATE_COMP[],I$1,0),"ERROR")</f>
        <v>147</v>
      </c>
      <c r="J32" s="114">
        <f t="shared" si="1"/>
        <v>0.4310850439882698</v>
      </c>
      <c r="K32" s="111">
        <f>IFERROR(VLOOKUP($B32,MMWR_TRAD_AGG_STATE_COMP[],K$1,0),"ERROR")</f>
        <v>114</v>
      </c>
      <c r="L32" s="112">
        <f>IFERROR(VLOOKUP($B32,MMWR_TRAD_AGG_STATE_COMP[],L$1,0),"ERROR")</f>
        <v>52</v>
      </c>
      <c r="M32" s="114">
        <f t="shared" si="2"/>
        <v>0.45614035087719296</v>
      </c>
      <c r="N32" s="111">
        <f>IFERROR(VLOOKUP($B32,MMWR_TRAD_AGG_STATE_COMP[],N$1,0),"ERROR")</f>
        <v>146</v>
      </c>
      <c r="O32" s="112">
        <f>IFERROR(VLOOKUP($B32,MMWR_TRAD_AGG_STATE_COMP[],O$1,0),"ERROR")</f>
        <v>84</v>
      </c>
      <c r="P32" s="114">
        <f t="shared" si="3"/>
        <v>0.57534246575342463</v>
      </c>
      <c r="Q32" s="115">
        <f>IFERROR(VLOOKUP($B32,MMWR_TRAD_AGG_STATE_COMP[],Q$1,0),"ERROR")</f>
        <v>0</v>
      </c>
      <c r="R32" s="115">
        <f>IFERROR(VLOOKUP($B32,MMWR_TRAD_AGG_STATE_COMP[],R$1,0),"ERROR")</f>
        <v>0</v>
      </c>
      <c r="S32" s="115">
        <f>IFERROR(VLOOKUP($B32,MMWR_APP_STATE_COMP[],S$1,0),"ERROR")</f>
        <v>474</v>
      </c>
      <c r="T32" s="28"/>
    </row>
    <row r="33" spans="1:20" s="123" customFormat="1" x14ac:dyDescent="0.2">
      <c r="A33" s="107"/>
      <c r="B33" s="127" t="s">
        <v>392</v>
      </c>
      <c r="C33" s="109">
        <f>IFERROR(VLOOKUP($B33,MMWR_TRAD_AGG_STATE_COMP[],C$1,0),"ERROR")</f>
        <v>6511</v>
      </c>
      <c r="D33" s="110">
        <f>IFERROR(VLOOKUP($B33,MMWR_TRAD_AGG_STATE_COMP[],D$1,0),"ERROR")</f>
        <v>412.51128858850001</v>
      </c>
      <c r="E33" s="111">
        <f>IFERROR(VLOOKUP($B33,MMWR_TRAD_AGG_STATE_COMP[],E$1,0),"ERROR")</f>
        <v>8426</v>
      </c>
      <c r="F33" s="112">
        <f>IFERROR(VLOOKUP($B33,MMWR_TRAD_AGG_STATE_COMP[],F$1,0),"ERROR")</f>
        <v>2327</v>
      </c>
      <c r="G33" s="113">
        <f t="shared" si="0"/>
        <v>0.27616900071208167</v>
      </c>
      <c r="H33" s="111">
        <f>IFERROR(VLOOKUP($B33,MMWR_TRAD_AGG_STATE_COMP[],H$1,0),"ERROR")</f>
        <v>11267</v>
      </c>
      <c r="I33" s="112">
        <f>IFERROR(VLOOKUP($B33,MMWR_TRAD_AGG_STATE_COMP[],I$1,0),"ERROR")</f>
        <v>6384</v>
      </c>
      <c r="J33" s="114">
        <f t="shared" si="1"/>
        <v>0.56661045531197307</v>
      </c>
      <c r="K33" s="111">
        <f>IFERROR(VLOOKUP($B33,MMWR_TRAD_AGG_STATE_COMP[],K$1,0),"ERROR")</f>
        <v>1855</v>
      </c>
      <c r="L33" s="112">
        <f>IFERROR(VLOOKUP($B33,MMWR_TRAD_AGG_STATE_COMP[],L$1,0),"ERROR")</f>
        <v>1102</v>
      </c>
      <c r="M33" s="114">
        <f t="shared" si="2"/>
        <v>0.59407008086253366</v>
      </c>
      <c r="N33" s="111">
        <f>IFERROR(VLOOKUP($B33,MMWR_TRAD_AGG_STATE_COMP[],N$1,0),"ERROR")</f>
        <v>4377</v>
      </c>
      <c r="O33" s="112">
        <f>IFERROR(VLOOKUP($B33,MMWR_TRAD_AGG_STATE_COMP[],O$1,0),"ERROR")</f>
        <v>2806</v>
      </c>
      <c r="P33" s="114">
        <f t="shared" si="3"/>
        <v>0.64107836417637654</v>
      </c>
      <c r="Q33" s="115">
        <f>IFERROR(VLOOKUP($B33,MMWR_TRAD_AGG_STATE_COMP[],Q$1,0),"ERROR")</f>
        <v>800</v>
      </c>
      <c r="R33" s="115">
        <f>IFERROR(VLOOKUP($B33,MMWR_TRAD_AGG_STATE_COMP[],R$1,0),"ERROR")</f>
        <v>320</v>
      </c>
      <c r="S33" s="115">
        <f>IFERROR(VLOOKUP($B33,MMWR_APP_STATE_COMP[],S$1,0),"ERROR")</f>
        <v>13553</v>
      </c>
      <c r="T33" s="28"/>
    </row>
    <row r="34" spans="1:20" s="123" customFormat="1" x14ac:dyDescent="0.2">
      <c r="A34" s="107"/>
      <c r="B34" s="127" t="s">
        <v>421</v>
      </c>
      <c r="C34" s="109">
        <f>IFERROR(VLOOKUP($B34,MMWR_TRAD_AGG_STATE_COMP[],C$1,0),"ERROR")</f>
        <v>384</v>
      </c>
      <c r="D34" s="110">
        <f>IFERROR(VLOOKUP($B34,MMWR_TRAD_AGG_STATE_COMP[],D$1,0),"ERROR")</f>
        <v>263.890625</v>
      </c>
      <c r="E34" s="111">
        <f>IFERROR(VLOOKUP($B34,MMWR_TRAD_AGG_STATE_COMP[],E$1,0),"ERROR")</f>
        <v>878</v>
      </c>
      <c r="F34" s="112">
        <f>IFERROR(VLOOKUP($B34,MMWR_TRAD_AGG_STATE_COMP[],F$1,0),"ERROR")</f>
        <v>159</v>
      </c>
      <c r="G34" s="113">
        <f t="shared" si="0"/>
        <v>0.18109339407744876</v>
      </c>
      <c r="H34" s="111">
        <f>IFERROR(VLOOKUP($B34,MMWR_TRAD_AGG_STATE_COMP[],H$1,0),"ERROR")</f>
        <v>710</v>
      </c>
      <c r="I34" s="112">
        <f>IFERROR(VLOOKUP($B34,MMWR_TRAD_AGG_STATE_COMP[],I$1,0),"ERROR")</f>
        <v>359</v>
      </c>
      <c r="J34" s="114">
        <f t="shared" si="1"/>
        <v>0.5056338028169014</v>
      </c>
      <c r="K34" s="111">
        <f>IFERROR(VLOOKUP($B34,MMWR_TRAD_AGG_STATE_COMP[],K$1,0),"ERROR")</f>
        <v>325</v>
      </c>
      <c r="L34" s="112">
        <f>IFERROR(VLOOKUP($B34,MMWR_TRAD_AGG_STATE_COMP[],L$1,0),"ERROR")</f>
        <v>148</v>
      </c>
      <c r="M34" s="114">
        <f t="shared" si="2"/>
        <v>0.45538461538461539</v>
      </c>
      <c r="N34" s="111">
        <f>IFERROR(VLOOKUP($B34,MMWR_TRAD_AGG_STATE_COMP[],N$1,0),"ERROR")</f>
        <v>124</v>
      </c>
      <c r="O34" s="112">
        <f>IFERROR(VLOOKUP($B34,MMWR_TRAD_AGG_STATE_COMP[],O$1,0),"ERROR")</f>
        <v>70</v>
      </c>
      <c r="P34" s="114">
        <f t="shared" si="3"/>
        <v>0.56451612903225812</v>
      </c>
      <c r="Q34" s="115">
        <f>IFERROR(VLOOKUP($B34,MMWR_TRAD_AGG_STATE_COMP[],Q$1,0),"ERROR")</f>
        <v>1</v>
      </c>
      <c r="R34" s="115">
        <f>IFERROR(VLOOKUP($B34,MMWR_TRAD_AGG_STATE_COMP[],R$1,0),"ERROR")</f>
        <v>1</v>
      </c>
      <c r="S34" s="115">
        <f>IFERROR(VLOOKUP($B34,MMWR_APP_STATE_COMP[],S$1,0),"ERROR")</f>
        <v>200</v>
      </c>
      <c r="T34" s="28"/>
    </row>
    <row r="35" spans="1:20" s="123" customFormat="1" x14ac:dyDescent="0.2">
      <c r="A35" s="107"/>
      <c r="B35" s="127" t="s">
        <v>397</v>
      </c>
      <c r="C35" s="109">
        <f>IFERROR(VLOOKUP($B35,MMWR_TRAD_AGG_STATE_COMP[],C$1,0),"ERROR")</f>
        <v>4019</v>
      </c>
      <c r="D35" s="110">
        <f>IFERROR(VLOOKUP($B35,MMWR_TRAD_AGG_STATE_COMP[],D$1,0),"ERROR")</f>
        <v>278.56332421000002</v>
      </c>
      <c r="E35" s="111">
        <f>IFERROR(VLOOKUP($B35,MMWR_TRAD_AGG_STATE_COMP[],E$1,0),"ERROR")</f>
        <v>3771</v>
      </c>
      <c r="F35" s="112">
        <f>IFERROR(VLOOKUP($B35,MMWR_TRAD_AGG_STATE_COMP[],F$1,0),"ERROR")</f>
        <v>787</v>
      </c>
      <c r="G35" s="113">
        <f t="shared" si="0"/>
        <v>0.2086979581012994</v>
      </c>
      <c r="H35" s="111">
        <f>IFERROR(VLOOKUP($B35,MMWR_TRAD_AGG_STATE_COMP[],H$1,0),"ERROR")</f>
        <v>5900</v>
      </c>
      <c r="I35" s="112">
        <f>IFERROR(VLOOKUP($B35,MMWR_TRAD_AGG_STATE_COMP[],I$1,0),"ERROR")</f>
        <v>3169</v>
      </c>
      <c r="J35" s="114">
        <f t="shared" si="1"/>
        <v>0.53711864406779664</v>
      </c>
      <c r="K35" s="111">
        <f>IFERROR(VLOOKUP($B35,MMWR_TRAD_AGG_STATE_COMP[],K$1,0),"ERROR")</f>
        <v>683</v>
      </c>
      <c r="L35" s="112">
        <f>IFERROR(VLOOKUP($B35,MMWR_TRAD_AGG_STATE_COMP[],L$1,0),"ERROR")</f>
        <v>465</v>
      </c>
      <c r="M35" s="114">
        <f t="shared" si="2"/>
        <v>0.68081991215226945</v>
      </c>
      <c r="N35" s="111">
        <f>IFERROR(VLOOKUP($B35,MMWR_TRAD_AGG_STATE_COMP[],N$1,0),"ERROR")</f>
        <v>929</v>
      </c>
      <c r="O35" s="112">
        <f>IFERROR(VLOOKUP($B35,MMWR_TRAD_AGG_STATE_COMP[],O$1,0),"ERROR")</f>
        <v>525</v>
      </c>
      <c r="P35" s="114">
        <f t="shared" si="3"/>
        <v>0.56512378902045213</v>
      </c>
      <c r="Q35" s="115">
        <f>IFERROR(VLOOKUP($B35,MMWR_TRAD_AGG_STATE_COMP[],Q$1,0),"ERROR")</f>
        <v>434</v>
      </c>
      <c r="R35" s="115">
        <f>IFERROR(VLOOKUP($B35,MMWR_TRAD_AGG_STATE_COMP[],R$1,0),"ERROR")</f>
        <v>6</v>
      </c>
      <c r="S35" s="115">
        <f>IFERROR(VLOOKUP($B35,MMWR_APP_STATE_COMP[],S$1,0),"ERROR")</f>
        <v>3384</v>
      </c>
      <c r="T35" s="28"/>
    </row>
    <row r="36" spans="1:20" s="123" customFormat="1" x14ac:dyDescent="0.2">
      <c r="A36" s="28"/>
      <c r="B36" s="126" t="s">
        <v>386</v>
      </c>
      <c r="C36" s="102">
        <f>IF(SUM(C37:C45)&lt;&gt;VLOOKUP($B36,MMWR_TRAD_AGG_ST_DISTRICT_COMP[],C$1,0),"ERROR",
VLOOKUP($B36,MMWR_TRAD_AGG_ST_DISTRICT_COMP[],C$1,0))</f>
        <v>57501</v>
      </c>
      <c r="D36" s="103">
        <f>IFERROR(VLOOKUP($B36,MMWR_TRAD_AGG_ST_DISTRICT_COMP[],D$1,0),"ERROR")</f>
        <v>381.52334741999999</v>
      </c>
      <c r="E36" s="102">
        <f>IFERROR(VLOOKUP($B36,MMWR_TRAD_AGG_ST_DISTRICT_COMP[],E$1,0),"ERROR")</f>
        <v>66244</v>
      </c>
      <c r="F36" s="102">
        <f>IFERROR(VLOOKUP($B36,MMWR_TRAD_AGG_ST_DISTRICT_COMP[],F$1,0),"ERROR")</f>
        <v>14974</v>
      </c>
      <c r="G36" s="104">
        <f t="shared" si="0"/>
        <v>0.2260431133385665</v>
      </c>
      <c r="H36" s="102">
        <f>IFERROR(VLOOKUP($B36,MMWR_TRAD_AGG_ST_DISTRICT_COMP[],H$1,0),"ERROR")</f>
        <v>80836</v>
      </c>
      <c r="I36" s="102">
        <f>IFERROR(VLOOKUP($B36,MMWR_TRAD_AGG_ST_DISTRICT_COMP[],I$1,0),"ERROR")</f>
        <v>52944</v>
      </c>
      <c r="J36" s="105">
        <f t="shared" si="1"/>
        <v>0.65495571280122722</v>
      </c>
      <c r="K36" s="102">
        <f>IFERROR(VLOOKUP($B36,MMWR_TRAD_AGG_ST_DISTRICT_COMP[],K$1,0),"ERROR")</f>
        <v>19276</v>
      </c>
      <c r="L36" s="102">
        <f>IFERROR(VLOOKUP($B36,MMWR_TRAD_AGG_ST_DISTRICT_COMP[],L$1,0),"ERROR")</f>
        <v>12156</v>
      </c>
      <c r="M36" s="105">
        <f t="shared" si="2"/>
        <v>0.63062876115376632</v>
      </c>
      <c r="N36" s="102">
        <f>IFERROR(VLOOKUP($B36,MMWR_TRAD_AGG_ST_DISTRICT_COMP[],N$1,0),"ERROR")</f>
        <v>26325</v>
      </c>
      <c r="O36" s="102">
        <f>IFERROR(VLOOKUP($B36,MMWR_TRAD_AGG_ST_DISTRICT_COMP[],O$1,0),"ERROR")</f>
        <v>14779</v>
      </c>
      <c r="P36" s="105">
        <f t="shared" si="3"/>
        <v>0.56140550807217471</v>
      </c>
      <c r="Q36" s="102">
        <f>IFERROR(VLOOKUP($B36,MMWR_TRAD_AGG_ST_DISTRICT_COMP[],Q$1,0),"ERROR")</f>
        <v>924</v>
      </c>
      <c r="R36" s="106">
        <f>IFERROR(VLOOKUP($B36,MMWR_TRAD_AGG_ST_DISTRICT_COMP[],R$1,0),"ERROR")</f>
        <v>1059</v>
      </c>
      <c r="S36" s="106">
        <f>SUM(S37:S45)</f>
        <v>69770</v>
      </c>
      <c r="T36" s="28"/>
    </row>
    <row r="37" spans="1:20" s="123" customFormat="1" x14ac:dyDescent="0.2">
      <c r="A37" s="28"/>
      <c r="B37" s="127" t="s">
        <v>412</v>
      </c>
      <c r="C37" s="109">
        <f>IFERROR(VLOOKUP($B37,MMWR_TRAD_AGG_STATE_COMP[],C$1,0),"ERROR")</f>
        <v>4458</v>
      </c>
      <c r="D37" s="110">
        <f>IFERROR(VLOOKUP($B37,MMWR_TRAD_AGG_STATE_COMP[],D$1,0),"ERROR")</f>
        <v>391.77635711080001</v>
      </c>
      <c r="E37" s="111">
        <f>IFERROR(VLOOKUP($B37,MMWR_TRAD_AGG_STATE_COMP[],E$1,0),"ERROR")</f>
        <v>3583</v>
      </c>
      <c r="F37" s="112">
        <f>IFERROR(VLOOKUP($B37,MMWR_TRAD_AGG_STATE_COMP[],F$1,0),"ERROR")</f>
        <v>634</v>
      </c>
      <c r="G37" s="113">
        <f t="shared" si="0"/>
        <v>0.17694669271560146</v>
      </c>
      <c r="H37" s="111">
        <f>IFERROR(VLOOKUP($B37,MMWR_TRAD_AGG_STATE_COMP[],H$1,0),"ERROR")</f>
        <v>6079</v>
      </c>
      <c r="I37" s="112">
        <f>IFERROR(VLOOKUP($B37,MMWR_TRAD_AGG_STATE_COMP[],I$1,0),"ERROR")</f>
        <v>4262</v>
      </c>
      <c r="J37" s="114">
        <f t="shared" si="1"/>
        <v>0.7011021549596973</v>
      </c>
      <c r="K37" s="111">
        <f>IFERROR(VLOOKUP($B37,MMWR_TRAD_AGG_STATE_COMP[],K$1,0),"ERROR")</f>
        <v>1934</v>
      </c>
      <c r="L37" s="112">
        <f>IFERROR(VLOOKUP($B37,MMWR_TRAD_AGG_STATE_COMP[],L$1,0),"ERROR")</f>
        <v>1461</v>
      </c>
      <c r="M37" s="114">
        <f t="shared" si="2"/>
        <v>0.75542916235780766</v>
      </c>
      <c r="N37" s="111">
        <f>IFERROR(VLOOKUP($B37,MMWR_TRAD_AGG_STATE_COMP[],N$1,0),"ERROR")</f>
        <v>2196</v>
      </c>
      <c r="O37" s="112">
        <f>IFERROR(VLOOKUP($B37,MMWR_TRAD_AGG_STATE_COMP[],O$1,0),"ERROR")</f>
        <v>1279</v>
      </c>
      <c r="P37" s="114">
        <f t="shared" si="3"/>
        <v>0.58242258652094714</v>
      </c>
      <c r="Q37" s="115">
        <f>IFERROR(VLOOKUP($B37,MMWR_TRAD_AGG_STATE_COMP[],Q$1,0),"ERROR")</f>
        <v>303</v>
      </c>
      <c r="R37" s="115">
        <f>IFERROR(VLOOKUP($B37,MMWR_TRAD_AGG_STATE_COMP[],R$1,0),"ERROR")</f>
        <v>108</v>
      </c>
      <c r="S37" s="115">
        <f>IFERROR(VLOOKUP($B37,MMWR_APP_STATE_COMP[],S$1,0),"ERROR")</f>
        <v>5344</v>
      </c>
      <c r="T37" s="28"/>
    </row>
    <row r="38" spans="1:20" s="123" customFormat="1" x14ac:dyDescent="0.2">
      <c r="A38" s="28"/>
      <c r="B38" s="127" t="s">
        <v>404</v>
      </c>
      <c r="C38" s="109">
        <f>IFERROR(VLOOKUP($B38,MMWR_TRAD_AGG_STATE_COMP[],C$1,0),"ERROR")</f>
        <v>7553</v>
      </c>
      <c r="D38" s="110">
        <f>IFERROR(VLOOKUP($B38,MMWR_TRAD_AGG_STATE_COMP[],D$1,0),"ERROR")</f>
        <v>466.50655368730003</v>
      </c>
      <c r="E38" s="111">
        <f>IFERROR(VLOOKUP($B38,MMWR_TRAD_AGG_STATE_COMP[],E$1,0),"ERROR")</f>
        <v>7250</v>
      </c>
      <c r="F38" s="112">
        <f>IFERROR(VLOOKUP($B38,MMWR_TRAD_AGG_STATE_COMP[],F$1,0),"ERROR")</f>
        <v>1773</v>
      </c>
      <c r="G38" s="113">
        <f t="shared" ref="G38:G64" si="4">IFERROR(F38/E38,"0%")</f>
        <v>0.24455172413793103</v>
      </c>
      <c r="H38" s="111">
        <f>IFERROR(VLOOKUP($B38,MMWR_TRAD_AGG_STATE_COMP[],H$1,0),"ERROR")</f>
        <v>10902</v>
      </c>
      <c r="I38" s="112">
        <f>IFERROR(VLOOKUP($B38,MMWR_TRAD_AGG_STATE_COMP[],I$1,0),"ERROR")</f>
        <v>7384</v>
      </c>
      <c r="J38" s="114">
        <f t="shared" ref="J38:J64" si="5">IFERROR(I38/H38,"0%")</f>
        <v>0.67730691616217209</v>
      </c>
      <c r="K38" s="111">
        <f>IFERROR(VLOOKUP($B38,MMWR_TRAD_AGG_STATE_COMP[],K$1,0),"ERROR")</f>
        <v>3163</v>
      </c>
      <c r="L38" s="112">
        <f>IFERROR(VLOOKUP($B38,MMWR_TRAD_AGG_STATE_COMP[],L$1,0),"ERROR")</f>
        <v>2171</v>
      </c>
      <c r="M38" s="114">
        <f t="shared" ref="M38:M64" si="6">IFERROR(L38/K38,"0%")</f>
        <v>0.68637369585836228</v>
      </c>
      <c r="N38" s="111">
        <f>IFERROR(VLOOKUP($B38,MMWR_TRAD_AGG_STATE_COMP[],N$1,0),"ERROR")</f>
        <v>1638</v>
      </c>
      <c r="O38" s="112">
        <f>IFERROR(VLOOKUP($B38,MMWR_TRAD_AGG_STATE_COMP[],O$1,0),"ERROR")</f>
        <v>929</v>
      </c>
      <c r="P38" s="114">
        <f t="shared" ref="P38:P64" si="7">IFERROR(O38/N38,"0%")</f>
        <v>0.56715506715506714</v>
      </c>
      <c r="Q38" s="115">
        <f>IFERROR(VLOOKUP($B38,MMWR_TRAD_AGG_STATE_COMP[],Q$1,0),"ERROR")</f>
        <v>16</v>
      </c>
      <c r="R38" s="115">
        <f>IFERROR(VLOOKUP($B38,MMWR_TRAD_AGG_STATE_COMP[],R$1,0),"ERROR")</f>
        <v>59</v>
      </c>
      <c r="S38" s="115">
        <f>IFERROR(VLOOKUP($B38,MMWR_APP_STATE_COMP[],S$1,0),"ERROR")</f>
        <v>6451</v>
      </c>
      <c r="T38" s="28"/>
    </row>
    <row r="39" spans="1:20" s="123" customFormat="1" x14ac:dyDescent="0.2">
      <c r="A39" s="28"/>
      <c r="B39" s="127" t="s">
        <v>388</v>
      </c>
      <c r="C39" s="109">
        <f>IFERROR(VLOOKUP($B39,MMWR_TRAD_AGG_STATE_COMP[],C$1,0),"ERROR")</f>
        <v>5172</v>
      </c>
      <c r="D39" s="110">
        <f>IFERROR(VLOOKUP($B39,MMWR_TRAD_AGG_STATE_COMP[],D$1,0),"ERROR")</f>
        <v>441.98163186390002</v>
      </c>
      <c r="E39" s="111">
        <f>IFERROR(VLOOKUP($B39,MMWR_TRAD_AGG_STATE_COMP[],E$1,0),"ERROR")</f>
        <v>5864</v>
      </c>
      <c r="F39" s="112">
        <f>IFERROR(VLOOKUP($B39,MMWR_TRAD_AGG_STATE_COMP[],F$1,0),"ERROR")</f>
        <v>1425</v>
      </c>
      <c r="G39" s="113">
        <f t="shared" si="4"/>
        <v>0.24300818553888132</v>
      </c>
      <c r="H39" s="111">
        <f>IFERROR(VLOOKUP($B39,MMWR_TRAD_AGG_STATE_COMP[],H$1,0),"ERROR")</f>
        <v>7829</v>
      </c>
      <c r="I39" s="112">
        <f>IFERROR(VLOOKUP($B39,MMWR_TRAD_AGG_STATE_COMP[],I$1,0),"ERROR")</f>
        <v>5270</v>
      </c>
      <c r="J39" s="114">
        <f t="shared" si="5"/>
        <v>0.67313833184314731</v>
      </c>
      <c r="K39" s="111">
        <f>IFERROR(VLOOKUP($B39,MMWR_TRAD_AGG_STATE_COMP[],K$1,0),"ERROR")</f>
        <v>1766</v>
      </c>
      <c r="L39" s="112">
        <f>IFERROR(VLOOKUP($B39,MMWR_TRAD_AGG_STATE_COMP[],L$1,0),"ERROR")</f>
        <v>1227</v>
      </c>
      <c r="M39" s="114">
        <f t="shared" si="6"/>
        <v>0.69479048697621748</v>
      </c>
      <c r="N39" s="111">
        <f>IFERROR(VLOOKUP($B39,MMWR_TRAD_AGG_STATE_COMP[],N$1,0),"ERROR")</f>
        <v>2201</v>
      </c>
      <c r="O39" s="112">
        <f>IFERROR(VLOOKUP($B39,MMWR_TRAD_AGG_STATE_COMP[],O$1,0),"ERROR")</f>
        <v>1366</v>
      </c>
      <c r="P39" s="114">
        <f t="shared" si="7"/>
        <v>0.62062698773284874</v>
      </c>
      <c r="Q39" s="115">
        <f>IFERROR(VLOOKUP($B39,MMWR_TRAD_AGG_STATE_COMP[],Q$1,0),"ERROR")</f>
        <v>261</v>
      </c>
      <c r="R39" s="115">
        <f>IFERROR(VLOOKUP($B39,MMWR_TRAD_AGG_STATE_COMP[],R$1,0),"ERROR")</f>
        <v>249</v>
      </c>
      <c r="S39" s="115">
        <f>IFERROR(VLOOKUP($B39,MMWR_APP_STATE_COMP[],S$1,0),"ERROR")</f>
        <v>5906</v>
      </c>
      <c r="T39" s="28"/>
    </row>
    <row r="40" spans="1:20" s="123" customFormat="1" x14ac:dyDescent="0.2">
      <c r="A40" s="28"/>
      <c r="B40" s="127" t="s">
        <v>390</v>
      </c>
      <c r="C40" s="109">
        <f>IFERROR(VLOOKUP($B40,MMWR_TRAD_AGG_STATE_COMP[],C$1,0),"ERROR")</f>
        <v>4592</v>
      </c>
      <c r="D40" s="110">
        <f>IFERROR(VLOOKUP($B40,MMWR_TRAD_AGG_STATE_COMP[],D$1,0),"ERROR")</f>
        <v>408.00065331010001</v>
      </c>
      <c r="E40" s="111">
        <f>IFERROR(VLOOKUP($B40,MMWR_TRAD_AGG_STATE_COMP[],E$1,0),"ERROR")</f>
        <v>4294</v>
      </c>
      <c r="F40" s="112">
        <f>IFERROR(VLOOKUP($B40,MMWR_TRAD_AGG_STATE_COMP[],F$1,0),"ERROR")</f>
        <v>1297</v>
      </c>
      <c r="G40" s="113">
        <f t="shared" si="4"/>
        <v>0.30204937121564973</v>
      </c>
      <c r="H40" s="111">
        <f>IFERROR(VLOOKUP($B40,MMWR_TRAD_AGG_STATE_COMP[],H$1,0),"ERROR")</f>
        <v>6839</v>
      </c>
      <c r="I40" s="112">
        <f>IFERROR(VLOOKUP($B40,MMWR_TRAD_AGG_STATE_COMP[],I$1,0),"ERROR")</f>
        <v>4950</v>
      </c>
      <c r="J40" s="114">
        <f t="shared" si="5"/>
        <v>0.72379002778183943</v>
      </c>
      <c r="K40" s="111">
        <f>IFERROR(VLOOKUP($B40,MMWR_TRAD_AGG_STATE_COMP[],K$1,0),"ERROR")</f>
        <v>1413</v>
      </c>
      <c r="L40" s="112">
        <f>IFERROR(VLOOKUP($B40,MMWR_TRAD_AGG_STATE_COMP[],L$1,0),"ERROR")</f>
        <v>966</v>
      </c>
      <c r="M40" s="114">
        <f t="shared" si="6"/>
        <v>0.68365180467091291</v>
      </c>
      <c r="N40" s="111">
        <f>IFERROR(VLOOKUP($B40,MMWR_TRAD_AGG_STATE_COMP[],N$1,0),"ERROR")</f>
        <v>2687</v>
      </c>
      <c r="O40" s="112">
        <f>IFERROR(VLOOKUP($B40,MMWR_TRAD_AGG_STATE_COMP[],O$1,0),"ERROR")</f>
        <v>1996</v>
      </c>
      <c r="P40" s="114">
        <f t="shared" si="7"/>
        <v>0.74283587644212878</v>
      </c>
      <c r="Q40" s="115">
        <f>IFERROR(VLOOKUP($B40,MMWR_TRAD_AGG_STATE_COMP[],Q$1,0),"ERROR")</f>
        <v>306</v>
      </c>
      <c r="R40" s="115">
        <f>IFERROR(VLOOKUP($B40,MMWR_TRAD_AGG_STATE_COMP[],R$1,0),"ERROR")</f>
        <v>153</v>
      </c>
      <c r="S40" s="115">
        <f>IFERROR(VLOOKUP($B40,MMWR_APP_STATE_COMP[],S$1,0),"ERROR")</f>
        <v>4890</v>
      </c>
      <c r="T40" s="28"/>
    </row>
    <row r="41" spans="1:20" s="123" customFormat="1" x14ac:dyDescent="0.2">
      <c r="A41" s="28"/>
      <c r="B41" s="127" t="s">
        <v>419</v>
      </c>
      <c r="C41" s="109">
        <f>IFERROR(VLOOKUP($B41,MMWR_TRAD_AGG_STATE_COMP[],C$1,0),"ERROR")</f>
        <v>789</v>
      </c>
      <c r="D41" s="110">
        <f>IFERROR(VLOOKUP($B41,MMWR_TRAD_AGG_STATE_COMP[],D$1,0),"ERROR")</f>
        <v>270.35614702150002</v>
      </c>
      <c r="E41" s="111">
        <f>IFERROR(VLOOKUP($B41,MMWR_TRAD_AGG_STATE_COMP[],E$1,0),"ERROR")</f>
        <v>714</v>
      </c>
      <c r="F41" s="112">
        <f>IFERROR(VLOOKUP($B41,MMWR_TRAD_AGG_STATE_COMP[],F$1,0),"ERROR")</f>
        <v>78</v>
      </c>
      <c r="G41" s="113">
        <f t="shared" si="4"/>
        <v>0.1092436974789916</v>
      </c>
      <c r="H41" s="111">
        <f>IFERROR(VLOOKUP($B41,MMWR_TRAD_AGG_STATE_COMP[],H$1,0),"ERROR")</f>
        <v>1235</v>
      </c>
      <c r="I41" s="112">
        <f>IFERROR(VLOOKUP($B41,MMWR_TRAD_AGG_STATE_COMP[],I$1,0),"ERROR")</f>
        <v>616</v>
      </c>
      <c r="J41" s="114">
        <f t="shared" si="5"/>
        <v>0.4987854251012146</v>
      </c>
      <c r="K41" s="111">
        <f>IFERROR(VLOOKUP($B41,MMWR_TRAD_AGG_STATE_COMP[],K$1,0),"ERROR")</f>
        <v>460</v>
      </c>
      <c r="L41" s="112">
        <f>IFERROR(VLOOKUP($B41,MMWR_TRAD_AGG_STATE_COMP[],L$1,0),"ERROR")</f>
        <v>207</v>
      </c>
      <c r="M41" s="114">
        <f t="shared" si="6"/>
        <v>0.45</v>
      </c>
      <c r="N41" s="111">
        <f>IFERROR(VLOOKUP($B41,MMWR_TRAD_AGG_STATE_COMP[],N$1,0),"ERROR")</f>
        <v>316</v>
      </c>
      <c r="O41" s="112">
        <f>IFERROR(VLOOKUP($B41,MMWR_TRAD_AGG_STATE_COMP[],O$1,0),"ERROR")</f>
        <v>159</v>
      </c>
      <c r="P41" s="114">
        <f t="shared" si="7"/>
        <v>0.50316455696202533</v>
      </c>
      <c r="Q41" s="115">
        <f>IFERROR(VLOOKUP($B41,MMWR_TRAD_AGG_STATE_COMP[],Q$1,0),"ERROR")</f>
        <v>3</v>
      </c>
      <c r="R41" s="115">
        <f>IFERROR(VLOOKUP($B41,MMWR_TRAD_AGG_STATE_COMP[],R$1,0),"ERROR")</f>
        <v>8</v>
      </c>
      <c r="S41" s="115">
        <f>IFERROR(VLOOKUP($B41,MMWR_APP_STATE_COMP[],S$1,0),"ERROR")</f>
        <v>434</v>
      </c>
      <c r="T41" s="28"/>
    </row>
    <row r="42" spans="1:20" s="123" customFormat="1" x14ac:dyDescent="0.2">
      <c r="A42" s="28"/>
      <c r="B42" s="127" t="s">
        <v>413</v>
      </c>
      <c r="C42" s="109">
        <f>IFERROR(VLOOKUP($B42,MMWR_TRAD_AGG_STATE_COMP[],C$1,0),"ERROR")</f>
        <v>2854</v>
      </c>
      <c r="D42" s="110">
        <f>IFERROR(VLOOKUP($B42,MMWR_TRAD_AGG_STATE_COMP[],D$1,0),"ERROR")</f>
        <v>331.02627890679997</v>
      </c>
      <c r="E42" s="111">
        <f>IFERROR(VLOOKUP($B42,MMWR_TRAD_AGG_STATE_COMP[],E$1,0),"ERROR")</f>
        <v>6017</v>
      </c>
      <c r="F42" s="112">
        <f>IFERROR(VLOOKUP($B42,MMWR_TRAD_AGG_STATE_COMP[],F$1,0),"ERROR")</f>
        <v>1001</v>
      </c>
      <c r="G42" s="113">
        <f t="shared" si="4"/>
        <v>0.1663619744058501</v>
      </c>
      <c r="H42" s="111">
        <f>IFERROR(VLOOKUP($B42,MMWR_TRAD_AGG_STATE_COMP[],H$1,0),"ERROR")</f>
        <v>4264</v>
      </c>
      <c r="I42" s="112">
        <f>IFERROR(VLOOKUP($B42,MMWR_TRAD_AGG_STATE_COMP[],I$1,0),"ERROR")</f>
        <v>2107</v>
      </c>
      <c r="J42" s="114">
        <f t="shared" si="5"/>
        <v>0.49413696060037521</v>
      </c>
      <c r="K42" s="111">
        <f>IFERROR(VLOOKUP($B42,MMWR_TRAD_AGG_STATE_COMP[],K$1,0),"ERROR")</f>
        <v>1451</v>
      </c>
      <c r="L42" s="112">
        <f>IFERROR(VLOOKUP($B42,MMWR_TRAD_AGG_STATE_COMP[],L$1,0),"ERROR")</f>
        <v>653</v>
      </c>
      <c r="M42" s="114">
        <f t="shared" si="6"/>
        <v>0.4500344589937974</v>
      </c>
      <c r="N42" s="111">
        <f>IFERROR(VLOOKUP($B42,MMWR_TRAD_AGG_STATE_COMP[],N$1,0),"ERROR")</f>
        <v>2551</v>
      </c>
      <c r="O42" s="112">
        <f>IFERROR(VLOOKUP($B42,MMWR_TRAD_AGG_STATE_COMP[],O$1,0),"ERROR")</f>
        <v>1246</v>
      </c>
      <c r="P42" s="114">
        <f t="shared" si="7"/>
        <v>0.4884359074872599</v>
      </c>
      <c r="Q42" s="115">
        <f>IFERROR(VLOOKUP($B42,MMWR_TRAD_AGG_STATE_COMP[],Q$1,0),"ERROR")</f>
        <v>6</v>
      </c>
      <c r="R42" s="115">
        <f>IFERROR(VLOOKUP($B42,MMWR_TRAD_AGG_STATE_COMP[],R$1,0),"ERROR")</f>
        <v>67</v>
      </c>
      <c r="S42" s="115">
        <f>IFERROR(VLOOKUP($B42,MMWR_APP_STATE_COMP[],S$1,0),"ERROR")</f>
        <v>4849</v>
      </c>
      <c r="T42" s="28"/>
    </row>
    <row r="43" spans="1:20" s="123" customFormat="1" x14ac:dyDescent="0.2">
      <c r="A43" s="28"/>
      <c r="B43" s="127" t="s">
        <v>411</v>
      </c>
      <c r="C43" s="109">
        <f>IFERROR(VLOOKUP($B43,MMWR_TRAD_AGG_STATE_COMP[],C$1,0),"ERROR")</f>
        <v>29712</v>
      </c>
      <c r="D43" s="110">
        <f>IFERROR(VLOOKUP($B43,MMWR_TRAD_AGG_STATE_COMP[],D$1,0),"ERROR")</f>
        <v>357.7432350565</v>
      </c>
      <c r="E43" s="111">
        <f>IFERROR(VLOOKUP($B43,MMWR_TRAD_AGG_STATE_COMP[],E$1,0),"ERROR")</f>
        <v>35493</v>
      </c>
      <c r="F43" s="112">
        <f>IFERROR(VLOOKUP($B43,MMWR_TRAD_AGG_STATE_COMP[],F$1,0),"ERROR")</f>
        <v>8077</v>
      </c>
      <c r="G43" s="113">
        <f t="shared" si="4"/>
        <v>0.22756599892936635</v>
      </c>
      <c r="H43" s="111">
        <f>IFERROR(VLOOKUP($B43,MMWR_TRAD_AGG_STATE_COMP[],H$1,0),"ERROR")</f>
        <v>40407</v>
      </c>
      <c r="I43" s="112">
        <f>IFERROR(VLOOKUP($B43,MMWR_TRAD_AGG_STATE_COMP[],I$1,0),"ERROR")</f>
        <v>26296</v>
      </c>
      <c r="J43" s="114">
        <f t="shared" si="5"/>
        <v>0.65077833048729183</v>
      </c>
      <c r="K43" s="111">
        <f>IFERROR(VLOOKUP($B43,MMWR_TRAD_AGG_STATE_COMP[],K$1,0),"ERROR")</f>
        <v>8360</v>
      </c>
      <c r="L43" s="112">
        <f>IFERROR(VLOOKUP($B43,MMWR_TRAD_AGG_STATE_COMP[],L$1,0),"ERROR")</f>
        <v>5036</v>
      </c>
      <c r="M43" s="114">
        <f t="shared" si="6"/>
        <v>0.6023923444976077</v>
      </c>
      <c r="N43" s="111">
        <f>IFERROR(VLOOKUP($B43,MMWR_TRAD_AGG_STATE_COMP[],N$1,0),"ERROR")</f>
        <v>14143</v>
      </c>
      <c r="O43" s="112">
        <f>IFERROR(VLOOKUP($B43,MMWR_TRAD_AGG_STATE_COMP[],O$1,0),"ERROR")</f>
        <v>7515</v>
      </c>
      <c r="P43" s="114">
        <f t="shared" si="7"/>
        <v>0.5313582691083929</v>
      </c>
      <c r="Q43" s="115">
        <f>IFERROR(VLOOKUP($B43,MMWR_TRAD_AGG_STATE_COMP[],Q$1,0),"ERROR")</f>
        <v>27</v>
      </c>
      <c r="R43" s="115">
        <f>IFERROR(VLOOKUP($B43,MMWR_TRAD_AGG_STATE_COMP[],R$1,0),"ERROR")</f>
        <v>412</v>
      </c>
      <c r="S43" s="115">
        <f>IFERROR(VLOOKUP($B43,MMWR_APP_STATE_COMP[],S$1,0),"ERROR")</f>
        <v>41087</v>
      </c>
      <c r="T43" s="28"/>
    </row>
    <row r="44" spans="1:20" s="123" customFormat="1" x14ac:dyDescent="0.2">
      <c r="A44" s="28"/>
      <c r="B44" s="127" t="s">
        <v>407</v>
      </c>
      <c r="C44" s="109">
        <f>IFERROR(VLOOKUP($B44,MMWR_TRAD_AGG_STATE_COMP[],C$1,0),"ERROR")</f>
        <v>1934</v>
      </c>
      <c r="D44" s="110">
        <f>IFERROR(VLOOKUP($B44,MMWR_TRAD_AGG_STATE_COMP[],D$1,0),"ERROR")</f>
        <v>299.09100310240001</v>
      </c>
      <c r="E44" s="111">
        <f>IFERROR(VLOOKUP($B44,MMWR_TRAD_AGG_STATE_COMP[],E$1,0),"ERROR")</f>
        <v>2158</v>
      </c>
      <c r="F44" s="112">
        <f>IFERROR(VLOOKUP($B44,MMWR_TRAD_AGG_STATE_COMP[],F$1,0),"ERROR")</f>
        <v>572</v>
      </c>
      <c r="G44" s="113">
        <f t="shared" si="4"/>
        <v>0.26506024096385544</v>
      </c>
      <c r="H44" s="111">
        <f>IFERROR(VLOOKUP($B44,MMWR_TRAD_AGG_STATE_COMP[],H$1,0),"ERROR")</f>
        <v>2499</v>
      </c>
      <c r="I44" s="112">
        <f>IFERROR(VLOOKUP($B44,MMWR_TRAD_AGG_STATE_COMP[],I$1,0),"ERROR")</f>
        <v>1592</v>
      </c>
      <c r="J44" s="114">
        <f t="shared" si="5"/>
        <v>0.6370548219287715</v>
      </c>
      <c r="K44" s="111">
        <f>IFERROR(VLOOKUP($B44,MMWR_TRAD_AGG_STATE_COMP[],K$1,0),"ERROR")</f>
        <v>567</v>
      </c>
      <c r="L44" s="112">
        <f>IFERROR(VLOOKUP($B44,MMWR_TRAD_AGG_STATE_COMP[],L$1,0),"ERROR")</f>
        <v>345</v>
      </c>
      <c r="M44" s="114">
        <f t="shared" si="6"/>
        <v>0.60846560846560849</v>
      </c>
      <c r="N44" s="111">
        <f>IFERROR(VLOOKUP($B44,MMWR_TRAD_AGG_STATE_COMP[],N$1,0),"ERROR")</f>
        <v>425</v>
      </c>
      <c r="O44" s="112">
        <f>IFERROR(VLOOKUP($B44,MMWR_TRAD_AGG_STATE_COMP[],O$1,0),"ERROR")</f>
        <v>196</v>
      </c>
      <c r="P44" s="114">
        <f t="shared" si="7"/>
        <v>0.4611764705882353</v>
      </c>
      <c r="Q44" s="115">
        <f>IFERROR(VLOOKUP($B44,MMWR_TRAD_AGG_STATE_COMP[],Q$1,0),"ERROR")</f>
        <v>0</v>
      </c>
      <c r="R44" s="115">
        <f>IFERROR(VLOOKUP($B44,MMWR_TRAD_AGG_STATE_COMP[],R$1,0),"ERROR")</f>
        <v>1</v>
      </c>
      <c r="S44" s="115">
        <f>IFERROR(VLOOKUP($B44,MMWR_APP_STATE_COMP[],S$1,0),"ERROR")</f>
        <v>506</v>
      </c>
      <c r="T44" s="28"/>
    </row>
    <row r="45" spans="1:20" s="123" customFormat="1" x14ac:dyDescent="0.2">
      <c r="A45" s="28"/>
      <c r="B45" s="127" t="s">
        <v>422</v>
      </c>
      <c r="C45" s="109">
        <f>IFERROR(VLOOKUP($B45,MMWR_TRAD_AGG_STATE_COMP[],C$1,0),"ERROR")</f>
        <v>437</v>
      </c>
      <c r="D45" s="110">
        <f>IFERROR(VLOOKUP($B45,MMWR_TRAD_AGG_STATE_COMP[],D$1,0),"ERROR")</f>
        <v>326.48512585809999</v>
      </c>
      <c r="E45" s="111">
        <f>IFERROR(VLOOKUP($B45,MMWR_TRAD_AGG_STATE_COMP[],E$1,0),"ERROR")</f>
        <v>871</v>
      </c>
      <c r="F45" s="112">
        <f>IFERROR(VLOOKUP($B45,MMWR_TRAD_AGG_STATE_COMP[],F$1,0),"ERROR")</f>
        <v>117</v>
      </c>
      <c r="G45" s="113">
        <f t="shared" si="4"/>
        <v>0.13432835820895522</v>
      </c>
      <c r="H45" s="111">
        <f>IFERROR(VLOOKUP($B45,MMWR_TRAD_AGG_STATE_COMP[],H$1,0),"ERROR")</f>
        <v>782</v>
      </c>
      <c r="I45" s="112">
        <f>IFERROR(VLOOKUP($B45,MMWR_TRAD_AGG_STATE_COMP[],I$1,0),"ERROR")</f>
        <v>467</v>
      </c>
      <c r="J45" s="114">
        <f t="shared" si="5"/>
        <v>0.59718670076726343</v>
      </c>
      <c r="K45" s="111">
        <f>IFERROR(VLOOKUP($B45,MMWR_TRAD_AGG_STATE_COMP[],K$1,0),"ERROR")</f>
        <v>162</v>
      </c>
      <c r="L45" s="112">
        <f>IFERROR(VLOOKUP($B45,MMWR_TRAD_AGG_STATE_COMP[],L$1,0),"ERROR")</f>
        <v>90</v>
      </c>
      <c r="M45" s="114">
        <f t="shared" si="6"/>
        <v>0.55555555555555558</v>
      </c>
      <c r="N45" s="111">
        <f>IFERROR(VLOOKUP($B45,MMWR_TRAD_AGG_STATE_COMP[],N$1,0),"ERROR")</f>
        <v>168</v>
      </c>
      <c r="O45" s="112">
        <f>IFERROR(VLOOKUP($B45,MMWR_TRAD_AGG_STATE_COMP[],O$1,0),"ERROR")</f>
        <v>93</v>
      </c>
      <c r="P45" s="114">
        <f t="shared" si="7"/>
        <v>0.5535714285714286</v>
      </c>
      <c r="Q45" s="115">
        <f>IFERROR(VLOOKUP($B45,MMWR_TRAD_AGG_STATE_COMP[],Q$1,0),"ERROR")</f>
        <v>2</v>
      </c>
      <c r="R45" s="115">
        <f>IFERROR(VLOOKUP($B45,MMWR_TRAD_AGG_STATE_COMP[],R$1,0),"ERROR")</f>
        <v>2</v>
      </c>
      <c r="S45" s="115">
        <f>IFERROR(VLOOKUP($B45,MMWR_APP_STATE_COMP[],S$1,0),"ERROR")</f>
        <v>303</v>
      </c>
      <c r="T45" s="28"/>
    </row>
    <row r="46" spans="1:20" s="123" customFormat="1" x14ac:dyDescent="0.2">
      <c r="A46" s="28"/>
      <c r="B46" s="126" t="s">
        <v>405</v>
      </c>
      <c r="C46" s="102">
        <f>IFERROR(VLOOKUP($B46,MMWR_TRAD_AGG_ST_DISTRICT_COMP[],C$1,0),"ERROR")</f>
        <v>63941</v>
      </c>
      <c r="D46" s="103">
        <f>IFERROR(VLOOKUP($B46,MMWR_TRAD_AGG_ST_DISTRICT_COMP[],D$1,0),"ERROR")</f>
        <v>385.61899250869999</v>
      </c>
      <c r="E46" s="102">
        <f>IFERROR(VLOOKUP($B46,MMWR_TRAD_AGG_ST_DISTRICT_COMP[],E$1,0),"ERROR")</f>
        <v>58838</v>
      </c>
      <c r="F46" s="102">
        <f>IFERROR(VLOOKUP($B46,MMWR_TRAD_AGG_ST_DISTRICT_COMP[],F$1,0),"ERROR")</f>
        <v>13716</v>
      </c>
      <c r="G46" s="104">
        <f t="shared" si="4"/>
        <v>0.23311465379516638</v>
      </c>
      <c r="H46" s="102">
        <f>IFERROR(VLOOKUP($B46,MMWR_TRAD_AGG_ST_DISTRICT_COMP[],H$1,0),"ERROR")</f>
        <v>91891</v>
      </c>
      <c r="I46" s="102">
        <f>IFERROR(VLOOKUP($B46,MMWR_TRAD_AGG_ST_DISTRICT_COMP[],I$1,0),"ERROR")</f>
        <v>63828</v>
      </c>
      <c r="J46" s="105">
        <f t="shared" si="5"/>
        <v>0.69460556528931017</v>
      </c>
      <c r="K46" s="102">
        <f>IFERROR(VLOOKUP($B46,MMWR_TRAD_AGG_ST_DISTRICT_COMP[],K$1,0),"ERROR")</f>
        <v>23297</v>
      </c>
      <c r="L46" s="102">
        <f>IFERROR(VLOOKUP($B46,MMWR_TRAD_AGG_ST_DISTRICT_COMP[],L$1,0),"ERROR")</f>
        <v>16311</v>
      </c>
      <c r="M46" s="105">
        <f t="shared" si="6"/>
        <v>0.70013306434304845</v>
      </c>
      <c r="N46" s="102">
        <f>IFERROR(VLOOKUP($B46,MMWR_TRAD_AGG_ST_DISTRICT_COMP[],N$1,0),"ERROR")</f>
        <v>31808</v>
      </c>
      <c r="O46" s="102">
        <f>IFERROR(VLOOKUP($B46,MMWR_TRAD_AGG_ST_DISTRICT_COMP[],O$1,0),"ERROR")</f>
        <v>20551</v>
      </c>
      <c r="P46" s="105">
        <f t="shared" si="7"/>
        <v>0.64609532193158958</v>
      </c>
      <c r="Q46" s="102">
        <f>IFERROR(VLOOKUP($B46,MMWR_TRAD_AGG_ST_DISTRICT_COMP[],Q$1,0),"ERROR")</f>
        <v>100</v>
      </c>
      <c r="R46" s="106">
        <f>IFERROR(VLOOKUP($B46,MMWR_TRAD_AGG_ST_DISTRICT_COMP[],R$1,0),"ERROR")</f>
        <v>580</v>
      </c>
      <c r="S46" s="106">
        <f>SUM(S47:S55)</f>
        <v>44326</v>
      </c>
      <c r="T46" s="28"/>
    </row>
    <row r="47" spans="1:20" s="123" customFormat="1" x14ac:dyDescent="0.2">
      <c r="A47" s="28"/>
      <c r="B47" s="127" t="s">
        <v>425</v>
      </c>
      <c r="C47" s="109">
        <f>IFERROR(VLOOKUP($B47,MMWR_TRAD_AGG_STATE_COMP[],C$1,0),"ERROR")</f>
        <v>1972</v>
      </c>
      <c r="D47" s="110">
        <f>IFERROR(VLOOKUP($B47,MMWR_TRAD_AGG_STATE_COMP[],D$1,0),"ERROR")</f>
        <v>451.57505070989998</v>
      </c>
      <c r="E47" s="111">
        <f>IFERROR(VLOOKUP($B47,MMWR_TRAD_AGG_STATE_COMP[],E$1,0),"ERROR")</f>
        <v>1230</v>
      </c>
      <c r="F47" s="112">
        <f>IFERROR(VLOOKUP($B47,MMWR_TRAD_AGG_STATE_COMP[],F$1,0),"ERROR")</f>
        <v>358</v>
      </c>
      <c r="G47" s="113">
        <f t="shared" si="4"/>
        <v>0.29105691056910571</v>
      </c>
      <c r="H47" s="111">
        <f>IFERROR(VLOOKUP($B47,MMWR_TRAD_AGG_STATE_COMP[],H$1,0),"ERROR")</f>
        <v>2883</v>
      </c>
      <c r="I47" s="112">
        <f>IFERROR(VLOOKUP($B47,MMWR_TRAD_AGG_STATE_COMP[],I$1,0),"ERROR")</f>
        <v>2056</v>
      </c>
      <c r="J47" s="114">
        <f t="shared" si="5"/>
        <v>0.71314602844259456</v>
      </c>
      <c r="K47" s="111">
        <f>IFERROR(VLOOKUP($B47,MMWR_TRAD_AGG_STATE_COMP[],K$1,0),"ERROR")</f>
        <v>1905</v>
      </c>
      <c r="L47" s="112">
        <f>IFERROR(VLOOKUP($B47,MMWR_TRAD_AGG_STATE_COMP[],L$1,0),"ERROR")</f>
        <v>1520</v>
      </c>
      <c r="M47" s="114">
        <f t="shared" si="6"/>
        <v>0.79790026246719159</v>
      </c>
      <c r="N47" s="111">
        <f>IFERROR(VLOOKUP($B47,MMWR_TRAD_AGG_STATE_COMP[],N$1,0),"ERROR")</f>
        <v>660</v>
      </c>
      <c r="O47" s="112">
        <f>IFERROR(VLOOKUP($B47,MMWR_TRAD_AGG_STATE_COMP[],O$1,0),"ERROR")</f>
        <v>372</v>
      </c>
      <c r="P47" s="114">
        <f t="shared" si="7"/>
        <v>0.5636363636363636</v>
      </c>
      <c r="Q47" s="115">
        <f>IFERROR(VLOOKUP($B47,MMWR_TRAD_AGG_STATE_COMP[],Q$1,0),"ERROR")</f>
        <v>1</v>
      </c>
      <c r="R47" s="115">
        <f>IFERROR(VLOOKUP($B47,MMWR_TRAD_AGG_STATE_COMP[],R$1,0),"ERROR")</f>
        <v>2</v>
      </c>
      <c r="S47" s="115">
        <f>IFERROR(VLOOKUP($B47,MMWR_APP_STATE_COMP[],S$1,0),"ERROR")</f>
        <v>294</v>
      </c>
      <c r="T47" s="28"/>
    </row>
    <row r="48" spans="1:20" s="123" customFormat="1" x14ac:dyDescent="0.2">
      <c r="A48" s="28"/>
      <c r="B48" s="127" t="s">
        <v>427</v>
      </c>
      <c r="C48" s="109">
        <f>IFERROR(VLOOKUP($B48,MMWR_TRAD_AGG_STATE_COMP[],C$1,0),"ERROR")</f>
        <v>5852</v>
      </c>
      <c r="D48" s="110">
        <f>IFERROR(VLOOKUP($B48,MMWR_TRAD_AGG_STATE_COMP[],D$1,0),"ERROR")</f>
        <v>307.4119958988</v>
      </c>
      <c r="E48" s="111">
        <f>IFERROR(VLOOKUP($B48,MMWR_TRAD_AGG_STATE_COMP[],E$1,0),"ERROR")</f>
        <v>5768</v>
      </c>
      <c r="F48" s="112">
        <f>IFERROR(VLOOKUP($B48,MMWR_TRAD_AGG_STATE_COMP[],F$1,0),"ERROR")</f>
        <v>1411</v>
      </c>
      <c r="G48" s="113">
        <f t="shared" si="4"/>
        <v>0.24462552011095701</v>
      </c>
      <c r="H48" s="111">
        <f>IFERROR(VLOOKUP($B48,MMWR_TRAD_AGG_STATE_COMP[],H$1,0),"ERROR")</f>
        <v>8129</v>
      </c>
      <c r="I48" s="112">
        <f>IFERROR(VLOOKUP($B48,MMWR_TRAD_AGG_STATE_COMP[],I$1,0),"ERROR")</f>
        <v>5229</v>
      </c>
      <c r="J48" s="114">
        <f t="shared" si="5"/>
        <v>0.64325255258949443</v>
      </c>
      <c r="K48" s="111">
        <f>IFERROR(VLOOKUP($B48,MMWR_TRAD_AGG_STATE_COMP[],K$1,0),"ERROR")</f>
        <v>1509</v>
      </c>
      <c r="L48" s="112">
        <f>IFERROR(VLOOKUP($B48,MMWR_TRAD_AGG_STATE_COMP[],L$1,0),"ERROR")</f>
        <v>743</v>
      </c>
      <c r="M48" s="114">
        <f t="shared" si="6"/>
        <v>0.49237905897945661</v>
      </c>
      <c r="N48" s="111">
        <f>IFERROR(VLOOKUP($B48,MMWR_TRAD_AGG_STATE_COMP[],N$1,0),"ERROR")</f>
        <v>3701</v>
      </c>
      <c r="O48" s="112">
        <f>IFERROR(VLOOKUP($B48,MMWR_TRAD_AGG_STATE_COMP[],O$1,0),"ERROR")</f>
        <v>2699</v>
      </c>
      <c r="P48" s="114">
        <f t="shared" si="7"/>
        <v>0.72926236152391244</v>
      </c>
      <c r="Q48" s="115">
        <f>IFERROR(VLOOKUP($B48,MMWR_TRAD_AGG_STATE_COMP[],Q$1,0),"ERROR")</f>
        <v>6</v>
      </c>
      <c r="R48" s="115">
        <f>IFERROR(VLOOKUP($B48,MMWR_TRAD_AGG_STATE_COMP[],R$1,0),"ERROR")</f>
        <v>75</v>
      </c>
      <c r="S48" s="115">
        <f>IFERROR(VLOOKUP($B48,MMWR_APP_STATE_COMP[],S$1,0),"ERROR")</f>
        <v>7289</v>
      </c>
      <c r="T48" s="28"/>
    </row>
    <row r="49" spans="1:20" s="123" customFormat="1" x14ac:dyDescent="0.2">
      <c r="A49" s="28"/>
      <c r="B49" s="127" t="s">
        <v>408</v>
      </c>
      <c r="C49" s="109">
        <f>IFERROR(VLOOKUP($B49,MMWR_TRAD_AGG_STATE_COMP[],C$1,0),"ERROR")</f>
        <v>29330</v>
      </c>
      <c r="D49" s="110">
        <f>IFERROR(VLOOKUP($B49,MMWR_TRAD_AGG_STATE_COMP[],D$1,0),"ERROR")</f>
        <v>389.35659734059999</v>
      </c>
      <c r="E49" s="111">
        <f>IFERROR(VLOOKUP($B49,MMWR_TRAD_AGG_STATE_COMP[],E$1,0),"ERROR")</f>
        <v>31130</v>
      </c>
      <c r="F49" s="112">
        <f>IFERROR(VLOOKUP($B49,MMWR_TRAD_AGG_STATE_COMP[],F$1,0),"ERROR")</f>
        <v>7279</v>
      </c>
      <c r="G49" s="113">
        <f t="shared" si="4"/>
        <v>0.23382589142306456</v>
      </c>
      <c r="H49" s="111">
        <f>IFERROR(VLOOKUP($B49,MMWR_TRAD_AGG_STATE_COMP[],H$1,0),"ERROR")</f>
        <v>42475</v>
      </c>
      <c r="I49" s="112">
        <f>IFERROR(VLOOKUP($B49,MMWR_TRAD_AGG_STATE_COMP[],I$1,0),"ERROR")</f>
        <v>29633</v>
      </c>
      <c r="J49" s="114">
        <f t="shared" si="5"/>
        <v>0.69765744555620957</v>
      </c>
      <c r="K49" s="111">
        <f>IFERROR(VLOOKUP($B49,MMWR_TRAD_AGG_STATE_COMP[],K$1,0),"ERROR")</f>
        <v>9541</v>
      </c>
      <c r="L49" s="112">
        <f>IFERROR(VLOOKUP($B49,MMWR_TRAD_AGG_STATE_COMP[],L$1,0),"ERROR")</f>
        <v>6748</v>
      </c>
      <c r="M49" s="114">
        <f t="shared" si="6"/>
        <v>0.70726338958180479</v>
      </c>
      <c r="N49" s="111">
        <f>IFERROR(VLOOKUP($B49,MMWR_TRAD_AGG_STATE_COMP[],N$1,0),"ERROR")</f>
        <v>14861</v>
      </c>
      <c r="O49" s="112">
        <f>IFERROR(VLOOKUP($B49,MMWR_TRAD_AGG_STATE_COMP[],O$1,0),"ERROR")</f>
        <v>9519</v>
      </c>
      <c r="P49" s="114">
        <f t="shared" si="7"/>
        <v>0.64053563017293591</v>
      </c>
      <c r="Q49" s="115">
        <f>IFERROR(VLOOKUP($B49,MMWR_TRAD_AGG_STATE_COMP[],Q$1,0),"ERROR")</f>
        <v>53</v>
      </c>
      <c r="R49" s="115">
        <f>IFERROR(VLOOKUP($B49,MMWR_TRAD_AGG_STATE_COMP[],R$1,0),"ERROR")</f>
        <v>137</v>
      </c>
      <c r="S49" s="115">
        <f>IFERROR(VLOOKUP($B49,MMWR_APP_STATE_COMP[],S$1,0),"ERROR")</f>
        <v>18538</v>
      </c>
      <c r="T49" s="28"/>
    </row>
    <row r="50" spans="1:20" s="123" customFormat="1" x14ac:dyDescent="0.2">
      <c r="A50" s="28"/>
      <c r="B50" s="127" t="s">
        <v>429</v>
      </c>
      <c r="C50" s="109">
        <f>IFERROR(VLOOKUP($B50,MMWR_TRAD_AGG_STATE_COMP[],C$1,0),"ERROR")</f>
        <v>1627</v>
      </c>
      <c r="D50" s="110">
        <f>IFERROR(VLOOKUP($B50,MMWR_TRAD_AGG_STATE_COMP[],D$1,0),"ERROR")</f>
        <v>309.9520590043</v>
      </c>
      <c r="E50" s="111">
        <f>IFERROR(VLOOKUP($B50,MMWR_TRAD_AGG_STATE_COMP[],E$1,0),"ERROR")</f>
        <v>1806</v>
      </c>
      <c r="F50" s="112">
        <f>IFERROR(VLOOKUP($B50,MMWR_TRAD_AGG_STATE_COMP[],F$1,0),"ERROR")</f>
        <v>344</v>
      </c>
      <c r="G50" s="113">
        <f t="shared" si="4"/>
        <v>0.19047619047619047</v>
      </c>
      <c r="H50" s="111">
        <f>IFERROR(VLOOKUP($B50,MMWR_TRAD_AGG_STATE_COMP[],H$1,0),"ERROR")</f>
        <v>2291</v>
      </c>
      <c r="I50" s="112">
        <f>IFERROR(VLOOKUP($B50,MMWR_TRAD_AGG_STATE_COMP[],I$1,0),"ERROR")</f>
        <v>1520</v>
      </c>
      <c r="J50" s="114">
        <f t="shared" si="5"/>
        <v>0.66346573548668708</v>
      </c>
      <c r="K50" s="111">
        <f>IFERROR(VLOOKUP($B50,MMWR_TRAD_AGG_STATE_COMP[],K$1,0),"ERROR")</f>
        <v>1009</v>
      </c>
      <c r="L50" s="112">
        <f>IFERROR(VLOOKUP($B50,MMWR_TRAD_AGG_STATE_COMP[],L$1,0),"ERROR")</f>
        <v>519</v>
      </c>
      <c r="M50" s="114">
        <f t="shared" si="6"/>
        <v>0.51437066402378595</v>
      </c>
      <c r="N50" s="111">
        <f>IFERROR(VLOOKUP($B50,MMWR_TRAD_AGG_STATE_COMP[],N$1,0),"ERROR")</f>
        <v>560</v>
      </c>
      <c r="O50" s="112">
        <f>IFERROR(VLOOKUP($B50,MMWR_TRAD_AGG_STATE_COMP[],O$1,0),"ERROR")</f>
        <v>280</v>
      </c>
      <c r="P50" s="114">
        <f t="shared" si="7"/>
        <v>0.5</v>
      </c>
      <c r="Q50" s="115">
        <f>IFERROR(VLOOKUP($B50,MMWR_TRAD_AGG_STATE_COMP[],Q$1,0),"ERROR")</f>
        <v>5</v>
      </c>
      <c r="R50" s="115">
        <f>IFERROR(VLOOKUP($B50,MMWR_TRAD_AGG_STATE_COMP[],R$1,0),"ERROR")</f>
        <v>5</v>
      </c>
      <c r="S50" s="115">
        <f>IFERROR(VLOOKUP($B50,MMWR_APP_STATE_COMP[],S$1,0),"ERROR")</f>
        <v>1188</v>
      </c>
      <c r="T50" s="28"/>
    </row>
    <row r="51" spans="1:20" s="123" customFormat="1" x14ac:dyDescent="0.2">
      <c r="A51" s="28"/>
      <c r="B51" s="127" t="s">
        <v>409</v>
      </c>
      <c r="C51" s="109">
        <f>IFERROR(VLOOKUP($B51,MMWR_TRAD_AGG_STATE_COMP[],C$1,0),"ERROR")</f>
        <v>707</v>
      </c>
      <c r="D51" s="110">
        <f>IFERROR(VLOOKUP($B51,MMWR_TRAD_AGG_STATE_COMP[],D$1,0),"ERROR")</f>
        <v>307.38896746820001</v>
      </c>
      <c r="E51" s="111">
        <f>IFERROR(VLOOKUP($B51,MMWR_TRAD_AGG_STATE_COMP[],E$1,0),"ERROR")</f>
        <v>1541</v>
      </c>
      <c r="F51" s="112">
        <f>IFERROR(VLOOKUP($B51,MMWR_TRAD_AGG_STATE_COMP[],F$1,0),"ERROR")</f>
        <v>324</v>
      </c>
      <c r="G51" s="113">
        <f t="shared" si="4"/>
        <v>0.21025308241401688</v>
      </c>
      <c r="H51" s="111">
        <f>IFERROR(VLOOKUP($B51,MMWR_TRAD_AGG_STATE_COMP[],H$1,0),"ERROR")</f>
        <v>1102</v>
      </c>
      <c r="I51" s="112">
        <f>IFERROR(VLOOKUP($B51,MMWR_TRAD_AGG_STATE_COMP[],I$1,0),"ERROR")</f>
        <v>608</v>
      </c>
      <c r="J51" s="114">
        <f t="shared" si="5"/>
        <v>0.55172413793103448</v>
      </c>
      <c r="K51" s="111">
        <f>IFERROR(VLOOKUP($B51,MMWR_TRAD_AGG_STATE_COMP[],K$1,0),"ERROR")</f>
        <v>377</v>
      </c>
      <c r="L51" s="112">
        <f>IFERROR(VLOOKUP($B51,MMWR_TRAD_AGG_STATE_COMP[],L$1,0),"ERROR")</f>
        <v>156</v>
      </c>
      <c r="M51" s="114">
        <f t="shared" si="6"/>
        <v>0.41379310344827586</v>
      </c>
      <c r="N51" s="111">
        <f>IFERROR(VLOOKUP($B51,MMWR_TRAD_AGG_STATE_COMP[],N$1,0),"ERROR")</f>
        <v>402</v>
      </c>
      <c r="O51" s="112">
        <f>IFERROR(VLOOKUP($B51,MMWR_TRAD_AGG_STATE_COMP[],O$1,0),"ERROR")</f>
        <v>228</v>
      </c>
      <c r="P51" s="114">
        <f t="shared" si="7"/>
        <v>0.56716417910447758</v>
      </c>
      <c r="Q51" s="115">
        <f>IFERROR(VLOOKUP($B51,MMWR_TRAD_AGG_STATE_COMP[],Q$1,0),"ERROR")</f>
        <v>3</v>
      </c>
      <c r="R51" s="115">
        <f>IFERROR(VLOOKUP($B51,MMWR_TRAD_AGG_STATE_COMP[],R$1,0),"ERROR")</f>
        <v>3</v>
      </c>
      <c r="S51" s="115">
        <f>IFERROR(VLOOKUP($B51,MMWR_APP_STATE_COMP[],S$1,0),"ERROR")</f>
        <v>1005</v>
      </c>
      <c r="T51" s="28"/>
    </row>
    <row r="52" spans="1:20" s="123" customFormat="1" x14ac:dyDescent="0.2">
      <c r="A52" s="28"/>
      <c r="B52" s="127" t="s">
        <v>414</v>
      </c>
      <c r="C52" s="109">
        <f>IFERROR(VLOOKUP($B52,MMWR_TRAD_AGG_STATE_COMP[],C$1,0),"ERROR")</f>
        <v>3547</v>
      </c>
      <c r="D52" s="110">
        <f>IFERROR(VLOOKUP($B52,MMWR_TRAD_AGG_STATE_COMP[],D$1,0),"ERROR")</f>
        <v>418.31378629829999</v>
      </c>
      <c r="E52" s="111">
        <f>IFERROR(VLOOKUP($B52,MMWR_TRAD_AGG_STATE_COMP[],E$1,0),"ERROR")</f>
        <v>3646</v>
      </c>
      <c r="F52" s="112">
        <f>IFERROR(VLOOKUP($B52,MMWR_TRAD_AGG_STATE_COMP[],F$1,0),"ERROR")</f>
        <v>880</v>
      </c>
      <c r="G52" s="113">
        <f t="shared" si="4"/>
        <v>0.24136039495337355</v>
      </c>
      <c r="H52" s="111">
        <f>IFERROR(VLOOKUP($B52,MMWR_TRAD_AGG_STATE_COMP[],H$1,0),"ERROR")</f>
        <v>4900</v>
      </c>
      <c r="I52" s="112">
        <f>IFERROR(VLOOKUP($B52,MMWR_TRAD_AGG_STATE_COMP[],I$1,0),"ERROR")</f>
        <v>3231</v>
      </c>
      <c r="J52" s="114">
        <f t="shared" si="5"/>
        <v>0.65938775510204084</v>
      </c>
      <c r="K52" s="111">
        <f>IFERROR(VLOOKUP($B52,MMWR_TRAD_AGG_STATE_COMP[],K$1,0),"ERROR")</f>
        <v>938</v>
      </c>
      <c r="L52" s="112">
        <f>IFERROR(VLOOKUP($B52,MMWR_TRAD_AGG_STATE_COMP[],L$1,0),"ERROR")</f>
        <v>554</v>
      </c>
      <c r="M52" s="114">
        <f t="shared" si="6"/>
        <v>0.59061833688699361</v>
      </c>
      <c r="N52" s="111">
        <f>IFERROR(VLOOKUP($B52,MMWR_TRAD_AGG_STATE_COMP[],N$1,0),"ERROR")</f>
        <v>1910</v>
      </c>
      <c r="O52" s="112">
        <f>IFERROR(VLOOKUP($B52,MMWR_TRAD_AGG_STATE_COMP[],O$1,0),"ERROR")</f>
        <v>1280</v>
      </c>
      <c r="P52" s="114">
        <f t="shared" si="7"/>
        <v>0.67015706806282727</v>
      </c>
      <c r="Q52" s="115">
        <f>IFERROR(VLOOKUP($B52,MMWR_TRAD_AGG_STATE_COMP[],Q$1,0),"ERROR")</f>
        <v>7</v>
      </c>
      <c r="R52" s="115">
        <f>IFERROR(VLOOKUP($B52,MMWR_TRAD_AGG_STATE_COMP[],R$1,0),"ERROR")</f>
        <v>120</v>
      </c>
      <c r="S52" s="115">
        <f>IFERROR(VLOOKUP($B52,MMWR_APP_STATE_COMP[],S$1,0),"ERROR")</f>
        <v>3132</v>
      </c>
      <c r="T52" s="28"/>
    </row>
    <row r="53" spans="1:20" s="123" customFormat="1" x14ac:dyDescent="0.2">
      <c r="A53" s="28"/>
      <c r="B53" s="127" t="s">
        <v>406</v>
      </c>
      <c r="C53" s="109">
        <f>IFERROR(VLOOKUP($B53,MMWR_TRAD_AGG_STATE_COMP[],C$1,0),"ERROR")</f>
        <v>1453</v>
      </c>
      <c r="D53" s="110">
        <f>IFERROR(VLOOKUP($B53,MMWR_TRAD_AGG_STATE_COMP[],D$1,0),"ERROR")</f>
        <v>229.78802477630001</v>
      </c>
      <c r="E53" s="111">
        <f>IFERROR(VLOOKUP($B53,MMWR_TRAD_AGG_STATE_COMP[],E$1,0),"ERROR")</f>
        <v>2749</v>
      </c>
      <c r="F53" s="112">
        <f>IFERROR(VLOOKUP($B53,MMWR_TRAD_AGG_STATE_COMP[],F$1,0),"ERROR")</f>
        <v>578</v>
      </c>
      <c r="G53" s="113">
        <f t="shared" si="4"/>
        <v>0.2102582757366315</v>
      </c>
      <c r="H53" s="111">
        <f>IFERROR(VLOOKUP($B53,MMWR_TRAD_AGG_STATE_COMP[],H$1,0),"ERROR")</f>
        <v>2271</v>
      </c>
      <c r="I53" s="112">
        <f>IFERROR(VLOOKUP($B53,MMWR_TRAD_AGG_STATE_COMP[],I$1,0),"ERROR")</f>
        <v>1005</v>
      </c>
      <c r="J53" s="114">
        <f t="shared" si="5"/>
        <v>0.44253632760898282</v>
      </c>
      <c r="K53" s="111">
        <f>IFERROR(VLOOKUP($B53,MMWR_TRAD_AGG_STATE_COMP[],K$1,0),"ERROR")</f>
        <v>544</v>
      </c>
      <c r="L53" s="112">
        <f>IFERROR(VLOOKUP($B53,MMWR_TRAD_AGG_STATE_COMP[],L$1,0),"ERROR")</f>
        <v>251</v>
      </c>
      <c r="M53" s="114">
        <f t="shared" si="6"/>
        <v>0.46139705882352944</v>
      </c>
      <c r="N53" s="111">
        <f>IFERROR(VLOOKUP($B53,MMWR_TRAD_AGG_STATE_COMP[],N$1,0),"ERROR")</f>
        <v>854</v>
      </c>
      <c r="O53" s="112">
        <f>IFERROR(VLOOKUP($B53,MMWR_TRAD_AGG_STATE_COMP[],O$1,0),"ERROR")</f>
        <v>507</v>
      </c>
      <c r="P53" s="114">
        <f t="shared" si="7"/>
        <v>0.59367681498829039</v>
      </c>
      <c r="Q53" s="115">
        <f>IFERROR(VLOOKUP($B53,MMWR_TRAD_AGG_STATE_COMP[],Q$1,0),"ERROR")</f>
        <v>6</v>
      </c>
      <c r="R53" s="115">
        <f>IFERROR(VLOOKUP($B53,MMWR_TRAD_AGG_STATE_COMP[],R$1,0),"ERROR")</f>
        <v>14</v>
      </c>
      <c r="S53" s="115">
        <f>IFERROR(VLOOKUP($B53,MMWR_APP_STATE_COMP[],S$1,0),"ERROR")</f>
        <v>1907</v>
      </c>
      <c r="T53" s="28"/>
    </row>
    <row r="54" spans="1:20" s="123" customFormat="1" x14ac:dyDescent="0.2">
      <c r="A54" s="28"/>
      <c r="B54" s="127" t="s">
        <v>410</v>
      </c>
      <c r="C54" s="109">
        <f>IFERROR(VLOOKUP($B54,MMWR_TRAD_AGG_STATE_COMP[],C$1,0),"ERROR")</f>
        <v>7510</v>
      </c>
      <c r="D54" s="110">
        <f>IFERROR(VLOOKUP($B54,MMWR_TRAD_AGG_STATE_COMP[],D$1,0),"ERROR")</f>
        <v>444.59107856190002</v>
      </c>
      <c r="E54" s="111">
        <f>IFERROR(VLOOKUP($B54,MMWR_TRAD_AGG_STATE_COMP[],E$1,0),"ERROR")</f>
        <v>4680</v>
      </c>
      <c r="F54" s="112">
        <f>IFERROR(VLOOKUP($B54,MMWR_TRAD_AGG_STATE_COMP[],F$1,0),"ERROR")</f>
        <v>1238</v>
      </c>
      <c r="G54" s="113">
        <f t="shared" si="4"/>
        <v>0.26452991452991453</v>
      </c>
      <c r="H54" s="111">
        <f>IFERROR(VLOOKUP($B54,MMWR_TRAD_AGG_STATE_COMP[],H$1,0),"ERROR")</f>
        <v>10231</v>
      </c>
      <c r="I54" s="112">
        <f>IFERROR(VLOOKUP($B54,MMWR_TRAD_AGG_STATE_COMP[],I$1,0),"ERROR")</f>
        <v>7681</v>
      </c>
      <c r="J54" s="114">
        <f t="shared" si="5"/>
        <v>0.75075750171048772</v>
      </c>
      <c r="K54" s="111">
        <f>IFERROR(VLOOKUP($B54,MMWR_TRAD_AGG_STATE_COMP[],K$1,0),"ERROR")</f>
        <v>3042</v>
      </c>
      <c r="L54" s="112">
        <f>IFERROR(VLOOKUP($B54,MMWR_TRAD_AGG_STATE_COMP[],L$1,0),"ERROR")</f>
        <v>2632</v>
      </c>
      <c r="M54" s="114">
        <f t="shared" si="6"/>
        <v>0.8652202498356345</v>
      </c>
      <c r="N54" s="111">
        <f>IFERROR(VLOOKUP($B54,MMWR_TRAD_AGG_STATE_COMP[],N$1,0),"ERROR")</f>
        <v>2904</v>
      </c>
      <c r="O54" s="112">
        <f>IFERROR(VLOOKUP($B54,MMWR_TRAD_AGG_STATE_COMP[],O$1,0),"ERROR")</f>
        <v>1596</v>
      </c>
      <c r="P54" s="114">
        <f t="shared" si="7"/>
        <v>0.54958677685950408</v>
      </c>
      <c r="Q54" s="115">
        <f>IFERROR(VLOOKUP($B54,MMWR_TRAD_AGG_STATE_COMP[],Q$1,0),"ERROR")</f>
        <v>7</v>
      </c>
      <c r="R54" s="115">
        <f>IFERROR(VLOOKUP($B54,MMWR_TRAD_AGG_STATE_COMP[],R$1,0),"ERROR")</f>
        <v>80</v>
      </c>
      <c r="S54" s="115">
        <f>IFERROR(VLOOKUP($B54,MMWR_APP_STATE_COMP[],S$1,0),"ERROR")</f>
        <v>5548</v>
      </c>
      <c r="T54" s="28"/>
    </row>
    <row r="55" spans="1:20" s="123" customFormat="1" x14ac:dyDescent="0.2">
      <c r="A55" s="28"/>
      <c r="B55" s="127" t="s">
        <v>80</v>
      </c>
      <c r="C55" s="109">
        <f>IFERROR(VLOOKUP($B55,MMWR_TRAD_AGG_STATE_COMP[],C$1,0),"ERROR")</f>
        <v>11943</v>
      </c>
      <c r="D55" s="110">
        <f>IFERROR(VLOOKUP($B55,MMWR_TRAD_AGG_STATE_COMP[],D$1,0),"ERROR")</f>
        <v>390.97529933850001</v>
      </c>
      <c r="E55" s="111">
        <f>IFERROR(VLOOKUP($B55,MMWR_TRAD_AGG_STATE_COMP[],E$1,0),"ERROR")</f>
        <v>6288</v>
      </c>
      <c r="F55" s="112">
        <f>IFERROR(VLOOKUP($B55,MMWR_TRAD_AGG_STATE_COMP[],F$1,0),"ERROR")</f>
        <v>1304</v>
      </c>
      <c r="G55" s="113">
        <f t="shared" si="4"/>
        <v>0.20737913486005088</v>
      </c>
      <c r="H55" s="111">
        <f>IFERROR(VLOOKUP($B55,MMWR_TRAD_AGG_STATE_COMP[],H$1,0),"ERROR")</f>
        <v>17609</v>
      </c>
      <c r="I55" s="112">
        <f>IFERROR(VLOOKUP($B55,MMWR_TRAD_AGG_STATE_COMP[],I$1,0),"ERROR")</f>
        <v>12865</v>
      </c>
      <c r="J55" s="114">
        <f t="shared" si="5"/>
        <v>0.7305923107501846</v>
      </c>
      <c r="K55" s="111">
        <f>IFERROR(VLOOKUP($B55,MMWR_TRAD_AGG_STATE_COMP[],K$1,0),"ERROR")</f>
        <v>4432</v>
      </c>
      <c r="L55" s="112">
        <f>IFERROR(VLOOKUP($B55,MMWR_TRAD_AGG_STATE_COMP[],L$1,0),"ERROR")</f>
        <v>3188</v>
      </c>
      <c r="M55" s="114">
        <f t="shared" si="6"/>
        <v>0.71931407942238268</v>
      </c>
      <c r="N55" s="111">
        <f>IFERROR(VLOOKUP($B55,MMWR_TRAD_AGG_STATE_COMP[],N$1,0),"ERROR")</f>
        <v>5956</v>
      </c>
      <c r="O55" s="112">
        <f>IFERROR(VLOOKUP($B55,MMWR_TRAD_AGG_STATE_COMP[],O$1,0),"ERROR")</f>
        <v>4070</v>
      </c>
      <c r="P55" s="114">
        <f t="shared" si="7"/>
        <v>0.68334452652787103</v>
      </c>
      <c r="Q55" s="115">
        <f>IFERROR(VLOOKUP($B55,MMWR_TRAD_AGG_STATE_COMP[],Q$1,0),"ERROR")</f>
        <v>12</v>
      </c>
      <c r="R55" s="115">
        <f>IFERROR(VLOOKUP($B55,MMWR_TRAD_AGG_STATE_COMP[],R$1,0),"ERROR")</f>
        <v>144</v>
      </c>
      <c r="S55" s="115">
        <f>IFERROR(VLOOKUP($B55,MMWR_APP_STATE_COMP[],S$1,0),"ERROR")</f>
        <v>5425</v>
      </c>
      <c r="T55" s="28"/>
    </row>
    <row r="56" spans="1:20" s="123" customFormat="1" x14ac:dyDescent="0.2">
      <c r="A56" s="28"/>
      <c r="B56" s="126" t="s">
        <v>381</v>
      </c>
      <c r="C56" s="102">
        <f>IFERROR(VLOOKUP($B56,MMWR_TRAD_AGG_ST_DISTRICT_COMP[],C$1,0),"ERROR")</f>
        <v>74809</v>
      </c>
      <c r="D56" s="103">
        <f>IFERROR(VLOOKUP($B56,MMWR_TRAD_AGG_ST_DISTRICT_COMP[],D$1,0),"ERROR")</f>
        <v>360.02525097249998</v>
      </c>
      <c r="E56" s="102">
        <f>IFERROR(VLOOKUP($B56,MMWR_TRAD_AGG_ST_DISTRICT_COMP[],E$1,0),"ERROR")</f>
        <v>74390</v>
      </c>
      <c r="F56" s="102">
        <f>IFERROR(VLOOKUP($B56,MMWR_TRAD_AGG_ST_DISTRICT_COMP[],F$1,0),"ERROR")</f>
        <v>19186</v>
      </c>
      <c r="G56" s="104">
        <f t="shared" si="4"/>
        <v>0.25791100954429358</v>
      </c>
      <c r="H56" s="102">
        <f>IFERROR(VLOOKUP($B56,MMWR_TRAD_AGG_ST_DISTRICT_COMP[],H$1,0),"ERROR")</f>
        <v>108064</v>
      </c>
      <c r="I56" s="102">
        <f>IFERROR(VLOOKUP($B56,MMWR_TRAD_AGG_ST_DISTRICT_COMP[],I$1,0),"ERROR")</f>
        <v>71536</v>
      </c>
      <c r="J56" s="105">
        <f t="shared" si="5"/>
        <v>0.66197808705952033</v>
      </c>
      <c r="K56" s="102">
        <f>IFERROR(VLOOKUP($B56,MMWR_TRAD_AGG_ST_DISTRICT_COMP[],K$1,0),"ERROR")</f>
        <v>29922</v>
      </c>
      <c r="L56" s="102">
        <f>IFERROR(VLOOKUP($B56,MMWR_TRAD_AGG_ST_DISTRICT_COMP[],L$1,0),"ERROR")</f>
        <v>19914</v>
      </c>
      <c r="M56" s="105">
        <f t="shared" si="6"/>
        <v>0.66553037898536194</v>
      </c>
      <c r="N56" s="102">
        <f>IFERROR(VLOOKUP($B56,MMWR_TRAD_AGG_ST_DISTRICT_COMP[],N$1,0),"ERROR")</f>
        <v>42303</v>
      </c>
      <c r="O56" s="102">
        <f>IFERROR(VLOOKUP($B56,MMWR_TRAD_AGG_ST_DISTRICT_COMP[],O$1,0),"ERROR")</f>
        <v>28877</v>
      </c>
      <c r="P56" s="105">
        <f t="shared" si="7"/>
        <v>0.68262298182162018</v>
      </c>
      <c r="Q56" s="102">
        <f>IFERROR(VLOOKUP($B56,MMWR_TRAD_AGG_ST_DISTRICT_COMP[],Q$1,0),"ERROR")</f>
        <v>5496</v>
      </c>
      <c r="R56" s="106">
        <f>IFERROR(VLOOKUP($B56,MMWR_TRAD_AGG_ST_DISTRICT_COMP[],R$1,0),"ERROR")</f>
        <v>1153</v>
      </c>
      <c r="S56" s="106">
        <f>SUM(S57:S63)</f>
        <v>89604</v>
      </c>
      <c r="T56" s="28"/>
    </row>
    <row r="57" spans="1:20" s="123" customFormat="1" x14ac:dyDescent="0.2">
      <c r="A57" s="28"/>
      <c r="B57" s="127" t="s">
        <v>389</v>
      </c>
      <c r="C57" s="109">
        <f>IFERROR(VLOOKUP($B57,MMWR_TRAD_AGG_STATE_COMP[],C$1,0),"ERROR")</f>
        <v>13126</v>
      </c>
      <c r="D57" s="110">
        <f>IFERROR(VLOOKUP($B57,MMWR_TRAD_AGG_STATE_COMP[],D$1,0),"ERROR")</f>
        <v>391.86279140639999</v>
      </c>
      <c r="E57" s="111">
        <f>IFERROR(VLOOKUP($B57,MMWR_TRAD_AGG_STATE_COMP[],E$1,0),"ERROR")</f>
        <v>7569</v>
      </c>
      <c r="F57" s="112">
        <f>IFERROR(VLOOKUP($B57,MMWR_TRAD_AGG_STATE_COMP[],F$1,0),"ERROR")</f>
        <v>1774</v>
      </c>
      <c r="G57" s="113">
        <f t="shared" si="4"/>
        <v>0.23437706434139252</v>
      </c>
      <c r="H57" s="111">
        <f>IFERROR(VLOOKUP($B57,MMWR_TRAD_AGG_STATE_COMP[],H$1,0),"ERROR")</f>
        <v>16861</v>
      </c>
      <c r="I57" s="112">
        <f>IFERROR(VLOOKUP($B57,MMWR_TRAD_AGG_STATE_COMP[],I$1,0),"ERROR")</f>
        <v>11473</v>
      </c>
      <c r="J57" s="114">
        <f t="shared" si="5"/>
        <v>0.6804459996441492</v>
      </c>
      <c r="K57" s="111">
        <f>IFERROR(VLOOKUP($B57,MMWR_TRAD_AGG_STATE_COMP[],K$1,0),"ERROR")</f>
        <v>5119</v>
      </c>
      <c r="L57" s="112">
        <f>IFERROR(VLOOKUP($B57,MMWR_TRAD_AGG_STATE_COMP[],L$1,0),"ERROR")</f>
        <v>3882</v>
      </c>
      <c r="M57" s="114">
        <f t="shared" si="6"/>
        <v>0.75835124047665559</v>
      </c>
      <c r="N57" s="111">
        <f>IFERROR(VLOOKUP($B57,MMWR_TRAD_AGG_STATE_COMP[],N$1,0),"ERROR")</f>
        <v>3522</v>
      </c>
      <c r="O57" s="112">
        <f>IFERROR(VLOOKUP($B57,MMWR_TRAD_AGG_STATE_COMP[],O$1,0),"ERROR")</f>
        <v>2232</v>
      </c>
      <c r="P57" s="114">
        <f t="shared" si="7"/>
        <v>0.63373083475298131</v>
      </c>
      <c r="Q57" s="115">
        <f>IFERROR(VLOOKUP($B57,MMWR_TRAD_AGG_STATE_COMP[],Q$1,0),"ERROR")</f>
        <v>412</v>
      </c>
      <c r="R57" s="115">
        <f>IFERROR(VLOOKUP($B57,MMWR_TRAD_AGG_STATE_COMP[],R$1,0),"ERROR")</f>
        <v>377</v>
      </c>
      <c r="S57" s="115">
        <f>IFERROR(VLOOKUP($B57,MMWR_APP_STATE_COMP[],S$1,0),"ERROR")</f>
        <v>10802</v>
      </c>
      <c r="T57" s="28"/>
    </row>
    <row r="58" spans="1:20" s="123" customFormat="1" x14ac:dyDescent="0.2">
      <c r="A58" s="28"/>
      <c r="B58" s="127" t="s">
        <v>426</v>
      </c>
      <c r="C58" s="109">
        <f>IFERROR(VLOOKUP($B58,MMWR_TRAD_AGG_STATE_COMP[],C$1,0),"ERROR")</f>
        <v>20895</v>
      </c>
      <c r="D58" s="110">
        <f>IFERROR(VLOOKUP($B58,MMWR_TRAD_AGG_STATE_COMP[],D$1,0),"ERROR")</f>
        <v>328.05996649920002</v>
      </c>
      <c r="E58" s="111">
        <f>IFERROR(VLOOKUP($B58,MMWR_TRAD_AGG_STATE_COMP[],E$1,0),"ERROR")</f>
        <v>22738</v>
      </c>
      <c r="F58" s="112">
        <f>IFERROR(VLOOKUP($B58,MMWR_TRAD_AGG_STATE_COMP[],F$1,0),"ERROR")</f>
        <v>5973</v>
      </c>
      <c r="G58" s="113">
        <f t="shared" si="4"/>
        <v>0.26268801125868591</v>
      </c>
      <c r="H58" s="111">
        <f>IFERROR(VLOOKUP($B58,MMWR_TRAD_AGG_STATE_COMP[],H$1,0),"ERROR")</f>
        <v>28938</v>
      </c>
      <c r="I58" s="112">
        <f>IFERROR(VLOOKUP($B58,MMWR_TRAD_AGG_STATE_COMP[],I$1,0),"ERROR")</f>
        <v>18980</v>
      </c>
      <c r="J58" s="114">
        <f t="shared" si="5"/>
        <v>0.65588499550763701</v>
      </c>
      <c r="K58" s="111">
        <f>IFERROR(VLOOKUP($B58,MMWR_TRAD_AGG_STATE_COMP[],K$1,0),"ERROR")</f>
        <v>6937</v>
      </c>
      <c r="L58" s="112">
        <f>IFERROR(VLOOKUP($B58,MMWR_TRAD_AGG_STATE_COMP[],L$1,0),"ERROR")</f>
        <v>3858</v>
      </c>
      <c r="M58" s="114">
        <f t="shared" si="6"/>
        <v>0.55614819086060252</v>
      </c>
      <c r="N58" s="111">
        <f>IFERROR(VLOOKUP($B58,MMWR_TRAD_AGG_STATE_COMP[],N$1,0),"ERROR")</f>
        <v>16680</v>
      </c>
      <c r="O58" s="112">
        <f>IFERROR(VLOOKUP($B58,MMWR_TRAD_AGG_STATE_COMP[],O$1,0),"ERROR")</f>
        <v>10608</v>
      </c>
      <c r="P58" s="114">
        <f t="shared" si="7"/>
        <v>0.63597122302158271</v>
      </c>
      <c r="Q58" s="115">
        <f>IFERROR(VLOOKUP($B58,MMWR_TRAD_AGG_STATE_COMP[],Q$1,0),"ERROR")</f>
        <v>2008</v>
      </c>
      <c r="R58" s="115">
        <f>IFERROR(VLOOKUP($B58,MMWR_TRAD_AGG_STATE_COMP[],R$1,0),"ERROR")</f>
        <v>281</v>
      </c>
      <c r="S58" s="115">
        <f>IFERROR(VLOOKUP($B58,MMWR_APP_STATE_COMP[],S$1,0),"ERROR")</f>
        <v>31202</v>
      </c>
      <c r="T58" s="28"/>
    </row>
    <row r="59" spans="1:20" s="123" customFormat="1" x14ac:dyDescent="0.2">
      <c r="A59" s="28"/>
      <c r="B59" s="127" t="s">
        <v>382</v>
      </c>
      <c r="C59" s="109">
        <f>IFERROR(VLOOKUP($B59,MMWR_TRAD_AGG_STATE_COMP[],C$1,0),"ERROR")</f>
        <v>15982</v>
      </c>
      <c r="D59" s="110">
        <f>IFERROR(VLOOKUP($B59,MMWR_TRAD_AGG_STATE_COMP[],D$1,0),"ERROR")</f>
        <v>348.37611062449997</v>
      </c>
      <c r="E59" s="111">
        <f>IFERROR(VLOOKUP($B59,MMWR_TRAD_AGG_STATE_COMP[],E$1,0),"ERROR")</f>
        <v>17966</v>
      </c>
      <c r="F59" s="112">
        <f>IFERROR(VLOOKUP($B59,MMWR_TRAD_AGG_STATE_COMP[],F$1,0),"ERROR")</f>
        <v>4580</v>
      </c>
      <c r="G59" s="113">
        <f t="shared" si="4"/>
        <v>0.25492597127908273</v>
      </c>
      <c r="H59" s="111">
        <f>IFERROR(VLOOKUP($B59,MMWR_TRAD_AGG_STATE_COMP[],H$1,0),"ERROR")</f>
        <v>23484</v>
      </c>
      <c r="I59" s="112">
        <f>IFERROR(VLOOKUP($B59,MMWR_TRAD_AGG_STATE_COMP[],I$1,0),"ERROR")</f>
        <v>16380</v>
      </c>
      <c r="J59" s="114">
        <f t="shared" si="5"/>
        <v>0.69749616760347466</v>
      </c>
      <c r="K59" s="111">
        <f>IFERROR(VLOOKUP($B59,MMWR_TRAD_AGG_STATE_COMP[],K$1,0),"ERROR")</f>
        <v>8124</v>
      </c>
      <c r="L59" s="112">
        <f>IFERROR(VLOOKUP($B59,MMWR_TRAD_AGG_STATE_COMP[],L$1,0),"ERROR")</f>
        <v>5465</v>
      </c>
      <c r="M59" s="114">
        <f t="shared" si="6"/>
        <v>0.67269817823732148</v>
      </c>
      <c r="N59" s="111">
        <f>IFERROR(VLOOKUP($B59,MMWR_TRAD_AGG_STATE_COMP[],N$1,0),"ERROR")</f>
        <v>13223</v>
      </c>
      <c r="O59" s="112">
        <f>IFERROR(VLOOKUP($B59,MMWR_TRAD_AGG_STATE_COMP[],O$1,0),"ERROR")</f>
        <v>10746</v>
      </c>
      <c r="P59" s="114">
        <f t="shared" si="7"/>
        <v>0.81267488467064963</v>
      </c>
      <c r="Q59" s="115">
        <f>IFERROR(VLOOKUP($B59,MMWR_TRAD_AGG_STATE_COMP[],Q$1,0),"ERROR")</f>
        <v>1025</v>
      </c>
      <c r="R59" s="115">
        <f>IFERROR(VLOOKUP($B59,MMWR_TRAD_AGG_STATE_COMP[],R$1,0),"ERROR")</f>
        <v>26</v>
      </c>
      <c r="S59" s="115">
        <f>IFERROR(VLOOKUP($B59,MMWR_APP_STATE_COMP[],S$1,0),"ERROR")</f>
        <v>17866</v>
      </c>
      <c r="T59" s="28"/>
    </row>
    <row r="60" spans="1:20" s="123" customFormat="1" x14ac:dyDescent="0.2">
      <c r="A60" s="28"/>
      <c r="B60" s="127" t="s">
        <v>394</v>
      </c>
      <c r="C60" s="109">
        <f>IFERROR(VLOOKUP($B60,MMWR_TRAD_AGG_STATE_COMP[],C$1,0),"ERROR")</f>
        <v>6542</v>
      </c>
      <c r="D60" s="110">
        <f>IFERROR(VLOOKUP($B60,MMWR_TRAD_AGG_STATE_COMP[],D$1,0),"ERROR")</f>
        <v>541.61418526440002</v>
      </c>
      <c r="E60" s="111">
        <f>IFERROR(VLOOKUP($B60,MMWR_TRAD_AGG_STATE_COMP[],E$1,0),"ERROR")</f>
        <v>3817</v>
      </c>
      <c r="F60" s="112">
        <f>IFERROR(VLOOKUP($B60,MMWR_TRAD_AGG_STATE_COMP[],F$1,0),"ERROR")</f>
        <v>773</v>
      </c>
      <c r="G60" s="113">
        <f t="shared" si="4"/>
        <v>0.20251506418653392</v>
      </c>
      <c r="H60" s="111">
        <f>IFERROR(VLOOKUP($B60,MMWR_TRAD_AGG_STATE_COMP[],H$1,0),"ERROR")</f>
        <v>9620</v>
      </c>
      <c r="I60" s="112">
        <f>IFERROR(VLOOKUP($B60,MMWR_TRAD_AGG_STATE_COMP[],I$1,0),"ERROR")</f>
        <v>6526</v>
      </c>
      <c r="J60" s="114">
        <f t="shared" si="5"/>
        <v>0.67837837837837833</v>
      </c>
      <c r="K60" s="111">
        <f>IFERROR(VLOOKUP($B60,MMWR_TRAD_AGG_STATE_COMP[],K$1,0),"ERROR")</f>
        <v>2614</v>
      </c>
      <c r="L60" s="112">
        <f>IFERROR(VLOOKUP($B60,MMWR_TRAD_AGG_STATE_COMP[],L$1,0),"ERROR")</f>
        <v>2039</v>
      </c>
      <c r="M60" s="114">
        <f t="shared" si="6"/>
        <v>0.78003060443764349</v>
      </c>
      <c r="N60" s="111">
        <f>IFERROR(VLOOKUP($B60,MMWR_TRAD_AGG_STATE_COMP[],N$1,0),"ERROR")</f>
        <v>1550</v>
      </c>
      <c r="O60" s="112">
        <f>IFERROR(VLOOKUP($B60,MMWR_TRAD_AGG_STATE_COMP[],O$1,0),"ERROR")</f>
        <v>804</v>
      </c>
      <c r="P60" s="114">
        <f t="shared" si="7"/>
        <v>0.51870967741935481</v>
      </c>
      <c r="Q60" s="115">
        <f>IFERROR(VLOOKUP($B60,MMWR_TRAD_AGG_STATE_COMP[],Q$1,0),"ERROR")</f>
        <v>468</v>
      </c>
      <c r="R60" s="115">
        <f>IFERROR(VLOOKUP($B60,MMWR_TRAD_AGG_STATE_COMP[],R$1,0),"ERROR")</f>
        <v>146</v>
      </c>
      <c r="S60" s="115">
        <f>IFERROR(VLOOKUP($B60,MMWR_APP_STATE_COMP[],S$1,0),"ERROR")</f>
        <v>3409</v>
      </c>
      <c r="T60" s="28"/>
    </row>
    <row r="61" spans="1:20" s="123" customFormat="1" x14ac:dyDescent="0.2">
      <c r="A61" s="28"/>
      <c r="B61" s="127" t="s">
        <v>428</v>
      </c>
      <c r="C61" s="109">
        <f>IFERROR(VLOOKUP($B61,MMWR_TRAD_AGG_STATE_COMP[],C$1,0),"ERROR")</f>
        <v>1917</v>
      </c>
      <c r="D61" s="110">
        <f>IFERROR(VLOOKUP($B61,MMWR_TRAD_AGG_STATE_COMP[],D$1,0),"ERROR")</f>
        <v>296.40479916539999</v>
      </c>
      <c r="E61" s="111">
        <f>IFERROR(VLOOKUP($B61,MMWR_TRAD_AGG_STATE_COMP[],E$1,0),"ERROR")</f>
        <v>3187</v>
      </c>
      <c r="F61" s="112">
        <f>IFERROR(VLOOKUP($B61,MMWR_TRAD_AGG_STATE_COMP[],F$1,0),"ERROR")</f>
        <v>884</v>
      </c>
      <c r="G61" s="113">
        <f t="shared" si="4"/>
        <v>0.27737684342641983</v>
      </c>
      <c r="H61" s="111">
        <f>IFERROR(VLOOKUP($B61,MMWR_TRAD_AGG_STATE_COMP[],H$1,0),"ERROR")</f>
        <v>4713</v>
      </c>
      <c r="I61" s="112">
        <f>IFERROR(VLOOKUP($B61,MMWR_TRAD_AGG_STATE_COMP[],I$1,0),"ERROR")</f>
        <v>2431</v>
      </c>
      <c r="J61" s="114">
        <f t="shared" si="5"/>
        <v>0.51580734139613837</v>
      </c>
      <c r="K61" s="111">
        <f>IFERROR(VLOOKUP($B61,MMWR_TRAD_AGG_STATE_COMP[],K$1,0),"ERROR")</f>
        <v>926</v>
      </c>
      <c r="L61" s="112">
        <f>IFERROR(VLOOKUP($B61,MMWR_TRAD_AGG_STATE_COMP[],L$1,0),"ERROR")</f>
        <v>672</v>
      </c>
      <c r="M61" s="114">
        <f t="shared" si="6"/>
        <v>0.72570194384449249</v>
      </c>
      <c r="N61" s="111">
        <f>IFERROR(VLOOKUP($B61,MMWR_TRAD_AGG_STATE_COMP[],N$1,0),"ERROR")</f>
        <v>1566</v>
      </c>
      <c r="O61" s="112">
        <f>IFERROR(VLOOKUP($B61,MMWR_TRAD_AGG_STATE_COMP[],O$1,0),"ERROR")</f>
        <v>1117</v>
      </c>
      <c r="P61" s="114">
        <f t="shared" si="7"/>
        <v>0.71328224776500637</v>
      </c>
      <c r="Q61" s="115">
        <f>IFERROR(VLOOKUP($B61,MMWR_TRAD_AGG_STATE_COMP[],Q$1,0),"ERROR")</f>
        <v>374</v>
      </c>
      <c r="R61" s="115">
        <f>IFERROR(VLOOKUP($B61,MMWR_TRAD_AGG_STATE_COMP[],R$1,0),"ERROR")</f>
        <v>4</v>
      </c>
      <c r="S61" s="115">
        <f>IFERROR(VLOOKUP($B61,MMWR_APP_STATE_COMP[],S$1,0),"ERROR")</f>
        <v>6066</v>
      </c>
      <c r="T61" s="28"/>
    </row>
    <row r="62" spans="1:20" s="123" customFormat="1" x14ac:dyDescent="0.2">
      <c r="A62" s="28"/>
      <c r="B62" s="127" t="s">
        <v>384</v>
      </c>
      <c r="C62" s="109">
        <f>IFERROR(VLOOKUP($B62,MMWR_TRAD_AGG_STATE_COMP[],C$1,0),"ERROR")</f>
        <v>10326</v>
      </c>
      <c r="D62" s="110">
        <f>IFERROR(VLOOKUP($B62,MMWR_TRAD_AGG_STATE_COMP[],D$1,0),"ERROR")</f>
        <v>338.9421847763</v>
      </c>
      <c r="E62" s="111">
        <f>IFERROR(VLOOKUP($B62,MMWR_TRAD_AGG_STATE_COMP[],E$1,0),"ERROR")</f>
        <v>9331</v>
      </c>
      <c r="F62" s="112">
        <f>IFERROR(VLOOKUP($B62,MMWR_TRAD_AGG_STATE_COMP[],F$1,0),"ERROR")</f>
        <v>2832</v>
      </c>
      <c r="G62" s="113">
        <f t="shared" si="4"/>
        <v>0.30350444754045652</v>
      </c>
      <c r="H62" s="111">
        <f>IFERROR(VLOOKUP($B62,MMWR_TRAD_AGG_STATE_COMP[],H$1,0),"ERROR")</f>
        <v>14047</v>
      </c>
      <c r="I62" s="112">
        <f>IFERROR(VLOOKUP($B62,MMWR_TRAD_AGG_STATE_COMP[],I$1,0),"ERROR")</f>
        <v>10272</v>
      </c>
      <c r="J62" s="114">
        <f t="shared" si="5"/>
        <v>0.73125934363209222</v>
      </c>
      <c r="K62" s="111">
        <f>IFERROR(VLOOKUP($B62,MMWR_TRAD_AGG_STATE_COMP[],K$1,0),"ERROR")</f>
        <v>2842</v>
      </c>
      <c r="L62" s="112">
        <f>IFERROR(VLOOKUP($B62,MMWR_TRAD_AGG_STATE_COMP[],L$1,0),"ERROR")</f>
        <v>1731</v>
      </c>
      <c r="M62" s="114">
        <f t="shared" si="6"/>
        <v>0.6090781140042224</v>
      </c>
      <c r="N62" s="111">
        <f>IFERROR(VLOOKUP($B62,MMWR_TRAD_AGG_STATE_COMP[],N$1,0),"ERROR")</f>
        <v>3208</v>
      </c>
      <c r="O62" s="112">
        <f>IFERROR(VLOOKUP($B62,MMWR_TRAD_AGG_STATE_COMP[],O$1,0),"ERROR")</f>
        <v>1780</v>
      </c>
      <c r="P62" s="114">
        <f t="shared" si="7"/>
        <v>0.5548628428927681</v>
      </c>
      <c r="Q62" s="115">
        <f>IFERROR(VLOOKUP($B62,MMWR_TRAD_AGG_STATE_COMP[],Q$1,0),"ERROR")</f>
        <v>636</v>
      </c>
      <c r="R62" s="115">
        <f>IFERROR(VLOOKUP($B62,MMWR_TRAD_AGG_STATE_COMP[],R$1,0),"ERROR")</f>
        <v>61</v>
      </c>
      <c r="S62" s="115">
        <f>IFERROR(VLOOKUP($B62,MMWR_APP_STATE_COMP[],S$1,0),"ERROR")</f>
        <v>13207</v>
      </c>
      <c r="T62" s="28"/>
    </row>
    <row r="63" spans="1:20" s="123" customFormat="1" x14ac:dyDescent="0.2">
      <c r="A63" s="28"/>
      <c r="B63" s="127" t="s">
        <v>385</v>
      </c>
      <c r="C63" s="109">
        <f>IFERROR(VLOOKUP($B63,MMWR_TRAD_AGG_STATE_COMP[],C$1,0),"ERROR")</f>
        <v>6021</v>
      </c>
      <c r="D63" s="110">
        <f>IFERROR(VLOOKUP($B63,MMWR_TRAD_AGG_STATE_COMP[],D$1,0),"ERROR")</f>
        <v>291.58163095830002</v>
      </c>
      <c r="E63" s="111">
        <f>IFERROR(VLOOKUP($B63,MMWR_TRAD_AGG_STATE_COMP[],E$1,0),"ERROR")</f>
        <v>9782</v>
      </c>
      <c r="F63" s="112">
        <f>IFERROR(VLOOKUP($B63,MMWR_TRAD_AGG_STATE_COMP[],F$1,0),"ERROR")</f>
        <v>2370</v>
      </c>
      <c r="G63" s="113">
        <f t="shared" si="4"/>
        <v>0.24228174197505623</v>
      </c>
      <c r="H63" s="111">
        <f>IFERROR(VLOOKUP($B63,MMWR_TRAD_AGG_STATE_COMP[],H$1,0),"ERROR")</f>
        <v>10401</v>
      </c>
      <c r="I63" s="112">
        <f>IFERROR(VLOOKUP($B63,MMWR_TRAD_AGG_STATE_COMP[],I$1,0),"ERROR")</f>
        <v>5474</v>
      </c>
      <c r="J63" s="114">
        <f t="shared" si="5"/>
        <v>0.52629554850495142</v>
      </c>
      <c r="K63" s="111">
        <f>IFERROR(VLOOKUP($B63,MMWR_TRAD_AGG_STATE_COMP[],K$1,0),"ERROR")</f>
        <v>3360</v>
      </c>
      <c r="L63" s="112">
        <f>IFERROR(VLOOKUP($B63,MMWR_TRAD_AGG_STATE_COMP[],L$1,0),"ERROR")</f>
        <v>2267</v>
      </c>
      <c r="M63" s="114">
        <f t="shared" si="6"/>
        <v>0.674702380952381</v>
      </c>
      <c r="N63" s="111">
        <f>IFERROR(VLOOKUP($B63,MMWR_TRAD_AGG_STATE_COMP[],N$1,0),"ERROR")</f>
        <v>2554</v>
      </c>
      <c r="O63" s="112">
        <f>IFERROR(VLOOKUP($B63,MMWR_TRAD_AGG_STATE_COMP[],O$1,0),"ERROR")</f>
        <v>1590</v>
      </c>
      <c r="P63" s="114">
        <f t="shared" si="7"/>
        <v>0.62255285826155049</v>
      </c>
      <c r="Q63" s="115">
        <f>IFERROR(VLOOKUP($B63,MMWR_TRAD_AGG_STATE_COMP[],Q$1,0),"ERROR")</f>
        <v>573</v>
      </c>
      <c r="R63" s="115">
        <f>IFERROR(VLOOKUP($B63,MMWR_TRAD_AGG_STATE_COMP[],R$1,0),"ERROR")</f>
        <v>258</v>
      </c>
      <c r="S63" s="115">
        <f>IFERROR(VLOOKUP($B63,MMWR_APP_STATE_COMP[],S$1,0),"ERROR")</f>
        <v>7052</v>
      </c>
      <c r="T63" s="28"/>
    </row>
    <row r="64" spans="1:20" s="123" customFormat="1" x14ac:dyDescent="0.2">
      <c r="A64" s="28"/>
      <c r="B64" s="128" t="s">
        <v>8</v>
      </c>
      <c r="C64" s="102">
        <f>IFERROR(VLOOKUP($B64,MMWR_TRAD_AGG_ST_DISTRICT_COMP[],C$1,0),"ERROR")</f>
        <v>4054</v>
      </c>
      <c r="D64" s="103">
        <f>IFERROR(VLOOKUP($B64,MMWR_TRAD_AGG_ST_DISTRICT_COMP[],D$1,0),"ERROR")</f>
        <v>384.36087814500002</v>
      </c>
      <c r="E64" s="102">
        <f>IFERROR(VLOOKUP($B64,MMWR_TRAD_AGG_ST_DISTRICT_COMP[],E$1,0),"ERROR")</f>
        <v>4161</v>
      </c>
      <c r="F64" s="102">
        <f>IFERROR(VLOOKUP($B64,MMWR_TRAD_AGG_ST_DISTRICT_COMP[],F$1,0),"ERROR")</f>
        <v>1826</v>
      </c>
      <c r="G64" s="104">
        <f t="shared" si="4"/>
        <v>0.43883681807257868</v>
      </c>
      <c r="H64" s="102">
        <f>IFERROR(VLOOKUP($B64,MMWR_TRAD_AGG_ST_DISTRICT_COMP[],H$1,0),"ERROR")</f>
        <v>5657</v>
      </c>
      <c r="I64" s="102">
        <f>IFERROR(VLOOKUP($B64,MMWR_TRAD_AGG_ST_DISTRICT_COMP[],I$1,0),"ERROR")</f>
        <v>4010</v>
      </c>
      <c r="J64" s="105">
        <f t="shared" si="5"/>
        <v>0.70885628424960223</v>
      </c>
      <c r="K64" s="102">
        <f>IFERROR(VLOOKUP($B64,MMWR_TRAD_AGG_ST_DISTRICT_COMP[],K$1,0),"ERROR")</f>
        <v>1459</v>
      </c>
      <c r="L64" s="102">
        <f>IFERROR(VLOOKUP($B64,MMWR_TRAD_AGG_ST_DISTRICT_COMP[],L$1,0),"ERROR")</f>
        <v>833</v>
      </c>
      <c r="M64" s="105">
        <f t="shared" si="6"/>
        <v>0.57093899931459902</v>
      </c>
      <c r="N64" s="102">
        <f>IFERROR(VLOOKUP($B64,MMWR_TRAD_AGG_ST_DISTRICT_COMP[],N$1,0),"ERROR")</f>
        <v>1897</v>
      </c>
      <c r="O64" s="102">
        <f>IFERROR(VLOOKUP($B64,MMWR_TRAD_AGG_ST_DISTRICT_COMP[],O$1,0),"ERROR")</f>
        <v>1144</v>
      </c>
      <c r="P64" s="105">
        <f t="shared" si="7"/>
        <v>0.60305745914602005</v>
      </c>
      <c r="Q64" s="102">
        <f>IFERROR(VLOOKUP($B64,MMWR_TRAD_AGG_ST_DISTRICT_COMP[],Q$1,0),"ERROR")</f>
        <v>457</v>
      </c>
      <c r="R64" s="106">
        <f>IFERROR(VLOOKUP($B64,MMWR_TRAD_AGG_ST_DISTRICT_COMP[],R$1,0),"ERROR")</f>
        <v>142</v>
      </c>
      <c r="S64" s="106">
        <f>IFERROR(VLOOKUP($B64,MMWR_APP_STATE_COMP[],S$1,0),"ERROR")</f>
        <v>423</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23060</v>
      </c>
      <c r="D69" s="120">
        <f>IFERROR(VLOOKUP($B69,MMWR_TRAD_AGG_RO_PEN[],D$1,0),"ERROR")</f>
        <v>75.154293148299999</v>
      </c>
      <c r="E69" s="119">
        <f>IFERROR(VLOOKUP($B69,MMWR_TRAD_AGG_RO_PEN[],E$1,0),"ERROR")</f>
        <v>32030</v>
      </c>
      <c r="F69" s="119">
        <f>IFERROR(VLOOKUP($B69,MMWR_TRAD_AGG_RO_PEN[],F$1,0),"ERROR")</f>
        <v>5568</v>
      </c>
      <c r="G69" s="98">
        <f t="shared" ref="G69:G100" si="8">IFERROR(F69/E69,"0%")</f>
        <v>0.17383702778645022</v>
      </c>
      <c r="H69" s="119">
        <f>IFERROR(VLOOKUP($B69,MMWR_TRAD_AGG_RO_PEN[],H$1,0),"ERROR")</f>
        <v>31062</v>
      </c>
      <c r="I69" s="119">
        <f>IFERROR(VLOOKUP($B69,MMWR_TRAD_AGG_RO_PEN[],I$1,0),"ERROR")</f>
        <v>6875</v>
      </c>
      <c r="J69" s="98">
        <f t="shared" ref="J69:J100" si="9">IFERROR(I69/H69,"0%")</f>
        <v>0.22133153048741228</v>
      </c>
      <c r="K69" s="119">
        <f>IFERROR(VLOOKUP($B69,MMWR_TRAD_AGG_RO_PEN[],K$1,0),"ERROR")</f>
        <v>359</v>
      </c>
      <c r="L69" s="119">
        <f>IFERROR(VLOOKUP($B69,MMWR_TRAD_AGG_RO_PEN[],L$1,0),"ERROR")</f>
        <v>332</v>
      </c>
      <c r="M69" s="98">
        <f t="shared" ref="M69:M100" si="10">IFERROR(L69/K69,"0%")</f>
        <v>0.92479108635097496</v>
      </c>
      <c r="N69" s="119">
        <f>IFERROR(VLOOKUP($B69,MMWR_TRAD_AGG_RO_PEN[],N$1,0),"ERROR")</f>
        <v>1640</v>
      </c>
      <c r="O69" s="119">
        <f>IFERROR(VLOOKUP($B69,MMWR_TRAD_AGG_RO_PEN[],O$1,0),"ERROR")</f>
        <v>556</v>
      </c>
      <c r="P69" s="98">
        <f t="shared" ref="P69:P100" si="11">IFERROR(O69/N69,"0%")</f>
        <v>0.33902439024390246</v>
      </c>
      <c r="Q69" s="119">
        <f>IFERROR(VLOOKUP($B69,MMWR_TRAD_AGG_RO_PEN[],Q$1,0),"ERROR")</f>
        <v>9277</v>
      </c>
      <c r="R69" s="121">
        <f>IFERROR(VLOOKUP($B69,MMWR_TRAD_AGG_RO_PEN[],R$1,0),"ERROR")</f>
        <v>6046</v>
      </c>
      <c r="S69" s="121">
        <f>S70+S86+S99+S109+S119+S127</f>
        <v>7160</v>
      </c>
      <c r="T69" s="28"/>
    </row>
    <row r="70" spans="1:20" s="123" customFormat="1" x14ac:dyDescent="0.2">
      <c r="A70" s="28"/>
      <c r="B70" s="126" t="s">
        <v>370</v>
      </c>
      <c r="C70" s="102">
        <f>IFERROR(VLOOKUP($B70,MMWR_TRAD_AGG_ST_DISTRICT_PEN[],C$1,0),"ERROR")</f>
        <v>7800</v>
      </c>
      <c r="D70" s="103">
        <f>IFERROR(VLOOKUP($B70,MMWR_TRAD_AGG_ST_DISTRICT_PEN[],D$1,0),"ERROR")</f>
        <v>92.508974359000007</v>
      </c>
      <c r="E70" s="102">
        <f>IFERROR(VLOOKUP($B70,MMWR_TRAD_AGG_ST_DISTRICT_PEN[],E$1,0),"ERROR")</f>
        <v>11037</v>
      </c>
      <c r="F70" s="102">
        <f>IFERROR(VLOOKUP($B70,MMWR_TRAD_AGG_ST_DISTRICT_PEN[],F$1,0),"ERROR")</f>
        <v>2609</v>
      </c>
      <c r="G70" s="104">
        <f t="shared" si="8"/>
        <v>0.23638669928422579</v>
      </c>
      <c r="H70" s="102">
        <f>IFERROR(VLOOKUP($B70,MMWR_TRAD_AGG_ST_DISTRICT_PEN[],H$1,0),"ERROR")</f>
        <v>10344</v>
      </c>
      <c r="I70" s="102">
        <f>IFERROR(VLOOKUP($B70,MMWR_TRAD_AGG_ST_DISTRICT_PEN[],I$1,0),"ERROR")</f>
        <v>3310</v>
      </c>
      <c r="J70" s="104">
        <f t="shared" si="9"/>
        <v>0.3199922660479505</v>
      </c>
      <c r="K70" s="102">
        <f>IFERROR(VLOOKUP($B70,MMWR_TRAD_AGG_ST_DISTRICT_PEN[],K$1,0),"ERROR")</f>
        <v>220</v>
      </c>
      <c r="L70" s="102">
        <f>IFERROR(VLOOKUP($B70,MMWR_TRAD_AGG_ST_DISTRICT_PEN[],L$1,0),"ERROR")</f>
        <v>216</v>
      </c>
      <c r="M70" s="104">
        <f t="shared" si="10"/>
        <v>0.98181818181818181</v>
      </c>
      <c r="N70" s="102">
        <f>IFERROR(VLOOKUP($B70,MMWR_TRAD_AGG_ST_DISTRICT_PEN[],N$1,0),"ERROR")</f>
        <v>526</v>
      </c>
      <c r="O70" s="102">
        <f>IFERROR(VLOOKUP($B70,MMWR_TRAD_AGG_ST_DISTRICT_PEN[],O$1,0),"ERROR")</f>
        <v>174</v>
      </c>
      <c r="P70" s="104">
        <f t="shared" si="11"/>
        <v>0.33079847908745247</v>
      </c>
      <c r="Q70" s="102">
        <f>IFERROR(VLOOKUP($B70,MMWR_TRAD_AGG_ST_DISTRICT_PEN[],Q$1,0),"ERROR")</f>
        <v>1087</v>
      </c>
      <c r="R70" s="106">
        <f>IFERROR(VLOOKUP($B70,MMWR_TRAD_AGG_ST_DISTRICT_PEN[],R$1,0),"ERROR")</f>
        <v>2535</v>
      </c>
      <c r="S70" s="106">
        <f>IFERROR(VLOOKUP($B70,MMWR_APP_STATE_PEN[],S$1,0),"ERROR")</f>
        <v>1431</v>
      </c>
      <c r="T70" s="28"/>
    </row>
    <row r="71" spans="1:20" s="123" customFormat="1" x14ac:dyDescent="0.2">
      <c r="A71" s="28"/>
      <c r="B71" s="127" t="s">
        <v>374</v>
      </c>
      <c r="C71" s="109">
        <f>IFERROR(VLOOKUP($B71,MMWR_TRAD_AGG_STATE_PEN[],C$1,0),"ERROR")</f>
        <v>209</v>
      </c>
      <c r="D71" s="110">
        <f>IFERROR(VLOOKUP($B71,MMWR_TRAD_AGG_STATE_PEN[],D$1,0),"ERROR")</f>
        <v>92.655502392299994</v>
      </c>
      <c r="E71" s="111">
        <f>IFERROR(VLOOKUP($B71,MMWR_TRAD_AGG_STATE_PEN[],E$1,0),"ERROR")</f>
        <v>395</v>
      </c>
      <c r="F71" s="112">
        <f>IFERROR(VLOOKUP($B71,MMWR_TRAD_AGG_STATE_PEN[],F$1,0),"ERROR")</f>
        <v>114</v>
      </c>
      <c r="G71" s="113">
        <f t="shared" si="8"/>
        <v>0.28860759493670884</v>
      </c>
      <c r="H71" s="111">
        <f>IFERROR(VLOOKUP($B71,MMWR_TRAD_AGG_STATE_PEN[],H$1,0),"ERROR")</f>
        <v>291</v>
      </c>
      <c r="I71" s="112">
        <f>IFERROR(VLOOKUP($B71,MMWR_TRAD_AGG_STATE_PEN[],I$1,0),"ERROR")</f>
        <v>81</v>
      </c>
      <c r="J71" s="114">
        <f t="shared" si="9"/>
        <v>0.27835051546391754</v>
      </c>
      <c r="K71" s="111">
        <f>IFERROR(VLOOKUP($B71,MMWR_TRAD_AGG_STATE_PEN[],K$1,0),"ERROR")</f>
        <v>2</v>
      </c>
      <c r="L71" s="112">
        <f>IFERROR(VLOOKUP($B71,MMWR_TRAD_AGG_STATE_PEN[],L$1,0),"ERROR")</f>
        <v>2</v>
      </c>
      <c r="M71" s="114">
        <f t="shared" si="10"/>
        <v>1</v>
      </c>
      <c r="N71" s="111">
        <f>IFERROR(VLOOKUP($B71,MMWR_TRAD_AGG_STATE_PEN[],N$1,0),"ERROR")</f>
        <v>22</v>
      </c>
      <c r="O71" s="112">
        <f>IFERROR(VLOOKUP($B71,MMWR_TRAD_AGG_STATE_PEN[],O$1,0),"ERROR")</f>
        <v>4</v>
      </c>
      <c r="P71" s="114">
        <f t="shared" si="11"/>
        <v>0.18181818181818182</v>
      </c>
      <c r="Q71" s="115">
        <f>IFERROR(VLOOKUP($B71,MMWR_TRAD_AGG_STATE_PEN[],Q$1,0),"ERROR")</f>
        <v>20</v>
      </c>
      <c r="R71" s="115">
        <f>IFERROR(VLOOKUP($B71,MMWR_TRAD_AGG_STATE_PEN[],R$1,0),"ERROR")</f>
        <v>68</v>
      </c>
      <c r="S71" s="115">
        <f>IFERROR(VLOOKUP($B71,MMWR_APP_STATE_PEN[],S$1,0),"ERROR")</f>
        <v>52</v>
      </c>
      <c r="T71" s="28"/>
    </row>
    <row r="72" spans="1:20" s="123" customFormat="1" x14ac:dyDescent="0.2">
      <c r="A72" s="28"/>
      <c r="B72" s="127" t="s">
        <v>424</v>
      </c>
      <c r="C72" s="109">
        <f>IFERROR(VLOOKUP($B72,MMWR_TRAD_AGG_STATE_PEN[],C$1,0),"ERROR")</f>
        <v>57</v>
      </c>
      <c r="D72" s="110">
        <f>IFERROR(VLOOKUP($B72,MMWR_TRAD_AGG_STATE_PEN[],D$1,0),"ERROR")</f>
        <v>96.684210526300006</v>
      </c>
      <c r="E72" s="111">
        <f>IFERROR(VLOOKUP($B72,MMWR_TRAD_AGG_STATE_PEN[],E$1,0),"ERROR")</f>
        <v>105</v>
      </c>
      <c r="F72" s="112">
        <f>IFERROR(VLOOKUP($B72,MMWR_TRAD_AGG_STATE_PEN[],F$1,0),"ERROR")</f>
        <v>23</v>
      </c>
      <c r="G72" s="113">
        <f t="shared" si="8"/>
        <v>0.21904761904761905</v>
      </c>
      <c r="H72" s="111">
        <f>IFERROR(VLOOKUP($B72,MMWR_TRAD_AGG_STATE_PEN[],H$1,0),"ERROR")</f>
        <v>80</v>
      </c>
      <c r="I72" s="112">
        <f>IFERROR(VLOOKUP($B72,MMWR_TRAD_AGG_STATE_PEN[],I$1,0),"ERROR")</f>
        <v>25</v>
      </c>
      <c r="J72" s="114">
        <f t="shared" si="9"/>
        <v>0.3125</v>
      </c>
      <c r="K72" s="111">
        <f>IFERROR(VLOOKUP($B72,MMWR_TRAD_AGG_STATE_PEN[],K$1,0),"ERROR")</f>
        <v>2</v>
      </c>
      <c r="L72" s="112">
        <f>IFERROR(VLOOKUP($B72,MMWR_TRAD_AGG_STATE_PEN[],L$1,0),"ERROR")</f>
        <v>1</v>
      </c>
      <c r="M72" s="114">
        <f t="shared" si="10"/>
        <v>0.5</v>
      </c>
      <c r="N72" s="111">
        <f>IFERROR(VLOOKUP($B72,MMWR_TRAD_AGG_STATE_PEN[],N$1,0),"ERROR")</f>
        <v>5</v>
      </c>
      <c r="O72" s="112">
        <f>IFERROR(VLOOKUP($B72,MMWR_TRAD_AGG_STATE_PEN[],O$1,0),"ERROR")</f>
        <v>3</v>
      </c>
      <c r="P72" s="114">
        <f t="shared" si="11"/>
        <v>0.6</v>
      </c>
      <c r="Q72" s="115">
        <f>IFERROR(VLOOKUP($B72,MMWR_TRAD_AGG_STATE_PEN[],Q$1,0),"ERROR")</f>
        <v>13</v>
      </c>
      <c r="R72" s="115">
        <f>IFERROR(VLOOKUP($B72,MMWR_TRAD_AGG_STATE_PEN[],R$1,0),"ERROR")</f>
        <v>27</v>
      </c>
      <c r="S72" s="115">
        <f>IFERROR(VLOOKUP($B72,MMWR_APP_STATE_PEN[],S$1,0),"ERROR")</f>
        <v>15</v>
      </c>
      <c r="T72" s="28"/>
    </row>
    <row r="73" spans="1:20" s="123" customFormat="1" x14ac:dyDescent="0.2">
      <c r="A73" s="28"/>
      <c r="B73" s="127" t="s">
        <v>415</v>
      </c>
      <c r="C73" s="109">
        <f>IFERROR(VLOOKUP($B73,MMWR_TRAD_AGG_STATE_PEN[],C$1,0),"ERROR")</f>
        <v>46</v>
      </c>
      <c r="D73" s="110">
        <f>IFERROR(VLOOKUP($B73,MMWR_TRAD_AGG_STATE_PEN[],D$1,0),"ERROR")</f>
        <v>115.3043478261</v>
      </c>
      <c r="E73" s="111">
        <f>IFERROR(VLOOKUP($B73,MMWR_TRAD_AGG_STATE_PEN[],E$1,0),"ERROR")</f>
        <v>68</v>
      </c>
      <c r="F73" s="112">
        <f>IFERROR(VLOOKUP($B73,MMWR_TRAD_AGG_STATE_PEN[],F$1,0),"ERROR")</f>
        <v>13</v>
      </c>
      <c r="G73" s="113">
        <f t="shared" si="8"/>
        <v>0.19117647058823528</v>
      </c>
      <c r="H73" s="111">
        <f>IFERROR(VLOOKUP($B73,MMWR_TRAD_AGG_STATE_PEN[],H$1,0),"ERROR")</f>
        <v>62</v>
      </c>
      <c r="I73" s="112">
        <f>IFERROR(VLOOKUP($B73,MMWR_TRAD_AGG_STATE_PEN[],I$1,0),"ERROR")</f>
        <v>24</v>
      </c>
      <c r="J73" s="114">
        <f t="shared" si="9"/>
        <v>0.38709677419354838</v>
      </c>
      <c r="K73" s="111">
        <f>IFERROR(VLOOKUP($B73,MMWR_TRAD_AGG_STATE_PEN[],K$1,0),"ERROR")</f>
        <v>2</v>
      </c>
      <c r="L73" s="112">
        <f>IFERROR(VLOOKUP($B73,MMWR_TRAD_AGG_STATE_PEN[],L$1,0),"ERROR")</f>
        <v>2</v>
      </c>
      <c r="M73" s="114">
        <f t="shared" si="10"/>
        <v>1</v>
      </c>
      <c r="N73" s="111">
        <f>IFERROR(VLOOKUP($B73,MMWR_TRAD_AGG_STATE_PEN[],N$1,0),"ERROR")</f>
        <v>1</v>
      </c>
      <c r="O73" s="112">
        <f>IFERROR(VLOOKUP($B73,MMWR_TRAD_AGG_STATE_PEN[],O$1,0),"ERROR")</f>
        <v>1</v>
      </c>
      <c r="P73" s="114">
        <f t="shared" si="11"/>
        <v>1</v>
      </c>
      <c r="Q73" s="115">
        <f>IFERROR(VLOOKUP($B73,MMWR_TRAD_AGG_STATE_PEN[],Q$1,0),"ERROR")</f>
        <v>8</v>
      </c>
      <c r="R73" s="115">
        <f>IFERROR(VLOOKUP($B73,MMWR_TRAD_AGG_STATE_PEN[],R$1,0),"ERROR")</f>
        <v>19</v>
      </c>
      <c r="S73" s="115">
        <f>IFERROR(VLOOKUP($B73,MMWR_APP_STATE_PEN[],S$1,0),"ERROR")</f>
        <v>15</v>
      </c>
      <c r="T73" s="28"/>
    </row>
    <row r="74" spans="1:20" s="123" customFormat="1" x14ac:dyDescent="0.2">
      <c r="A74" s="28"/>
      <c r="B74" s="127" t="s">
        <v>417</v>
      </c>
      <c r="C74" s="109">
        <f>IFERROR(VLOOKUP($B74,MMWR_TRAD_AGG_STATE_PEN[],C$1,0),"ERROR")</f>
        <v>149</v>
      </c>
      <c r="D74" s="110">
        <f>IFERROR(VLOOKUP($B74,MMWR_TRAD_AGG_STATE_PEN[],D$1,0),"ERROR")</f>
        <v>99.221476510100004</v>
      </c>
      <c r="E74" s="111">
        <f>IFERROR(VLOOKUP($B74,MMWR_TRAD_AGG_STATE_PEN[],E$1,0),"ERROR")</f>
        <v>146</v>
      </c>
      <c r="F74" s="112">
        <f>IFERROR(VLOOKUP($B74,MMWR_TRAD_AGG_STATE_PEN[],F$1,0),"ERROR")</f>
        <v>29</v>
      </c>
      <c r="G74" s="113">
        <f t="shared" si="8"/>
        <v>0.19863013698630136</v>
      </c>
      <c r="H74" s="111">
        <f>IFERROR(VLOOKUP($B74,MMWR_TRAD_AGG_STATE_PEN[],H$1,0),"ERROR")</f>
        <v>188</v>
      </c>
      <c r="I74" s="112">
        <f>IFERROR(VLOOKUP($B74,MMWR_TRAD_AGG_STATE_PEN[],I$1,0),"ERROR")</f>
        <v>64</v>
      </c>
      <c r="J74" s="114">
        <f t="shared" si="9"/>
        <v>0.34042553191489361</v>
      </c>
      <c r="K74" s="111">
        <f>IFERROR(VLOOKUP($B74,MMWR_TRAD_AGG_STATE_PEN[],K$1,0),"ERROR")</f>
        <v>2</v>
      </c>
      <c r="L74" s="112">
        <f>IFERROR(VLOOKUP($B74,MMWR_TRAD_AGG_STATE_PEN[],L$1,0),"ERROR")</f>
        <v>2</v>
      </c>
      <c r="M74" s="114">
        <f t="shared" si="10"/>
        <v>1</v>
      </c>
      <c r="N74" s="111">
        <f>IFERROR(VLOOKUP($B74,MMWR_TRAD_AGG_STATE_PEN[],N$1,0),"ERROR")</f>
        <v>9</v>
      </c>
      <c r="O74" s="112">
        <f>IFERROR(VLOOKUP($B74,MMWR_TRAD_AGG_STATE_PEN[],O$1,0),"ERROR")</f>
        <v>2</v>
      </c>
      <c r="P74" s="114">
        <f t="shared" si="11"/>
        <v>0.22222222222222221</v>
      </c>
      <c r="Q74" s="115">
        <f>IFERROR(VLOOKUP($B74,MMWR_TRAD_AGG_STATE_PEN[],Q$1,0),"ERROR")</f>
        <v>20</v>
      </c>
      <c r="R74" s="115">
        <f>IFERROR(VLOOKUP($B74,MMWR_TRAD_AGG_STATE_PEN[],R$1,0),"ERROR")</f>
        <v>35</v>
      </c>
      <c r="S74" s="115">
        <f>IFERROR(VLOOKUP($B74,MMWR_APP_STATE_PEN[],S$1,0),"ERROR")</f>
        <v>22</v>
      </c>
      <c r="T74" s="28"/>
    </row>
    <row r="75" spans="1:20" s="123" customFormat="1" x14ac:dyDescent="0.2">
      <c r="A75" s="28"/>
      <c r="B75" s="127" t="s">
        <v>377</v>
      </c>
      <c r="C75" s="109">
        <f>IFERROR(VLOOKUP($B75,MMWR_TRAD_AGG_STATE_PEN[],C$1,0),"ERROR")</f>
        <v>381</v>
      </c>
      <c r="D75" s="110">
        <f>IFERROR(VLOOKUP($B75,MMWR_TRAD_AGG_STATE_PEN[],D$1,0),"ERROR")</f>
        <v>96.459317585299999</v>
      </c>
      <c r="E75" s="111">
        <f>IFERROR(VLOOKUP($B75,MMWR_TRAD_AGG_STATE_PEN[],E$1,0),"ERROR")</f>
        <v>630</v>
      </c>
      <c r="F75" s="112">
        <f>IFERROR(VLOOKUP($B75,MMWR_TRAD_AGG_STATE_PEN[],F$1,0),"ERROR")</f>
        <v>130</v>
      </c>
      <c r="G75" s="113">
        <f t="shared" si="8"/>
        <v>0.20634920634920634</v>
      </c>
      <c r="H75" s="111">
        <f>IFERROR(VLOOKUP($B75,MMWR_TRAD_AGG_STATE_PEN[],H$1,0),"ERROR")</f>
        <v>502</v>
      </c>
      <c r="I75" s="112">
        <f>IFERROR(VLOOKUP($B75,MMWR_TRAD_AGG_STATE_PEN[],I$1,0),"ERROR")</f>
        <v>182</v>
      </c>
      <c r="J75" s="114">
        <f t="shared" si="9"/>
        <v>0.36254980079681276</v>
      </c>
      <c r="K75" s="111">
        <f>IFERROR(VLOOKUP($B75,MMWR_TRAD_AGG_STATE_PEN[],K$1,0),"ERROR")</f>
        <v>11</v>
      </c>
      <c r="L75" s="112">
        <f>IFERROR(VLOOKUP($B75,MMWR_TRAD_AGG_STATE_PEN[],L$1,0),"ERROR")</f>
        <v>10</v>
      </c>
      <c r="M75" s="114">
        <f t="shared" si="10"/>
        <v>0.90909090909090906</v>
      </c>
      <c r="N75" s="111">
        <f>IFERROR(VLOOKUP($B75,MMWR_TRAD_AGG_STATE_PEN[],N$1,0),"ERROR")</f>
        <v>39</v>
      </c>
      <c r="O75" s="112">
        <f>IFERROR(VLOOKUP($B75,MMWR_TRAD_AGG_STATE_PEN[],O$1,0),"ERROR")</f>
        <v>18</v>
      </c>
      <c r="P75" s="114">
        <f t="shared" si="11"/>
        <v>0.46153846153846156</v>
      </c>
      <c r="Q75" s="115">
        <f>IFERROR(VLOOKUP($B75,MMWR_TRAD_AGG_STATE_PEN[],Q$1,0),"ERROR")</f>
        <v>64</v>
      </c>
      <c r="R75" s="115">
        <f>IFERROR(VLOOKUP($B75,MMWR_TRAD_AGG_STATE_PEN[],R$1,0),"ERROR")</f>
        <v>168</v>
      </c>
      <c r="S75" s="115">
        <f>IFERROR(VLOOKUP($B75,MMWR_APP_STATE_PEN[],S$1,0),"ERROR")</f>
        <v>91</v>
      </c>
      <c r="T75" s="28"/>
    </row>
    <row r="76" spans="1:20" s="123" customFormat="1" x14ac:dyDescent="0.2">
      <c r="A76" s="28"/>
      <c r="B76" s="127" t="s">
        <v>372</v>
      </c>
      <c r="C76" s="109">
        <f>IFERROR(VLOOKUP($B76,MMWR_TRAD_AGG_STATE_PEN[],C$1,0),"ERROR")</f>
        <v>422</v>
      </c>
      <c r="D76" s="110">
        <f>IFERROR(VLOOKUP($B76,MMWR_TRAD_AGG_STATE_PEN[],D$1,0),"ERROR")</f>
        <v>97.983412322299998</v>
      </c>
      <c r="E76" s="111">
        <f>IFERROR(VLOOKUP($B76,MMWR_TRAD_AGG_STATE_PEN[],E$1,0),"ERROR")</f>
        <v>659</v>
      </c>
      <c r="F76" s="112">
        <f>IFERROR(VLOOKUP($B76,MMWR_TRAD_AGG_STATE_PEN[],F$1,0),"ERROR")</f>
        <v>156</v>
      </c>
      <c r="G76" s="113">
        <f t="shared" si="8"/>
        <v>0.23672230652503792</v>
      </c>
      <c r="H76" s="111">
        <f>IFERROR(VLOOKUP($B76,MMWR_TRAD_AGG_STATE_PEN[],H$1,0),"ERROR")</f>
        <v>556</v>
      </c>
      <c r="I76" s="112">
        <f>IFERROR(VLOOKUP($B76,MMWR_TRAD_AGG_STATE_PEN[],I$1,0),"ERROR")</f>
        <v>195</v>
      </c>
      <c r="J76" s="114">
        <f t="shared" si="9"/>
        <v>0.35071942446043164</v>
      </c>
      <c r="K76" s="111">
        <f>IFERROR(VLOOKUP($B76,MMWR_TRAD_AGG_STATE_PEN[],K$1,0),"ERROR")</f>
        <v>2</v>
      </c>
      <c r="L76" s="112">
        <f>IFERROR(VLOOKUP($B76,MMWR_TRAD_AGG_STATE_PEN[],L$1,0),"ERROR")</f>
        <v>2</v>
      </c>
      <c r="M76" s="114">
        <f t="shared" si="10"/>
        <v>1</v>
      </c>
      <c r="N76" s="111">
        <f>IFERROR(VLOOKUP($B76,MMWR_TRAD_AGG_STATE_PEN[],N$1,0),"ERROR")</f>
        <v>30</v>
      </c>
      <c r="O76" s="112">
        <f>IFERROR(VLOOKUP($B76,MMWR_TRAD_AGG_STATE_PEN[],O$1,0),"ERROR")</f>
        <v>8</v>
      </c>
      <c r="P76" s="114">
        <f t="shared" si="11"/>
        <v>0.26666666666666666</v>
      </c>
      <c r="Q76" s="115">
        <f>IFERROR(VLOOKUP($B76,MMWR_TRAD_AGG_STATE_PEN[],Q$1,0),"ERROR")</f>
        <v>52</v>
      </c>
      <c r="R76" s="115">
        <f>IFERROR(VLOOKUP($B76,MMWR_TRAD_AGG_STATE_PEN[],R$1,0),"ERROR")</f>
        <v>169</v>
      </c>
      <c r="S76" s="115">
        <f>IFERROR(VLOOKUP($B76,MMWR_APP_STATE_PEN[],S$1,0),"ERROR")</f>
        <v>106</v>
      </c>
      <c r="T76" s="28"/>
    </row>
    <row r="77" spans="1:20" s="123" customFormat="1" x14ac:dyDescent="0.2">
      <c r="A77" s="28"/>
      <c r="B77" s="127" t="s">
        <v>416</v>
      </c>
      <c r="C77" s="109">
        <f>IFERROR(VLOOKUP($B77,MMWR_TRAD_AGG_STATE_PEN[],C$1,0),"ERROR")</f>
        <v>116</v>
      </c>
      <c r="D77" s="110">
        <f>IFERROR(VLOOKUP($B77,MMWR_TRAD_AGG_STATE_PEN[],D$1,0),"ERROR")</f>
        <v>99.413793103399996</v>
      </c>
      <c r="E77" s="111">
        <f>IFERROR(VLOOKUP($B77,MMWR_TRAD_AGG_STATE_PEN[],E$1,0),"ERROR")</f>
        <v>171</v>
      </c>
      <c r="F77" s="112">
        <f>IFERROR(VLOOKUP($B77,MMWR_TRAD_AGG_STATE_PEN[],F$1,0),"ERROR")</f>
        <v>42</v>
      </c>
      <c r="G77" s="113">
        <f t="shared" si="8"/>
        <v>0.24561403508771928</v>
      </c>
      <c r="H77" s="111">
        <f>IFERROR(VLOOKUP($B77,MMWR_TRAD_AGG_STATE_PEN[],H$1,0),"ERROR")</f>
        <v>157</v>
      </c>
      <c r="I77" s="112">
        <f>IFERROR(VLOOKUP($B77,MMWR_TRAD_AGG_STATE_PEN[],I$1,0),"ERROR")</f>
        <v>53</v>
      </c>
      <c r="J77" s="114">
        <f t="shared" si="9"/>
        <v>0.33757961783439489</v>
      </c>
      <c r="K77" s="111">
        <f>IFERROR(VLOOKUP($B77,MMWR_TRAD_AGG_STATE_PEN[],K$1,0),"ERROR")</f>
        <v>0</v>
      </c>
      <c r="L77" s="112">
        <f>IFERROR(VLOOKUP($B77,MMWR_TRAD_AGG_STATE_PEN[],L$1,0),"ERROR")</f>
        <v>0</v>
      </c>
      <c r="M77" s="114" t="str">
        <f t="shared" si="10"/>
        <v>0%</v>
      </c>
      <c r="N77" s="111">
        <f>IFERROR(VLOOKUP($B77,MMWR_TRAD_AGG_STATE_PEN[],N$1,0),"ERROR")</f>
        <v>13</v>
      </c>
      <c r="O77" s="112">
        <f>IFERROR(VLOOKUP($B77,MMWR_TRAD_AGG_STATE_PEN[],O$1,0),"ERROR")</f>
        <v>3</v>
      </c>
      <c r="P77" s="114">
        <f t="shared" si="11"/>
        <v>0.23076923076923078</v>
      </c>
      <c r="Q77" s="115">
        <f>IFERROR(VLOOKUP($B77,MMWR_TRAD_AGG_STATE_PEN[],Q$1,0),"ERROR")</f>
        <v>18</v>
      </c>
      <c r="R77" s="115">
        <f>IFERROR(VLOOKUP($B77,MMWR_TRAD_AGG_STATE_PEN[],R$1,0),"ERROR")</f>
        <v>36</v>
      </c>
      <c r="S77" s="115">
        <f>IFERROR(VLOOKUP($B77,MMWR_APP_STATE_PEN[],S$1,0),"ERROR")</f>
        <v>15</v>
      </c>
      <c r="T77" s="28"/>
    </row>
    <row r="78" spans="1:20" s="123" customFormat="1" x14ac:dyDescent="0.2">
      <c r="A78" s="28"/>
      <c r="B78" s="127" t="s">
        <v>375</v>
      </c>
      <c r="C78" s="109">
        <f>IFERROR(VLOOKUP($B78,MMWR_TRAD_AGG_STATE_PEN[],C$1,0),"ERROR")</f>
        <v>471</v>
      </c>
      <c r="D78" s="110">
        <f>IFERROR(VLOOKUP($B78,MMWR_TRAD_AGG_STATE_PEN[],D$1,0),"ERROR")</f>
        <v>103.3269639066</v>
      </c>
      <c r="E78" s="111">
        <f>IFERROR(VLOOKUP($B78,MMWR_TRAD_AGG_STATE_PEN[],E$1,0),"ERROR")</f>
        <v>816</v>
      </c>
      <c r="F78" s="112">
        <f>IFERROR(VLOOKUP($B78,MMWR_TRAD_AGG_STATE_PEN[],F$1,0),"ERROR")</f>
        <v>221</v>
      </c>
      <c r="G78" s="113">
        <f t="shared" si="8"/>
        <v>0.27083333333333331</v>
      </c>
      <c r="H78" s="111">
        <f>IFERROR(VLOOKUP($B78,MMWR_TRAD_AGG_STATE_PEN[],H$1,0),"ERROR")</f>
        <v>598</v>
      </c>
      <c r="I78" s="112">
        <f>IFERROR(VLOOKUP($B78,MMWR_TRAD_AGG_STATE_PEN[],I$1,0),"ERROR")</f>
        <v>228</v>
      </c>
      <c r="J78" s="114">
        <f t="shared" si="9"/>
        <v>0.38127090301003347</v>
      </c>
      <c r="K78" s="111">
        <f>IFERROR(VLOOKUP($B78,MMWR_TRAD_AGG_STATE_PEN[],K$1,0),"ERROR")</f>
        <v>3</v>
      </c>
      <c r="L78" s="112">
        <f>IFERROR(VLOOKUP($B78,MMWR_TRAD_AGG_STATE_PEN[],L$1,0),"ERROR")</f>
        <v>3</v>
      </c>
      <c r="M78" s="114">
        <f t="shared" si="10"/>
        <v>1</v>
      </c>
      <c r="N78" s="111">
        <f>IFERROR(VLOOKUP($B78,MMWR_TRAD_AGG_STATE_PEN[],N$1,0),"ERROR")</f>
        <v>23</v>
      </c>
      <c r="O78" s="112">
        <f>IFERROR(VLOOKUP($B78,MMWR_TRAD_AGG_STATE_PEN[],O$1,0),"ERROR")</f>
        <v>8</v>
      </c>
      <c r="P78" s="114">
        <f t="shared" si="11"/>
        <v>0.34782608695652173</v>
      </c>
      <c r="Q78" s="115">
        <f>IFERROR(VLOOKUP($B78,MMWR_TRAD_AGG_STATE_PEN[],Q$1,0),"ERROR")</f>
        <v>61</v>
      </c>
      <c r="R78" s="115">
        <f>IFERROR(VLOOKUP($B78,MMWR_TRAD_AGG_STATE_PEN[],R$1,0),"ERROR")</f>
        <v>204</v>
      </c>
      <c r="S78" s="115">
        <f>IFERROR(VLOOKUP($B78,MMWR_APP_STATE_PEN[],S$1,0),"ERROR")</f>
        <v>173</v>
      </c>
      <c r="T78" s="28"/>
    </row>
    <row r="79" spans="1:20" s="123" customFormat="1" x14ac:dyDescent="0.2">
      <c r="A79" s="28"/>
      <c r="B79" s="127" t="s">
        <v>60</v>
      </c>
      <c r="C79" s="109">
        <f>IFERROR(VLOOKUP($B79,MMWR_TRAD_AGG_STATE_PEN[],C$1,0),"ERROR")</f>
        <v>1342</v>
      </c>
      <c r="D79" s="110">
        <f>IFERROR(VLOOKUP($B79,MMWR_TRAD_AGG_STATE_PEN[],D$1,0),"ERROR")</f>
        <v>93.109538002999997</v>
      </c>
      <c r="E79" s="111">
        <f>IFERROR(VLOOKUP($B79,MMWR_TRAD_AGG_STATE_PEN[],E$1,0),"ERROR")</f>
        <v>2286</v>
      </c>
      <c r="F79" s="112">
        <f>IFERROR(VLOOKUP($B79,MMWR_TRAD_AGG_STATE_PEN[],F$1,0),"ERROR")</f>
        <v>560</v>
      </c>
      <c r="G79" s="113">
        <f t="shared" si="8"/>
        <v>0.24496937882764655</v>
      </c>
      <c r="H79" s="111">
        <f>IFERROR(VLOOKUP($B79,MMWR_TRAD_AGG_STATE_PEN[],H$1,0),"ERROR")</f>
        <v>1817</v>
      </c>
      <c r="I79" s="112">
        <f>IFERROR(VLOOKUP($B79,MMWR_TRAD_AGG_STATE_PEN[],I$1,0),"ERROR")</f>
        <v>580</v>
      </c>
      <c r="J79" s="114">
        <f t="shared" si="9"/>
        <v>0.31920748486516237</v>
      </c>
      <c r="K79" s="111">
        <f>IFERROR(VLOOKUP($B79,MMWR_TRAD_AGG_STATE_PEN[],K$1,0),"ERROR")</f>
        <v>15</v>
      </c>
      <c r="L79" s="112">
        <f>IFERROR(VLOOKUP($B79,MMWR_TRAD_AGG_STATE_PEN[],L$1,0),"ERROR")</f>
        <v>15</v>
      </c>
      <c r="M79" s="114">
        <f t="shared" si="10"/>
        <v>1</v>
      </c>
      <c r="N79" s="111">
        <f>IFERROR(VLOOKUP($B79,MMWR_TRAD_AGG_STATE_PEN[],N$1,0),"ERROR")</f>
        <v>74</v>
      </c>
      <c r="O79" s="112">
        <f>IFERROR(VLOOKUP($B79,MMWR_TRAD_AGG_STATE_PEN[],O$1,0),"ERROR")</f>
        <v>29</v>
      </c>
      <c r="P79" s="114">
        <f t="shared" si="11"/>
        <v>0.39189189189189189</v>
      </c>
      <c r="Q79" s="115">
        <f>IFERROR(VLOOKUP($B79,MMWR_TRAD_AGG_STATE_PEN[],Q$1,0),"ERROR")</f>
        <v>156</v>
      </c>
      <c r="R79" s="115">
        <f>IFERROR(VLOOKUP($B79,MMWR_TRAD_AGG_STATE_PEN[],R$1,0),"ERROR")</f>
        <v>389</v>
      </c>
      <c r="S79" s="115">
        <f>IFERROR(VLOOKUP($B79,MMWR_APP_STATE_PEN[],S$1,0),"ERROR")</f>
        <v>248</v>
      </c>
      <c r="T79" s="28"/>
    </row>
    <row r="80" spans="1:20" s="123" customFormat="1" x14ac:dyDescent="0.2">
      <c r="A80" s="28"/>
      <c r="B80" s="127" t="s">
        <v>383</v>
      </c>
      <c r="C80" s="109">
        <f>IFERROR(VLOOKUP($B80,MMWR_TRAD_AGG_STATE_PEN[],C$1,0),"ERROR")</f>
        <v>1597</v>
      </c>
      <c r="D80" s="110">
        <f>IFERROR(VLOOKUP($B80,MMWR_TRAD_AGG_STATE_PEN[],D$1,0),"ERROR")</f>
        <v>86.029430181600006</v>
      </c>
      <c r="E80" s="111">
        <f>IFERROR(VLOOKUP($B80,MMWR_TRAD_AGG_STATE_PEN[],E$1,0),"ERROR")</f>
        <v>1633</v>
      </c>
      <c r="F80" s="112">
        <f>IFERROR(VLOOKUP($B80,MMWR_TRAD_AGG_STATE_PEN[],F$1,0),"ERROR")</f>
        <v>381</v>
      </c>
      <c r="G80" s="113">
        <f t="shared" si="8"/>
        <v>0.23331292100428658</v>
      </c>
      <c r="H80" s="111">
        <f>IFERROR(VLOOKUP($B80,MMWR_TRAD_AGG_STATE_PEN[],H$1,0),"ERROR")</f>
        <v>2059</v>
      </c>
      <c r="I80" s="112">
        <f>IFERROR(VLOOKUP($B80,MMWR_TRAD_AGG_STATE_PEN[],I$1,0),"ERROR")</f>
        <v>590</v>
      </c>
      <c r="J80" s="114">
        <f t="shared" si="9"/>
        <v>0.28654686741136476</v>
      </c>
      <c r="K80" s="111">
        <f>IFERROR(VLOOKUP($B80,MMWR_TRAD_AGG_STATE_PEN[],K$1,0),"ERROR")</f>
        <v>30</v>
      </c>
      <c r="L80" s="112">
        <f>IFERROR(VLOOKUP($B80,MMWR_TRAD_AGG_STATE_PEN[],L$1,0),"ERROR")</f>
        <v>29</v>
      </c>
      <c r="M80" s="114">
        <f t="shared" si="10"/>
        <v>0.96666666666666667</v>
      </c>
      <c r="N80" s="111">
        <f>IFERROR(VLOOKUP($B80,MMWR_TRAD_AGG_STATE_PEN[],N$1,0),"ERROR")</f>
        <v>101</v>
      </c>
      <c r="O80" s="112">
        <f>IFERROR(VLOOKUP($B80,MMWR_TRAD_AGG_STATE_PEN[],O$1,0),"ERROR")</f>
        <v>38</v>
      </c>
      <c r="P80" s="114">
        <f t="shared" si="11"/>
        <v>0.37623762376237624</v>
      </c>
      <c r="Q80" s="115">
        <f>IFERROR(VLOOKUP($B80,MMWR_TRAD_AGG_STATE_PEN[],Q$1,0),"ERROR")</f>
        <v>273</v>
      </c>
      <c r="R80" s="115">
        <f>IFERROR(VLOOKUP($B80,MMWR_TRAD_AGG_STATE_PEN[],R$1,0),"ERROR")</f>
        <v>474</v>
      </c>
      <c r="S80" s="115">
        <f>IFERROR(VLOOKUP($B80,MMWR_APP_STATE_PEN[],S$1,0),"ERROR")</f>
        <v>209</v>
      </c>
      <c r="T80" s="28"/>
    </row>
    <row r="81" spans="1:20" s="123" customFormat="1" x14ac:dyDescent="0.2">
      <c r="A81" s="28"/>
      <c r="B81" s="127" t="s">
        <v>376</v>
      </c>
      <c r="C81" s="109">
        <f>IFERROR(VLOOKUP($B81,MMWR_TRAD_AGG_STATE_PEN[],C$1,0),"ERROR")</f>
        <v>1691</v>
      </c>
      <c r="D81" s="110">
        <f>IFERROR(VLOOKUP($B81,MMWR_TRAD_AGG_STATE_PEN[],D$1,0),"ERROR")</f>
        <v>93.002365464199997</v>
      </c>
      <c r="E81" s="111">
        <f>IFERROR(VLOOKUP($B81,MMWR_TRAD_AGG_STATE_PEN[],E$1,0),"ERROR")</f>
        <v>2730</v>
      </c>
      <c r="F81" s="112">
        <f>IFERROR(VLOOKUP($B81,MMWR_TRAD_AGG_STATE_PEN[],F$1,0),"ERROR")</f>
        <v>646</v>
      </c>
      <c r="G81" s="113">
        <f t="shared" si="8"/>
        <v>0.23663003663003662</v>
      </c>
      <c r="H81" s="111">
        <f>IFERROR(VLOOKUP($B81,MMWR_TRAD_AGG_STATE_PEN[],H$1,0),"ERROR")</f>
        <v>2341</v>
      </c>
      <c r="I81" s="112">
        <f>IFERROR(VLOOKUP($B81,MMWR_TRAD_AGG_STATE_PEN[],I$1,0),"ERROR")</f>
        <v>776</v>
      </c>
      <c r="J81" s="114">
        <f t="shared" si="9"/>
        <v>0.33148227253310553</v>
      </c>
      <c r="K81" s="111">
        <f>IFERROR(VLOOKUP($B81,MMWR_TRAD_AGG_STATE_PEN[],K$1,0),"ERROR")</f>
        <v>10</v>
      </c>
      <c r="L81" s="112">
        <f>IFERROR(VLOOKUP($B81,MMWR_TRAD_AGG_STATE_PEN[],L$1,0),"ERROR")</f>
        <v>9</v>
      </c>
      <c r="M81" s="114">
        <f t="shared" si="10"/>
        <v>0.9</v>
      </c>
      <c r="N81" s="111">
        <f>IFERROR(VLOOKUP($B81,MMWR_TRAD_AGG_STATE_PEN[],N$1,0),"ERROR")</f>
        <v>120</v>
      </c>
      <c r="O81" s="112">
        <f>IFERROR(VLOOKUP($B81,MMWR_TRAD_AGG_STATE_PEN[],O$1,0),"ERROR")</f>
        <v>20</v>
      </c>
      <c r="P81" s="114">
        <f t="shared" si="11"/>
        <v>0.16666666666666666</v>
      </c>
      <c r="Q81" s="115">
        <f>IFERROR(VLOOKUP($B81,MMWR_TRAD_AGG_STATE_PEN[],Q$1,0),"ERROR")</f>
        <v>172</v>
      </c>
      <c r="R81" s="115">
        <f>IFERROR(VLOOKUP($B81,MMWR_TRAD_AGG_STATE_PEN[],R$1,0),"ERROR")</f>
        <v>482</v>
      </c>
      <c r="S81" s="115">
        <f>IFERROR(VLOOKUP($B81,MMWR_APP_STATE_PEN[],S$1,0),"ERROR")</f>
        <v>248</v>
      </c>
      <c r="T81" s="28"/>
    </row>
    <row r="82" spans="1:20" s="123" customFormat="1" x14ac:dyDescent="0.2">
      <c r="A82" s="28"/>
      <c r="B82" s="127" t="s">
        <v>373</v>
      </c>
      <c r="C82" s="109">
        <f>IFERROR(VLOOKUP($B82,MMWR_TRAD_AGG_STATE_PEN[],C$1,0),"ERROR")</f>
        <v>103</v>
      </c>
      <c r="D82" s="110">
        <f>IFERROR(VLOOKUP($B82,MMWR_TRAD_AGG_STATE_PEN[],D$1,0),"ERROR")</f>
        <v>80.854368932</v>
      </c>
      <c r="E82" s="111">
        <f>IFERROR(VLOOKUP($B82,MMWR_TRAD_AGG_STATE_PEN[],E$1,0),"ERROR")</f>
        <v>172</v>
      </c>
      <c r="F82" s="112">
        <f>IFERROR(VLOOKUP($B82,MMWR_TRAD_AGG_STATE_PEN[],F$1,0),"ERROR")</f>
        <v>32</v>
      </c>
      <c r="G82" s="113">
        <f t="shared" si="8"/>
        <v>0.18604651162790697</v>
      </c>
      <c r="H82" s="111">
        <f>IFERROR(VLOOKUP($B82,MMWR_TRAD_AGG_STATE_PEN[],H$1,0),"ERROR")</f>
        <v>143</v>
      </c>
      <c r="I82" s="112">
        <f>IFERROR(VLOOKUP($B82,MMWR_TRAD_AGG_STATE_PEN[],I$1,0),"ERROR")</f>
        <v>40</v>
      </c>
      <c r="J82" s="114">
        <f t="shared" si="9"/>
        <v>0.27972027972027974</v>
      </c>
      <c r="K82" s="111">
        <f>IFERROR(VLOOKUP($B82,MMWR_TRAD_AGG_STATE_PEN[],K$1,0),"ERROR")</f>
        <v>1</v>
      </c>
      <c r="L82" s="112">
        <f>IFERROR(VLOOKUP($B82,MMWR_TRAD_AGG_STATE_PEN[],L$1,0),"ERROR")</f>
        <v>1</v>
      </c>
      <c r="M82" s="114">
        <f t="shared" si="10"/>
        <v>1</v>
      </c>
      <c r="N82" s="111">
        <f>IFERROR(VLOOKUP($B82,MMWR_TRAD_AGG_STATE_PEN[],N$1,0),"ERROR")</f>
        <v>11</v>
      </c>
      <c r="O82" s="112">
        <f>IFERROR(VLOOKUP($B82,MMWR_TRAD_AGG_STATE_PEN[],O$1,0),"ERROR")</f>
        <v>4</v>
      </c>
      <c r="P82" s="114">
        <f t="shared" si="11"/>
        <v>0.36363636363636365</v>
      </c>
      <c r="Q82" s="115">
        <f>IFERROR(VLOOKUP($B82,MMWR_TRAD_AGG_STATE_PEN[],Q$1,0),"ERROR")</f>
        <v>17</v>
      </c>
      <c r="R82" s="115">
        <f>IFERROR(VLOOKUP($B82,MMWR_TRAD_AGG_STATE_PEN[],R$1,0),"ERROR")</f>
        <v>34</v>
      </c>
      <c r="S82" s="115">
        <f>IFERROR(VLOOKUP($B82,MMWR_APP_STATE_PEN[],S$1,0),"ERROR")</f>
        <v>20</v>
      </c>
      <c r="T82" s="28"/>
    </row>
    <row r="83" spans="1:20" s="123" customFormat="1" x14ac:dyDescent="0.2">
      <c r="A83" s="28"/>
      <c r="B83" s="127" t="s">
        <v>418</v>
      </c>
      <c r="C83" s="109">
        <f>IFERROR(VLOOKUP($B83,MMWR_TRAD_AGG_STATE_PEN[],C$1,0),"ERROR")</f>
        <v>42</v>
      </c>
      <c r="D83" s="110">
        <f>IFERROR(VLOOKUP($B83,MMWR_TRAD_AGG_STATE_PEN[],D$1,0),"ERROR")</f>
        <v>81.761904761899999</v>
      </c>
      <c r="E83" s="111">
        <f>IFERROR(VLOOKUP($B83,MMWR_TRAD_AGG_STATE_PEN[],E$1,0),"ERROR")</f>
        <v>53</v>
      </c>
      <c r="F83" s="112">
        <f>IFERROR(VLOOKUP($B83,MMWR_TRAD_AGG_STATE_PEN[],F$1,0),"ERROR")</f>
        <v>7</v>
      </c>
      <c r="G83" s="113">
        <f t="shared" si="8"/>
        <v>0.13207547169811321</v>
      </c>
      <c r="H83" s="111">
        <f>IFERROR(VLOOKUP($B83,MMWR_TRAD_AGG_STATE_PEN[],H$1,0),"ERROR")</f>
        <v>47</v>
      </c>
      <c r="I83" s="112">
        <f>IFERROR(VLOOKUP($B83,MMWR_TRAD_AGG_STATE_PEN[],I$1,0),"ERROR")</f>
        <v>10</v>
      </c>
      <c r="J83" s="114">
        <f t="shared" si="9"/>
        <v>0.21276595744680851</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8</v>
      </c>
      <c r="R83" s="115">
        <f>IFERROR(VLOOKUP($B83,MMWR_TRAD_AGG_STATE_PEN[],R$1,0),"ERROR")</f>
        <v>13</v>
      </c>
      <c r="S83" s="115">
        <f>IFERROR(VLOOKUP($B83,MMWR_APP_STATE_PEN[],S$1,0),"ERROR")</f>
        <v>10</v>
      </c>
      <c r="T83" s="28"/>
    </row>
    <row r="84" spans="1:20" s="123" customFormat="1" x14ac:dyDescent="0.2">
      <c r="A84" s="28"/>
      <c r="B84" s="127" t="s">
        <v>379</v>
      </c>
      <c r="C84" s="109">
        <f>IFERROR(VLOOKUP($B84,MMWR_TRAD_AGG_STATE_PEN[],C$1,0),"ERROR")</f>
        <v>883</v>
      </c>
      <c r="D84" s="110">
        <f>IFERROR(VLOOKUP($B84,MMWR_TRAD_AGG_STATE_PEN[],D$1,0),"ERROR")</f>
        <v>90.946772366900007</v>
      </c>
      <c r="E84" s="111">
        <f>IFERROR(VLOOKUP($B84,MMWR_TRAD_AGG_STATE_PEN[],E$1,0),"ERROR")</f>
        <v>874</v>
      </c>
      <c r="F84" s="112">
        <f>IFERROR(VLOOKUP($B84,MMWR_TRAD_AGG_STATE_PEN[],F$1,0),"ERROR")</f>
        <v>196</v>
      </c>
      <c r="G84" s="113">
        <f t="shared" si="8"/>
        <v>0.22425629290617849</v>
      </c>
      <c r="H84" s="111">
        <f>IFERROR(VLOOKUP($B84,MMWR_TRAD_AGG_STATE_PEN[],H$1,0),"ERROR")</f>
        <v>1136</v>
      </c>
      <c r="I84" s="112">
        <f>IFERROR(VLOOKUP($B84,MMWR_TRAD_AGG_STATE_PEN[],I$1,0),"ERROR")</f>
        <v>352</v>
      </c>
      <c r="J84" s="114">
        <f t="shared" si="9"/>
        <v>0.30985915492957744</v>
      </c>
      <c r="K84" s="111">
        <f>IFERROR(VLOOKUP($B84,MMWR_TRAD_AGG_STATE_PEN[],K$1,0),"ERROR")</f>
        <v>140</v>
      </c>
      <c r="L84" s="112">
        <f>IFERROR(VLOOKUP($B84,MMWR_TRAD_AGG_STATE_PEN[],L$1,0),"ERROR")</f>
        <v>140</v>
      </c>
      <c r="M84" s="114">
        <f t="shared" si="10"/>
        <v>1</v>
      </c>
      <c r="N84" s="111">
        <f>IFERROR(VLOOKUP($B84,MMWR_TRAD_AGG_STATE_PEN[],N$1,0),"ERROR")</f>
        <v>58</v>
      </c>
      <c r="O84" s="112">
        <f>IFERROR(VLOOKUP($B84,MMWR_TRAD_AGG_STATE_PEN[],O$1,0),"ERROR")</f>
        <v>27</v>
      </c>
      <c r="P84" s="114">
        <f t="shared" si="11"/>
        <v>0.46551724137931033</v>
      </c>
      <c r="Q84" s="115">
        <f>IFERROR(VLOOKUP($B84,MMWR_TRAD_AGG_STATE_PEN[],Q$1,0),"ERROR")</f>
        <v>153</v>
      </c>
      <c r="R84" s="115">
        <f>IFERROR(VLOOKUP($B84,MMWR_TRAD_AGG_STATE_PEN[],R$1,0),"ERROR")</f>
        <v>337</v>
      </c>
      <c r="S84" s="115">
        <f>IFERROR(VLOOKUP($B84,MMWR_APP_STATE_PEN[],S$1,0),"ERROR")</f>
        <v>163</v>
      </c>
      <c r="T84" s="28"/>
    </row>
    <row r="85" spans="1:20" s="123" customFormat="1" x14ac:dyDescent="0.2">
      <c r="A85" s="28"/>
      <c r="B85" s="127" t="s">
        <v>380</v>
      </c>
      <c r="C85" s="109">
        <f>IFERROR(VLOOKUP($B85,MMWR_TRAD_AGG_STATE_PEN[],C$1,0),"ERROR")</f>
        <v>291</v>
      </c>
      <c r="D85" s="110">
        <f>IFERROR(VLOOKUP($B85,MMWR_TRAD_AGG_STATE_PEN[],D$1,0),"ERROR")</f>
        <v>91.512027491400005</v>
      </c>
      <c r="E85" s="111">
        <f>IFERROR(VLOOKUP($B85,MMWR_TRAD_AGG_STATE_PEN[],E$1,0),"ERROR")</f>
        <v>299</v>
      </c>
      <c r="F85" s="112">
        <f>IFERROR(VLOOKUP($B85,MMWR_TRAD_AGG_STATE_PEN[],F$1,0),"ERROR")</f>
        <v>59</v>
      </c>
      <c r="G85" s="113">
        <f t="shared" si="8"/>
        <v>0.19732441471571907</v>
      </c>
      <c r="H85" s="111">
        <f>IFERROR(VLOOKUP($B85,MMWR_TRAD_AGG_STATE_PEN[],H$1,0),"ERROR")</f>
        <v>367</v>
      </c>
      <c r="I85" s="112">
        <f>IFERROR(VLOOKUP($B85,MMWR_TRAD_AGG_STATE_PEN[],I$1,0),"ERROR")</f>
        <v>110</v>
      </c>
      <c r="J85" s="114">
        <f t="shared" si="9"/>
        <v>0.29972752043596729</v>
      </c>
      <c r="K85" s="111">
        <f>IFERROR(VLOOKUP($B85,MMWR_TRAD_AGG_STATE_PEN[],K$1,0),"ERROR")</f>
        <v>0</v>
      </c>
      <c r="L85" s="112">
        <f>IFERROR(VLOOKUP($B85,MMWR_TRAD_AGG_STATE_PEN[],L$1,0),"ERROR")</f>
        <v>0</v>
      </c>
      <c r="M85" s="114" t="str">
        <f t="shared" si="10"/>
        <v>0%</v>
      </c>
      <c r="N85" s="111">
        <f>IFERROR(VLOOKUP($B85,MMWR_TRAD_AGG_STATE_PEN[],N$1,0),"ERROR")</f>
        <v>16</v>
      </c>
      <c r="O85" s="112">
        <f>IFERROR(VLOOKUP($B85,MMWR_TRAD_AGG_STATE_PEN[],O$1,0),"ERROR")</f>
        <v>9</v>
      </c>
      <c r="P85" s="114">
        <f t="shared" si="11"/>
        <v>0.5625</v>
      </c>
      <c r="Q85" s="115">
        <f>IFERROR(VLOOKUP($B85,MMWR_TRAD_AGG_STATE_PEN[],Q$1,0),"ERROR")</f>
        <v>52</v>
      </c>
      <c r="R85" s="115">
        <f>IFERROR(VLOOKUP($B85,MMWR_TRAD_AGG_STATE_PEN[],R$1,0),"ERROR")</f>
        <v>80</v>
      </c>
      <c r="S85" s="115">
        <f>IFERROR(VLOOKUP($B85,MMWR_APP_STATE_PEN[],S$1,0),"ERROR")</f>
        <v>44</v>
      </c>
      <c r="T85" s="28"/>
    </row>
    <row r="86" spans="1:20" s="123" customFormat="1" x14ac:dyDescent="0.2">
      <c r="A86" s="28"/>
      <c r="B86" s="126" t="s">
        <v>391</v>
      </c>
      <c r="C86" s="102">
        <f>IFERROR(VLOOKUP($B86,MMWR_TRAD_AGG_ST_DISTRICT_PEN[],C$1,0),"ERROR")</f>
        <v>3014</v>
      </c>
      <c r="D86" s="103">
        <f>IFERROR(VLOOKUP($B86,MMWR_TRAD_AGG_ST_DISTRICT_PEN[],D$1,0),"ERROR")</f>
        <v>47.0272063703</v>
      </c>
      <c r="E86" s="102">
        <f>IFERROR(VLOOKUP($B86,MMWR_TRAD_AGG_ST_DISTRICT_PEN[],E$1,0),"ERROR")</f>
        <v>5572</v>
      </c>
      <c r="F86" s="102">
        <f>IFERROR(VLOOKUP($B86,MMWR_TRAD_AGG_ST_DISTRICT_PEN[],F$1,0),"ERROR")</f>
        <v>632</v>
      </c>
      <c r="G86" s="104">
        <f t="shared" si="8"/>
        <v>0.11342426417803302</v>
      </c>
      <c r="H86" s="102">
        <f>IFERROR(VLOOKUP($B86,MMWR_TRAD_AGG_ST_DISTRICT_PEN[],H$1,0),"ERROR")</f>
        <v>4422</v>
      </c>
      <c r="I86" s="102">
        <f>IFERROR(VLOOKUP($B86,MMWR_TRAD_AGG_ST_DISTRICT_PEN[],I$1,0),"ERROR")</f>
        <v>236</v>
      </c>
      <c r="J86" s="104">
        <f t="shared" si="9"/>
        <v>5.336951605608322E-2</v>
      </c>
      <c r="K86" s="102">
        <f>IFERROR(VLOOKUP($B86,MMWR_TRAD_AGG_ST_DISTRICT_PEN[],K$1,0),"ERROR")</f>
        <v>15</v>
      </c>
      <c r="L86" s="102">
        <f>IFERROR(VLOOKUP($B86,MMWR_TRAD_AGG_ST_DISTRICT_PEN[],L$1,0),"ERROR")</f>
        <v>11</v>
      </c>
      <c r="M86" s="104">
        <f t="shared" si="10"/>
        <v>0.73333333333333328</v>
      </c>
      <c r="N86" s="102">
        <f>IFERROR(VLOOKUP($B86,MMWR_TRAD_AGG_ST_DISTRICT_PEN[],N$1,0),"ERROR")</f>
        <v>294</v>
      </c>
      <c r="O86" s="102">
        <f>IFERROR(VLOOKUP($B86,MMWR_TRAD_AGG_ST_DISTRICT_PEN[],O$1,0),"ERROR")</f>
        <v>77</v>
      </c>
      <c r="P86" s="104">
        <f t="shared" si="11"/>
        <v>0.26190476190476192</v>
      </c>
      <c r="Q86" s="102">
        <f>IFERROR(VLOOKUP($B86,MMWR_TRAD_AGG_ST_DISTRICT_PEN[],Q$1,0),"ERROR")</f>
        <v>1875</v>
      </c>
      <c r="R86" s="106">
        <f>IFERROR(VLOOKUP($B86,MMWR_TRAD_AGG_ST_DISTRICT_PEN[],R$1,0),"ERROR")</f>
        <v>571</v>
      </c>
      <c r="S86" s="106">
        <f>IFERROR(VLOOKUP($B86,MMWR_APP_STATE_PEN[],S$1,0),"ERROR")</f>
        <v>1604</v>
      </c>
      <c r="T86" s="28"/>
    </row>
    <row r="87" spans="1:20" s="123" customFormat="1" x14ac:dyDescent="0.2">
      <c r="A87" s="28"/>
      <c r="B87" s="127" t="s">
        <v>395</v>
      </c>
      <c r="C87" s="109">
        <f>IFERROR(VLOOKUP($B87,MMWR_TRAD_AGG_STATE_PEN[],C$1,0),"ERROR")</f>
        <v>377</v>
      </c>
      <c r="D87" s="110">
        <f>IFERROR(VLOOKUP($B87,MMWR_TRAD_AGG_STATE_PEN[],D$1,0),"ERROR")</f>
        <v>51.042440318300002</v>
      </c>
      <c r="E87" s="111">
        <f>IFERROR(VLOOKUP($B87,MMWR_TRAD_AGG_STATE_PEN[],E$1,0),"ERROR")</f>
        <v>849</v>
      </c>
      <c r="F87" s="112">
        <f>IFERROR(VLOOKUP($B87,MMWR_TRAD_AGG_STATE_PEN[],F$1,0),"ERROR")</f>
        <v>114</v>
      </c>
      <c r="G87" s="113">
        <f t="shared" si="8"/>
        <v>0.13427561837455831</v>
      </c>
      <c r="H87" s="111">
        <f>IFERROR(VLOOKUP($B87,MMWR_TRAD_AGG_STATE_PEN[],H$1,0),"ERROR")</f>
        <v>555</v>
      </c>
      <c r="I87" s="112">
        <f>IFERROR(VLOOKUP($B87,MMWR_TRAD_AGG_STATE_PEN[],I$1,0),"ERROR")</f>
        <v>26</v>
      </c>
      <c r="J87" s="114">
        <f t="shared" si="9"/>
        <v>4.6846846846846847E-2</v>
      </c>
      <c r="K87" s="111">
        <f>IFERROR(VLOOKUP($B87,MMWR_TRAD_AGG_STATE_PEN[],K$1,0),"ERROR")</f>
        <v>1</v>
      </c>
      <c r="L87" s="112">
        <f>IFERROR(VLOOKUP($B87,MMWR_TRAD_AGG_STATE_PEN[],L$1,0),"ERROR")</f>
        <v>1</v>
      </c>
      <c r="M87" s="114">
        <f t="shared" si="10"/>
        <v>1</v>
      </c>
      <c r="N87" s="111">
        <f>IFERROR(VLOOKUP($B87,MMWR_TRAD_AGG_STATE_PEN[],N$1,0),"ERROR")</f>
        <v>48</v>
      </c>
      <c r="O87" s="112">
        <f>IFERROR(VLOOKUP($B87,MMWR_TRAD_AGG_STATE_PEN[],O$1,0),"ERROR")</f>
        <v>12</v>
      </c>
      <c r="P87" s="114">
        <f t="shared" si="11"/>
        <v>0.25</v>
      </c>
      <c r="Q87" s="115">
        <f>IFERROR(VLOOKUP($B87,MMWR_TRAD_AGG_STATE_PEN[],Q$1,0),"ERROR")</f>
        <v>101</v>
      </c>
      <c r="R87" s="115">
        <f>IFERROR(VLOOKUP($B87,MMWR_TRAD_AGG_STATE_PEN[],R$1,0),"ERROR")</f>
        <v>117</v>
      </c>
      <c r="S87" s="115">
        <f>IFERROR(VLOOKUP($B87,MMWR_APP_STATE_PEN[],S$1,0),"ERROR")</f>
        <v>352</v>
      </c>
      <c r="T87" s="28"/>
    </row>
    <row r="88" spans="1:20" s="123" customFormat="1" x14ac:dyDescent="0.2">
      <c r="A88" s="28"/>
      <c r="B88" s="127" t="s">
        <v>393</v>
      </c>
      <c r="C88" s="109">
        <f>IFERROR(VLOOKUP($B88,MMWR_TRAD_AGG_STATE_PEN[],C$1,0),"ERROR")</f>
        <v>265</v>
      </c>
      <c r="D88" s="110">
        <f>IFERROR(VLOOKUP($B88,MMWR_TRAD_AGG_STATE_PEN[],D$1,0),"ERROR")</f>
        <v>58.271698113200003</v>
      </c>
      <c r="E88" s="111">
        <f>IFERROR(VLOOKUP($B88,MMWR_TRAD_AGG_STATE_PEN[],E$1,0),"ERROR")</f>
        <v>595</v>
      </c>
      <c r="F88" s="112">
        <f>IFERROR(VLOOKUP($B88,MMWR_TRAD_AGG_STATE_PEN[],F$1,0),"ERROR")</f>
        <v>77</v>
      </c>
      <c r="G88" s="113">
        <f t="shared" si="8"/>
        <v>0.12941176470588237</v>
      </c>
      <c r="H88" s="111">
        <f>IFERROR(VLOOKUP($B88,MMWR_TRAD_AGG_STATE_PEN[],H$1,0),"ERROR")</f>
        <v>400</v>
      </c>
      <c r="I88" s="112">
        <f>IFERROR(VLOOKUP($B88,MMWR_TRAD_AGG_STATE_PEN[],I$1,0),"ERROR")</f>
        <v>30</v>
      </c>
      <c r="J88" s="114">
        <f t="shared" si="9"/>
        <v>7.4999999999999997E-2</v>
      </c>
      <c r="K88" s="111">
        <f>IFERROR(VLOOKUP($B88,MMWR_TRAD_AGG_STATE_PEN[],K$1,0),"ERROR")</f>
        <v>2</v>
      </c>
      <c r="L88" s="112">
        <f>IFERROR(VLOOKUP($B88,MMWR_TRAD_AGG_STATE_PEN[],L$1,0),"ERROR")</f>
        <v>2</v>
      </c>
      <c r="M88" s="114">
        <f t="shared" si="10"/>
        <v>1</v>
      </c>
      <c r="N88" s="111">
        <f>IFERROR(VLOOKUP($B88,MMWR_TRAD_AGG_STATE_PEN[],N$1,0),"ERROR")</f>
        <v>25</v>
      </c>
      <c r="O88" s="112">
        <f>IFERROR(VLOOKUP($B88,MMWR_TRAD_AGG_STATE_PEN[],O$1,0),"ERROR")</f>
        <v>10</v>
      </c>
      <c r="P88" s="114">
        <f t="shared" si="11"/>
        <v>0.4</v>
      </c>
      <c r="Q88" s="115">
        <f>IFERROR(VLOOKUP($B88,MMWR_TRAD_AGG_STATE_PEN[],Q$1,0),"ERROR")</f>
        <v>57</v>
      </c>
      <c r="R88" s="115">
        <f>IFERROR(VLOOKUP($B88,MMWR_TRAD_AGG_STATE_PEN[],R$1,0),"ERROR")</f>
        <v>73</v>
      </c>
      <c r="S88" s="115">
        <f>IFERROR(VLOOKUP($B88,MMWR_APP_STATE_PEN[],S$1,0),"ERROR")</f>
        <v>176</v>
      </c>
      <c r="T88" s="28"/>
    </row>
    <row r="89" spans="1:20" s="123" customFormat="1" x14ac:dyDescent="0.2">
      <c r="A89" s="28"/>
      <c r="B89" s="127" t="s">
        <v>400</v>
      </c>
      <c r="C89" s="109">
        <f>IFERROR(VLOOKUP($B89,MMWR_TRAD_AGG_STATE_PEN[],C$1,0),"ERROR")</f>
        <v>133</v>
      </c>
      <c r="D89" s="110">
        <f>IFERROR(VLOOKUP($B89,MMWR_TRAD_AGG_STATE_PEN[],D$1,0),"ERROR")</f>
        <v>45.6691729323</v>
      </c>
      <c r="E89" s="111">
        <f>IFERROR(VLOOKUP($B89,MMWR_TRAD_AGG_STATE_PEN[],E$1,0),"ERROR")</f>
        <v>229</v>
      </c>
      <c r="F89" s="112">
        <f>IFERROR(VLOOKUP($B89,MMWR_TRAD_AGG_STATE_PEN[],F$1,0),"ERROR")</f>
        <v>12</v>
      </c>
      <c r="G89" s="113">
        <f t="shared" si="8"/>
        <v>5.2401746724890827E-2</v>
      </c>
      <c r="H89" s="111">
        <f>IFERROR(VLOOKUP($B89,MMWR_TRAD_AGG_STATE_PEN[],H$1,0),"ERROR")</f>
        <v>197</v>
      </c>
      <c r="I89" s="112">
        <f>IFERROR(VLOOKUP($B89,MMWR_TRAD_AGG_STATE_PEN[],I$1,0),"ERROR")</f>
        <v>3</v>
      </c>
      <c r="J89" s="114">
        <f t="shared" si="9"/>
        <v>1.5228426395939087E-2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2</v>
      </c>
      <c r="P89" s="114">
        <f t="shared" si="11"/>
        <v>0.25</v>
      </c>
      <c r="Q89" s="115">
        <f>IFERROR(VLOOKUP($B89,MMWR_TRAD_AGG_STATE_PEN[],Q$1,0),"ERROR")</f>
        <v>287</v>
      </c>
      <c r="R89" s="115">
        <f>IFERROR(VLOOKUP($B89,MMWR_TRAD_AGG_STATE_PEN[],R$1,0),"ERROR")</f>
        <v>25</v>
      </c>
      <c r="S89" s="115">
        <f>IFERROR(VLOOKUP($B89,MMWR_APP_STATE_PEN[],S$1,0),"ERROR")</f>
        <v>28</v>
      </c>
      <c r="T89" s="28"/>
    </row>
    <row r="90" spans="1:20" s="123" customFormat="1" x14ac:dyDescent="0.2">
      <c r="A90" s="28"/>
      <c r="B90" s="127" t="s">
        <v>423</v>
      </c>
      <c r="C90" s="109">
        <f>IFERROR(VLOOKUP($B90,MMWR_TRAD_AGG_STATE_PEN[],C$1,0),"ERROR")</f>
        <v>122</v>
      </c>
      <c r="D90" s="110">
        <f>IFERROR(VLOOKUP($B90,MMWR_TRAD_AGG_STATE_PEN[],D$1,0),"ERROR")</f>
        <v>46.9180327869</v>
      </c>
      <c r="E90" s="111">
        <f>IFERROR(VLOOKUP($B90,MMWR_TRAD_AGG_STATE_PEN[],E$1,0),"ERROR")</f>
        <v>203</v>
      </c>
      <c r="F90" s="112">
        <f>IFERROR(VLOOKUP($B90,MMWR_TRAD_AGG_STATE_PEN[],F$1,0),"ERROR")</f>
        <v>9</v>
      </c>
      <c r="G90" s="113">
        <f t="shared" si="8"/>
        <v>4.4334975369458129E-2</v>
      </c>
      <c r="H90" s="111">
        <f>IFERROR(VLOOKUP($B90,MMWR_TRAD_AGG_STATE_PEN[],H$1,0),"ERROR")</f>
        <v>164</v>
      </c>
      <c r="I90" s="112">
        <f>IFERROR(VLOOKUP($B90,MMWR_TRAD_AGG_STATE_PEN[],I$1,0),"ERROR")</f>
        <v>10</v>
      </c>
      <c r="J90" s="114">
        <f t="shared" si="9"/>
        <v>6.097560975609756E-2</v>
      </c>
      <c r="K90" s="111">
        <f>IFERROR(VLOOKUP($B90,MMWR_TRAD_AGG_STATE_PEN[],K$1,0),"ERROR")</f>
        <v>0</v>
      </c>
      <c r="L90" s="112">
        <f>IFERROR(VLOOKUP($B90,MMWR_TRAD_AGG_STATE_PEN[],L$1,0),"ERROR")</f>
        <v>0</v>
      </c>
      <c r="M90" s="114" t="str">
        <f t="shared" si="10"/>
        <v>0%</v>
      </c>
      <c r="N90" s="111">
        <f>IFERROR(VLOOKUP($B90,MMWR_TRAD_AGG_STATE_PEN[],N$1,0),"ERROR")</f>
        <v>2</v>
      </c>
      <c r="O90" s="112">
        <f>IFERROR(VLOOKUP($B90,MMWR_TRAD_AGG_STATE_PEN[],O$1,0),"ERROR")</f>
        <v>1</v>
      </c>
      <c r="P90" s="114">
        <f t="shared" si="11"/>
        <v>0.5</v>
      </c>
      <c r="Q90" s="115">
        <f>IFERROR(VLOOKUP($B90,MMWR_TRAD_AGG_STATE_PEN[],Q$1,0),"ERROR")</f>
        <v>159</v>
      </c>
      <c r="R90" s="115">
        <f>IFERROR(VLOOKUP($B90,MMWR_TRAD_AGG_STATE_PEN[],R$1,0),"ERROR")</f>
        <v>18</v>
      </c>
      <c r="S90" s="115">
        <f>IFERROR(VLOOKUP($B90,MMWR_APP_STATE_PEN[],S$1,0),"ERROR")</f>
        <v>34</v>
      </c>
      <c r="T90" s="28"/>
    </row>
    <row r="91" spans="1:20" s="123" customFormat="1" x14ac:dyDescent="0.2">
      <c r="A91" s="28"/>
      <c r="B91" s="127" t="s">
        <v>396</v>
      </c>
      <c r="C91" s="109">
        <f>IFERROR(VLOOKUP($B91,MMWR_TRAD_AGG_STATE_PEN[],C$1,0),"ERROR")</f>
        <v>539</v>
      </c>
      <c r="D91" s="110">
        <f>IFERROR(VLOOKUP($B91,MMWR_TRAD_AGG_STATE_PEN[],D$1,0),"ERROR")</f>
        <v>48.306122449</v>
      </c>
      <c r="E91" s="111">
        <f>IFERROR(VLOOKUP($B91,MMWR_TRAD_AGG_STATE_PEN[],E$1,0),"ERROR")</f>
        <v>1052</v>
      </c>
      <c r="F91" s="112">
        <f>IFERROR(VLOOKUP($B91,MMWR_TRAD_AGG_STATE_PEN[],F$1,0),"ERROR")</f>
        <v>118</v>
      </c>
      <c r="G91" s="113">
        <f t="shared" si="8"/>
        <v>0.11216730038022814</v>
      </c>
      <c r="H91" s="111">
        <f>IFERROR(VLOOKUP($B91,MMWR_TRAD_AGG_STATE_PEN[],H$1,0),"ERROR")</f>
        <v>773</v>
      </c>
      <c r="I91" s="112">
        <f>IFERROR(VLOOKUP($B91,MMWR_TRAD_AGG_STATE_PEN[],I$1,0),"ERROR")</f>
        <v>56</v>
      </c>
      <c r="J91" s="114">
        <f t="shared" si="9"/>
        <v>7.2445019404915906E-2</v>
      </c>
      <c r="K91" s="111">
        <f>IFERROR(VLOOKUP($B91,MMWR_TRAD_AGG_STATE_PEN[],K$1,0),"ERROR")</f>
        <v>1</v>
      </c>
      <c r="L91" s="112">
        <f>IFERROR(VLOOKUP($B91,MMWR_TRAD_AGG_STATE_PEN[],L$1,0),"ERROR")</f>
        <v>1</v>
      </c>
      <c r="M91" s="114">
        <f t="shared" si="10"/>
        <v>1</v>
      </c>
      <c r="N91" s="111">
        <f>IFERROR(VLOOKUP($B91,MMWR_TRAD_AGG_STATE_PEN[],N$1,0),"ERROR")</f>
        <v>57</v>
      </c>
      <c r="O91" s="112">
        <f>IFERROR(VLOOKUP($B91,MMWR_TRAD_AGG_STATE_PEN[],O$1,0),"ERROR")</f>
        <v>10</v>
      </c>
      <c r="P91" s="114">
        <f t="shared" si="11"/>
        <v>0.17543859649122806</v>
      </c>
      <c r="Q91" s="115">
        <f>IFERROR(VLOOKUP($B91,MMWR_TRAD_AGG_STATE_PEN[],Q$1,0),"ERROR")</f>
        <v>103</v>
      </c>
      <c r="R91" s="115">
        <f>IFERROR(VLOOKUP($B91,MMWR_TRAD_AGG_STATE_PEN[],R$1,0),"ERROR")</f>
        <v>84</v>
      </c>
      <c r="S91" s="115">
        <f>IFERROR(VLOOKUP($B91,MMWR_APP_STATE_PEN[],S$1,0),"ERROR")</f>
        <v>249</v>
      </c>
      <c r="T91" s="28"/>
    </row>
    <row r="92" spans="1:20" s="123" customFormat="1" x14ac:dyDescent="0.2">
      <c r="A92" s="28"/>
      <c r="B92" s="127" t="s">
        <v>402</v>
      </c>
      <c r="C92" s="109">
        <f>IFERROR(VLOOKUP($B92,MMWR_TRAD_AGG_STATE_PEN[],C$1,0),"ERROR")</f>
        <v>187</v>
      </c>
      <c r="D92" s="110">
        <f>IFERROR(VLOOKUP($B92,MMWR_TRAD_AGG_STATE_PEN[],D$1,0),"ERROR")</f>
        <v>41.4598930481</v>
      </c>
      <c r="E92" s="111">
        <f>IFERROR(VLOOKUP($B92,MMWR_TRAD_AGG_STATE_PEN[],E$1,0),"ERROR")</f>
        <v>232</v>
      </c>
      <c r="F92" s="112">
        <f>IFERROR(VLOOKUP($B92,MMWR_TRAD_AGG_STATE_PEN[],F$1,0),"ERROR")</f>
        <v>12</v>
      </c>
      <c r="G92" s="113">
        <f t="shared" si="8"/>
        <v>5.1724137931034482E-2</v>
      </c>
      <c r="H92" s="111">
        <f>IFERROR(VLOOKUP($B92,MMWR_TRAD_AGG_STATE_PEN[],H$1,0),"ERROR")</f>
        <v>241</v>
      </c>
      <c r="I92" s="112">
        <f>IFERROR(VLOOKUP($B92,MMWR_TRAD_AGG_STATE_PEN[],I$1,0),"ERROR")</f>
        <v>7</v>
      </c>
      <c r="J92" s="114">
        <f t="shared" si="9"/>
        <v>2.9045643153526972E-2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2</v>
      </c>
      <c r="P92" s="114">
        <f t="shared" si="11"/>
        <v>0.25</v>
      </c>
      <c r="Q92" s="115">
        <f>IFERROR(VLOOKUP($B92,MMWR_TRAD_AGG_STATE_PEN[],Q$1,0),"ERROR")</f>
        <v>574</v>
      </c>
      <c r="R92" s="115">
        <f>IFERROR(VLOOKUP($B92,MMWR_TRAD_AGG_STATE_PEN[],R$1,0),"ERROR")</f>
        <v>28</v>
      </c>
      <c r="S92" s="115">
        <f>IFERROR(VLOOKUP($B92,MMWR_APP_STATE_PEN[],S$1,0),"ERROR")</f>
        <v>33</v>
      </c>
      <c r="T92" s="28"/>
    </row>
    <row r="93" spans="1:20" s="123" customFormat="1" x14ac:dyDescent="0.2">
      <c r="A93" s="28"/>
      <c r="B93" s="127" t="s">
        <v>398</v>
      </c>
      <c r="C93" s="109">
        <f>IFERROR(VLOOKUP($B93,MMWR_TRAD_AGG_STATE_PEN[],C$1,0),"ERROR")</f>
        <v>440</v>
      </c>
      <c r="D93" s="110">
        <f>IFERROR(VLOOKUP($B93,MMWR_TRAD_AGG_STATE_PEN[],D$1,0),"ERROR")</f>
        <v>44.1386363636</v>
      </c>
      <c r="E93" s="111">
        <f>IFERROR(VLOOKUP($B93,MMWR_TRAD_AGG_STATE_PEN[],E$1,0),"ERROR")</f>
        <v>654</v>
      </c>
      <c r="F93" s="112">
        <f>IFERROR(VLOOKUP($B93,MMWR_TRAD_AGG_STATE_PEN[],F$1,0),"ERROR")</f>
        <v>84</v>
      </c>
      <c r="G93" s="113">
        <f t="shared" si="8"/>
        <v>0.12844036697247707</v>
      </c>
      <c r="H93" s="111">
        <f>IFERROR(VLOOKUP($B93,MMWR_TRAD_AGG_STATE_PEN[],H$1,0),"ERROR")</f>
        <v>639</v>
      </c>
      <c r="I93" s="112">
        <f>IFERROR(VLOOKUP($B93,MMWR_TRAD_AGG_STATE_PEN[],I$1,0),"ERROR")</f>
        <v>33</v>
      </c>
      <c r="J93" s="114">
        <f t="shared" si="9"/>
        <v>5.1643192488262914E-2</v>
      </c>
      <c r="K93" s="111">
        <f>IFERROR(VLOOKUP($B93,MMWR_TRAD_AGG_STATE_PEN[],K$1,0),"ERROR")</f>
        <v>3</v>
      </c>
      <c r="L93" s="112">
        <f>IFERROR(VLOOKUP($B93,MMWR_TRAD_AGG_STATE_PEN[],L$1,0),"ERROR")</f>
        <v>1</v>
      </c>
      <c r="M93" s="114">
        <f t="shared" si="10"/>
        <v>0.33333333333333331</v>
      </c>
      <c r="N93" s="111">
        <f>IFERROR(VLOOKUP($B93,MMWR_TRAD_AGG_STATE_PEN[],N$1,0),"ERROR")</f>
        <v>43</v>
      </c>
      <c r="O93" s="112">
        <f>IFERROR(VLOOKUP($B93,MMWR_TRAD_AGG_STATE_PEN[],O$1,0),"ERROR")</f>
        <v>14</v>
      </c>
      <c r="P93" s="114">
        <f t="shared" si="11"/>
        <v>0.32558139534883723</v>
      </c>
      <c r="Q93" s="115">
        <f>IFERROR(VLOOKUP($B93,MMWR_TRAD_AGG_STATE_PEN[],Q$1,0),"ERROR")</f>
        <v>112</v>
      </c>
      <c r="R93" s="115">
        <f>IFERROR(VLOOKUP($B93,MMWR_TRAD_AGG_STATE_PEN[],R$1,0),"ERROR")</f>
        <v>44</v>
      </c>
      <c r="S93" s="115">
        <f>IFERROR(VLOOKUP($B93,MMWR_APP_STATE_PEN[],S$1,0),"ERROR")</f>
        <v>224</v>
      </c>
      <c r="T93" s="28"/>
    </row>
    <row r="94" spans="1:20" s="123" customFormat="1" x14ac:dyDescent="0.2">
      <c r="A94" s="28"/>
      <c r="B94" s="127" t="s">
        <v>401</v>
      </c>
      <c r="C94" s="109">
        <f>IFERROR(VLOOKUP($B94,MMWR_TRAD_AGG_STATE_PEN[],C$1,0),"ERROR")</f>
        <v>57</v>
      </c>
      <c r="D94" s="110">
        <f>IFERROR(VLOOKUP($B94,MMWR_TRAD_AGG_STATE_PEN[],D$1,0),"ERROR")</f>
        <v>35.280701754399999</v>
      </c>
      <c r="E94" s="111">
        <f>IFERROR(VLOOKUP($B94,MMWR_TRAD_AGG_STATE_PEN[],E$1,0),"ERROR")</f>
        <v>74</v>
      </c>
      <c r="F94" s="112">
        <f>IFERROR(VLOOKUP($B94,MMWR_TRAD_AGG_STATE_PEN[],F$1,0),"ERROR")</f>
        <v>7</v>
      </c>
      <c r="G94" s="113">
        <f t="shared" si="8"/>
        <v>9.45945945945946E-2</v>
      </c>
      <c r="H94" s="111">
        <f>IFERROR(VLOOKUP($B94,MMWR_TRAD_AGG_STATE_PEN[],H$1,0),"ERROR")</f>
        <v>76</v>
      </c>
      <c r="I94" s="112">
        <f>IFERROR(VLOOKUP($B94,MMWR_TRAD_AGG_STATE_PEN[],I$1,0),"ERROR")</f>
        <v>1</v>
      </c>
      <c r="J94" s="114">
        <f t="shared" si="9"/>
        <v>1.3157894736842105E-2</v>
      </c>
      <c r="K94" s="111">
        <f>IFERROR(VLOOKUP($B94,MMWR_TRAD_AGG_STATE_PEN[],K$1,0),"ERROR")</f>
        <v>0</v>
      </c>
      <c r="L94" s="112">
        <f>IFERROR(VLOOKUP($B94,MMWR_TRAD_AGG_STATE_PEN[],L$1,0),"ERROR")</f>
        <v>0</v>
      </c>
      <c r="M94" s="114" t="str">
        <f t="shared" si="10"/>
        <v>0%</v>
      </c>
      <c r="N94" s="111">
        <f>IFERROR(VLOOKUP($B94,MMWR_TRAD_AGG_STATE_PEN[],N$1,0),"ERROR")</f>
        <v>6</v>
      </c>
      <c r="O94" s="112">
        <f>IFERROR(VLOOKUP($B94,MMWR_TRAD_AGG_STATE_PEN[],O$1,0),"ERROR")</f>
        <v>1</v>
      </c>
      <c r="P94" s="114">
        <f t="shared" si="11"/>
        <v>0.16666666666666666</v>
      </c>
      <c r="Q94" s="115">
        <f>IFERROR(VLOOKUP($B94,MMWR_TRAD_AGG_STATE_PEN[],Q$1,0),"ERROR")</f>
        <v>164</v>
      </c>
      <c r="R94" s="115">
        <f>IFERROR(VLOOKUP($B94,MMWR_TRAD_AGG_STATE_PEN[],R$1,0),"ERROR")</f>
        <v>11</v>
      </c>
      <c r="S94" s="115">
        <f>IFERROR(VLOOKUP($B94,MMWR_APP_STATE_PEN[],S$1,0),"ERROR")</f>
        <v>26</v>
      </c>
      <c r="T94" s="28"/>
    </row>
    <row r="95" spans="1:20" s="123" customFormat="1" x14ac:dyDescent="0.2">
      <c r="A95" s="28"/>
      <c r="B95" s="127" t="s">
        <v>420</v>
      </c>
      <c r="C95" s="109">
        <f>IFERROR(VLOOKUP($B95,MMWR_TRAD_AGG_STATE_PEN[],C$1,0),"ERROR")</f>
        <v>31</v>
      </c>
      <c r="D95" s="110">
        <f>IFERROR(VLOOKUP($B95,MMWR_TRAD_AGG_STATE_PEN[],D$1,0),"ERROR")</f>
        <v>36.419354838700002</v>
      </c>
      <c r="E95" s="111">
        <f>IFERROR(VLOOKUP($B95,MMWR_TRAD_AGG_STATE_PEN[],E$1,0),"ERROR")</f>
        <v>35</v>
      </c>
      <c r="F95" s="112">
        <f>IFERROR(VLOOKUP($B95,MMWR_TRAD_AGG_STATE_PEN[],F$1,0),"ERROR")</f>
        <v>3</v>
      </c>
      <c r="G95" s="113">
        <f t="shared" si="8"/>
        <v>8.5714285714285715E-2</v>
      </c>
      <c r="H95" s="111">
        <f>IFERROR(VLOOKUP($B95,MMWR_TRAD_AGG_STATE_PEN[],H$1,0),"ERROR")</f>
        <v>40</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56</v>
      </c>
      <c r="R95" s="115">
        <f>IFERROR(VLOOKUP($B95,MMWR_TRAD_AGG_STATE_PEN[],R$1,0),"ERROR")</f>
        <v>7</v>
      </c>
      <c r="S95" s="115">
        <f>IFERROR(VLOOKUP($B95,MMWR_APP_STATE_PEN[],S$1,0),"ERROR")</f>
        <v>7</v>
      </c>
      <c r="T95" s="28"/>
    </row>
    <row r="96" spans="1:20" s="123" customFormat="1" x14ac:dyDescent="0.2">
      <c r="A96" s="28"/>
      <c r="B96" s="127" t="s">
        <v>392</v>
      </c>
      <c r="C96" s="109">
        <f>IFERROR(VLOOKUP($B96,MMWR_TRAD_AGG_STATE_PEN[],C$1,0),"ERROR")</f>
        <v>545</v>
      </c>
      <c r="D96" s="110">
        <f>IFERROR(VLOOKUP($B96,MMWR_TRAD_AGG_STATE_PEN[],D$1,0),"ERROR")</f>
        <v>46.8788990826</v>
      </c>
      <c r="E96" s="111">
        <f>IFERROR(VLOOKUP($B96,MMWR_TRAD_AGG_STATE_PEN[],E$1,0),"ERROR")</f>
        <v>1187</v>
      </c>
      <c r="F96" s="112">
        <f>IFERROR(VLOOKUP($B96,MMWR_TRAD_AGG_STATE_PEN[],F$1,0),"ERROR")</f>
        <v>159</v>
      </c>
      <c r="G96" s="113">
        <f t="shared" si="8"/>
        <v>0.13395113732097724</v>
      </c>
      <c r="H96" s="111">
        <f>IFERROR(VLOOKUP($B96,MMWR_TRAD_AGG_STATE_PEN[],H$1,0),"ERROR")</f>
        <v>887</v>
      </c>
      <c r="I96" s="112">
        <f>IFERROR(VLOOKUP($B96,MMWR_TRAD_AGG_STATE_PEN[],I$1,0),"ERROR")</f>
        <v>56</v>
      </c>
      <c r="J96" s="114">
        <f t="shared" si="9"/>
        <v>6.3134160090191654E-2</v>
      </c>
      <c r="K96" s="111">
        <f>IFERROR(VLOOKUP($B96,MMWR_TRAD_AGG_STATE_PEN[],K$1,0),"ERROR")</f>
        <v>6</v>
      </c>
      <c r="L96" s="112">
        <f>IFERROR(VLOOKUP($B96,MMWR_TRAD_AGG_STATE_PEN[],L$1,0),"ERROR")</f>
        <v>5</v>
      </c>
      <c r="M96" s="114">
        <f t="shared" si="10"/>
        <v>0.83333333333333337</v>
      </c>
      <c r="N96" s="111">
        <f>IFERROR(VLOOKUP($B96,MMWR_TRAD_AGG_STATE_PEN[],N$1,0),"ERROR")</f>
        <v>71</v>
      </c>
      <c r="O96" s="112">
        <f>IFERROR(VLOOKUP($B96,MMWR_TRAD_AGG_STATE_PEN[],O$1,0),"ERROR")</f>
        <v>16</v>
      </c>
      <c r="P96" s="114">
        <f t="shared" si="11"/>
        <v>0.22535211267605634</v>
      </c>
      <c r="Q96" s="115">
        <f>IFERROR(VLOOKUP($B96,MMWR_TRAD_AGG_STATE_PEN[],Q$1,0),"ERROR")</f>
        <v>114</v>
      </c>
      <c r="R96" s="115">
        <f>IFERROR(VLOOKUP($B96,MMWR_TRAD_AGG_STATE_PEN[],R$1,0),"ERROR")</f>
        <v>119</v>
      </c>
      <c r="S96" s="115">
        <f>IFERROR(VLOOKUP($B96,MMWR_APP_STATE_PEN[],S$1,0),"ERROR")</f>
        <v>365</v>
      </c>
      <c r="T96" s="28"/>
    </row>
    <row r="97" spans="1:20" s="123" customFormat="1" x14ac:dyDescent="0.2">
      <c r="A97" s="28"/>
      <c r="B97" s="127" t="s">
        <v>421</v>
      </c>
      <c r="C97" s="109">
        <f>IFERROR(VLOOKUP($B97,MMWR_TRAD_AGG_STATE_PEN[],C$1,0),"ERROR")</f>
        <v>37</v>
      </c>
      <c r="D97" s="110">
        <f>IFERROR(VLOOKUP($B97,MMWR_TRAD_AGG_STATE_PEN[],D$1,0),"ERROR")</f>
        <v>46.270270270300003</v>
      </c>
      <c r="E97" s="111">
        <f>IFERROR(VLOOKUP($B97,MMWR_TRAD_AGG_STATE_PEN[],E$1,0),"ERROR")</f>
        <v>50</v>
      </c>
      <c r="F97" s="112">
        <f>IFERROR(VLOOKUP($B97,MMWR_TRAD_AGG_STATE_PEN[],F$1,0),"ERROR")</f>
        <v>0</v>
      </c>
      <c r="G97" s="113">
        <f t="shared" si="8"/>
        <v>0</v>
      </c>
      <c r="H97" s="111">
        <f>IFERROR(VLOOKUP($B97,MMWR_TRAD_AGG_STATE_PEN[],H$1,0),"ERROR")</f>
        <v>52</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83</v>
      </c>
      <c r="R97" s="115">
        <f>IFERROR(VLOOKUP($B97,MMWR_TRAD_AGG_STATE_PEN[],R$1,0),"ERROR")</f>
        <v>5</v>
      </c>
      <c r="S97" s="115">
        <f>IFERROR(VLOOKUP($B97,MMWR_APP_STATE_PEN[],S$1,0),"ERROR")</f>
        <v>9</v>
      </c>
      <c r="T97" s="28"/>
    </row>
    <row r="98" spans="1:20" s="123" customFormat="1" x14ac:dyDescent="0.2">
      <c r="A98" s="28"/>
      <c r="B98" s="127" t="s">
        <v>397</v>
      </c>
      <c r="C98" s="109">
        <f>IFERROR(VLOOKUP($B98,MMWR_TRAD_AGG_STATE_PEN[],C$1,0),"ERROR")</f>
        <v>281</v>
      </c>
      <c r="D98" s="110">
        <f>IFERROR(VLOOKUP($B98,MMWR_TRAD_AGG_STATE_PEN[],D$1,0),"ERROR")</f>
        <v>41.441281138800001</v>
      </c>
      <c r="E98" s="111">
        <f>IFERROR(VLOOKUP($B98,MMWR_TRAD_AGG_STATE_PEN[],E$1,0),"ERROR")</f>
        <v>412</v>
      </c>
      <c r="F98" s="112">
        <f>IFERROR(VLOOKUP($B98,MMWR_TRAD_AGG_STATE_PEN[],F$1,0),"ERROR")</f>
        <v>37</v>
      </c>
      <c r="G98" s="113">
        <f t="shared" si="8"/>
        <v>8.9805825242718448E-2</v>
      </c>
      <c r="H98" s="111">
        <f>IFERROR(VLOOKUP($B98,MMWR_TRAD_AGG_STATE_PEN[],H$1,0),"ERROR")</f>
        <v>398</v>
      </c>
      <c r="I98" s="112">
        <f>IFERROR(VLOOKUP($B98,MMWR_TRAD_AGG_STATE_PEN[],I$1,0),"ERROR")</f>
        <v>14</v>
      </c>
      <c r="J98" s="114">
        <f t="shared" si="9"/>
        <v>3.5175879396984924E-2</v>
      </c>
      <c r="K98" s="111">
        <f>IFERROR(VLOOKUP($B98,MMWR_TRAD_AGG_STATE_PEN[],K$1,0),"ERROR")</f>
        <v>1</v>
      </c>
      <c r="L98" s="112">
        <f>IFERROR(VLOOKUP($B98,MMWR_TRAD_AGG_STATE_PEN[],L$1,0),"ERROR")</f>
        <v>0</v>
      </c>
      <c r="M98" s="114">
        <f t="shared" si="10"/>
        <v>0</v>
      </c>
      <c r="N98" s="111">
        <f>IFERROR(VLOOKUP($B98,MMWR_TRAD_AGG_STATE_PEN[],N$1,0),"ERROR")</f>
        <v>23</v>
      </c>
      <c r="O98" s="112">
        <f>IFERROR(VLOOKUP($B98,MMWR_TRAD_AGG_STATE_PEN[],O$1,0),"ERROR")</f>
        <v>9</v>
      </c>
      <c r="P98" s="114">
        <f t="shared" si="11"/>
        <v>0.39130434782608697</v>
      </c>
      <c r="Q98" s="115">
        <f>IFERROR(VLOOKUP($B98,MMWR_TRAD_AGG_STATE_PEN[],Q$1,0),"ERROR")</f>
        <v>65</v>
      </c>
      <c r="R98" s="115">
        <f>IFERROR(VLOOKUP($B98,MMWR_TRAD_AGG_STATE_PEN[],R$1,0),"ERROR")</f>
        <v>40</v>
      </c>
      <c r="S98" s="115">
        <f>IFERROR(VLOOKUP($B98,MMWR_APP_STATE_PEN[],S$1,0),"ERROR")</f>
        <v>101</v>
      </c>
      <c r="T98" s="28"/>
    </row>
    <row r="99" spans="1:20" s="123" customFormat="1" x14ac:dyDescent="0.2">
      <c r="A99" s="28"/>
      <c r="B99" s="126" t="s">
        <v>386</v>
      </c>
      <c r="C99" s="102">
        <f>IFERROR(VLOOKUP($B99,MMWR_TRAD_AGG_ST_DISTRICT_PEN[],C$1,0),"ERROR")</f>
        <v>2239</v>
      </c>
      <c r="D99" s="103">
        <f>IFERROR(VLOOKUP($B99,MMWR_TRAD_AGG_ST_DISTRICT_PEN[],D$1,0),"ERROR")</f>
        <v>45.1322018758</v>
      </c>
      <c r="E99" s="102">
        <f>IFERROR(VLOOKUP($B99,MMWR_TRAD_AGG_ST_DISTRICT_PEN[],E$1,0),"ERROR")</f>
        <v>3036</v>
      </c>
      <c r="F99" s="102">
        <f>IFERROR(VLOOKUP($B99,MMWR_TRAD_AGG_ST_DISTRICT_PEN[],F$1,0),"ERROR")</f>
        <v>189</v>
      </c>
      <c r="G99" s="104">
        <f t="shared" si="8"/>
        <v>6.2252964426877472E-2</v>
      </c>
      <c r="H99" s="102">
        <f>IFERROR(VLOOKUP($B99,MMWR_TRAD_AGG_ST_DISTRICT_PEN[],H$1,0),"ERROR")</f>
        <v>3057</v>
      </c>
      <c r="I99" s="102">
        <f>IFERROR(VLOOKUP($B99,MMWR_TRAD_AGG_ST_DISTRICT_PEN[],I$1,0),"ERROR")</f>
        <v>152</v>
      </c>
      <c r="J99" s="104">
        <f t="shared" si="9"/>
        <v>4.9721949623814196E-2</v>
      </c>
      <c r="K99" s="102">
        <f>IFERROR(VLOOKUP($B99,MMWR_TRAD_AGG_ST_DISTRICT_PEN[],K$1,0),"ERROR")</f>
        <v>21</v>
      </c>
      <c r="L99" s="102">
        <f>IFERROR(VLOOKUP($B99,MMWR_TRAD_AGG_ST_DISTRICT_PEN[],L$1,0),"ERROR")</f>
        <v>17</v>
      </c>
      <c r="M99" s="104">
        <f t="shared" si="10"/>
        <v>0.80952380952380953</v>
      </c>
      <c r="N99" s="102">
        <f>IFERROR(VLOOKUP($B99,MMWR_TRAD_AGG_ST_DISTRICT_PEN[],N$1,0),"ERROR")</f>
        <v>175</v>
      </c>
      <c r="O99" s="102">
        <f>IFERROR(VLOOKUP($B99,MMWR_TRAD_AGG_ST_DISTRICT_PEN[],O$1,0),"ERROR")</f>
        <v>65</v>
      </c>
      <c r="P99" s="104">
        <f t="shared" si="11"/>
        <v>0.37142857142857144</v>
      </c>
      <c r="Q99" s="102">
        <f>IFERROR(VLOOKUP($B99,MMWR_TRAD_AGG_ST_DISTRICT_PEN[],Q$1,0),"ERROR")</f>
        <v>2515</v>
      </c>
      <c r="R99" s="106">
        <f>IFERROR(VLOOKUP($B99,MMWR_TRAD_AGG_ST_DISTRICT_PEN[],R$1,0),"ERROR")</f>
        <v>461</v>
      </c>
      <c r="S99" s="106">
        <f>IFERROR(VLOOKUP($B99,MMWR_APP_STATE_PEN[],S$1,0),"ERROR")</f>
        <v>1401</v>
      </c>
      <c r="T99" s="28"/>
    </row>
    <row r="100" spans="1:20" s="123" customFormat="1" x14ac:dyDescent="0.2">
      <c r="A100" s="28"/>
      <c r="B100" s="127" t="s">
        <v>412</v>
      </c>
      <c r="C100" s="109">
        <f>IFERROR(VLOOKUP($B100,MMWR_TRAD_AGG_STATE_PEN[],C$1,0),"ERROR")</f>
        <v>220</v>
      </c>
      <c r="D100" s="110">
        <f>IFERROR(VLOOKUP($B100,MMWR_TRAD_AGG_STATE_PEN[],D$1,0),"ERROR")</f>
        <v>44.681818181799997</v>
      </c>
      <c r="E100" s="111">
        <f>IFERROR(VLOOKUP($B100,MMWR_TRAD_AGG_STATE_PEN[],E$1,0),"ERROR")</f>
        <v>245</v>
      </c>
      <c r="F100" s="112">
        <f>IFERROR(VLOOKUP($B100,MMWR_TRAD_AGG_STATE_PEN[],F$1,0),"ERROR")</f>
        <v>26</v>
      </c>
      <c r="G100" s="113">
        <f t="shared" si="8"/>
        <v>0.10612244897959183</v>
      </c>
      <c r="H100" s="111">
        <f>IFERROR(VLOOKUP($B100,MMWR_TRAD_AGG_STATE_PEN[],H$1,0),"ERROR")</f>
        <v>310</v>
      </c>
      <c r="I100" s="112">
        <f>IFERROR(VLOOKUP($B100,MMWR_TRAD_AGG_STATE_PEN[],I$1,0),"ERROR")</f>
        <v>21</v>
      </c>
      <c r="J100" s="114">
        <f t="shared" si="9"/>
        <v>6.7741935483870974E-2</v>
      </c>
      <c r="K100" s="111">
        <f>IFERROR(VLOOKUP($B100,MMWR_TRAD_AGG_STATE_PEN[],K$1,0),"ERROR")</f>
        <v>4</v>
      </c>
      <c r="L100" s="112">
        <f>IFERROR(VLOOKUP($B100,MMWR_TRAD_AGG_STATE_PEN[],L$1,0),"ERROR")</f>
        <v>3</v>
      </c>
      <c r="M100" s="114">
        <f t="shared" si="10"/>
        <v>0.75</v>
      </c>
      <c r="N100" s="111">
        <f>IFERROR(VLOOKUP($B100,MMWR_TRAD_AGG_STATE_PEN[],N$1,0),"ERROR")</f>
        <v>21</v>
      </c>
      <c r="O100" s="112">
        <f>IFERROR(VLOOKUP($B100,MMWR_TRAD_AGG_STATE_PEN[],O$1,0),"ERROR")</f>
        <v>4</v>
      </c>
      <c r="P100" s="114">
        <f t="shared" si="11"/>
        <v>0.19047619047619047</v>
      </c>
      <c r="Q100" s="115">
        <f>IFERROR(VLOOKUP($B100,MMWR_TRAD_AGG_STATE_PEN[],Q$1,0),"ERROR")</f>
        <v>73</v>
      </c>
      <c r="R100" s="115">
        <f>IFERROR(VLOOKUP($B100,MMWR_TRAD_AGG_STATE_PEN[],R$1,0),"ERROR")</f>
        <v>22</v>
      </c>
      <c r="S100" s="115">
        <f>IFERROR(VLOOKUP($B100,MMWR_APP_STATE_PEN[],S$1,0),"ERROR")</f>
        <v>174</v>
      </c>
      <c r="T100" s="28"/>
    </row>
    <row r="101" spans="1:20" s="123" customFormat="1" x14ac:dyDescent="0.2">
      <c r="A101" s="28"/>
      <c r="B101" s="127" t="s">
        <v>404</v>
      </c>
      <c r="C101" s="109">
        <f>IFERROR(VLOOKUP($B101,MMWR_TRAD_AGG_STATE_PEN[],C$1,0),"ERROR")</f>
        <v>134</v>
      </c>
      <c r="D101" s="110">
        <f>IFERROR(VLOOKUP($B101,MMWR_TRAD_AGG_STATE_PEN[],D$1,0),"ERROR")</f>
        <v>50.8507462687</v>
      </c>
      <c r="E101" s="111">
        <f>IFERROR(VLOOKUP($B101,MMWR_TRAD_AGG_STATE_PEN[],E$1,0),"ERROR")</f>
        <v>223</v>
      </c>
      <c r="F101" s="112">
        <f>IFERROR(VLOOKUP($B101,MMWR_TRAD_AGG_STATE_PEN[],F$1,0),"ERROR")</f>
        <v>10</v>
      </c>
      <c r="G101" s="113">
        <f t="shared" ref="G101:G127" si="12">IFERROR(F101/E101,"0%")</f>
        <v>4.4843049327354258E-2</v>
      </c>
      <c r="H101" s="111">
        <f>IFERROR(VLOOKUP($B101,MMWR_TRAD_AGG_STATE_PEN[],H$1,0),"ERROR")</f>
        <v>189</v>
      </c>
      <c r="I101" s="112">
        <f>IFERROR(VLOOKUP($B101,MMWR_TRAD_AGG_STATE_PEN[],I$1,0),"ERROR")</f>
        <v>8</v>
      </c>
      <c r="J101" s="114">
        <f t="shared" ref="J101:J127" si="13">IFERROR(I101/H101,"0%")</f>
        <v>4.2328042328042326E-2</v>
      </c>
      <c r="K101" s="111">
        <f>IFERROR(VLOOKUP($B101,MMWR_TRAD_AGG_STATE_PEN[],K$1,0),"ERROR")</f>
        <v>1</v>
      </c>
      <c r="L101" s="112">
        <f>IFERROR(VLOOKUP($B101,MMWR_TRAD_AGG_STATE_PEN[],L$1,0),"ERROR")</f>
        <v>1</v>
      </c>
      <c r="M101" s="114">
        <f t="shared" ref="M101:M127" si="14">IFERROR(L101/K101,"0%")</f>
        <v>1</v>
      </c>
      <c r="N101" s="111">
        <f>IFERROR(VLOOKUP($B101,MMWR_TRAD_AGG_STATE_PEN[],N$1,0),"ERROR")</f>
        <v>15</v>
      </c>
      <c r="O101" s="112">
        <f>IFERROR(VLOOKUP($B101,MMWR_TRAD_AGG_STATE_PEN[],O$1,0),"ERROR")</f>
        <v>7</v>
      </c>
      <c r="P101" s="114">
        <f t="shared" ref="P101:P127" si="15">IFERROR(O101/N101,"0%")</f>
        <v>0.46666666666666667</v>
      </c>
      <c r="Q101" s="115">
        <f>IFERROR(VLOOKUP($B101,MMWR_TRAD_AGG_STATE_PEN[],Q$1,0),"ERROR")</f>
        <v>296</v>
      </c>
      <c r="R101" s="115">
        <f>IFERROR(VLOOKUP($B101,MMWR_TRAD_AGG_STATE_PEN[],R$1,0),"ERROR")</f>
        <v>38</v>
      </c>
      <c r="S101" s="115">
        <f>IFERROR(VLOOKUP($B101,MMWR_APP_STATE_PEN[],S$1,0),"ERROR")</f>
        <v>92</v>
      </c>
      <c r="T101" s="28"/>
    </row>
    <row r="102" spans="1:20" s="123" customFormat="1" x14ac:dyDescent="0.2">
      <c r="A102" s="28"/>
      <c r="B102" s="127" t="s">
        <v>388</v>
      </c>
      <c r="C102" s="109">
        <f>IFERROR(VLOOKUP($B102,MMWR_TRAD_AGG_STATE_PEN[],C$1,0),"ERROR")</f>
        <v>466</v>
      </c>
      <c r="D102" s="110">
        <f>IFERROR(VLOOKUP($B102,MMWR_TRAD_AGG_STATE_PEN[],D$1,0),"ERROR")</f>
        <v>44.798283261800002</v>
      </c>
      <c r="E102" s="111">
        <f>IFERROR(VLOOKUP($B102,MMWR_TRAD_AGG_STATE_PEN[],E$1,0),"ERROR")</f>
        <v>475</v>
      </c>
      <c r="F102" s="112">
        <f>IFERROR(VLOOKUP($B102,MMWR_TRAD_AGG_STATE_PEN[],F$1,0),"ERROR")</f>
        <v>52</v>
      </c>
      <c r="G102" s="113">
        <f t="shared" si="12"/>
        <v>0.10947368421052632</v>
      </c>
      <c r="H102" s="111">
        <f>IFERROR(VLOOKUP($B102,MMWR_TRAD_AGG_STATE_PEN[],H$1,0),"ERROR")</f>
        <v>587</v>
      </c>
      <c r="I102" s="112">
        <f>IFERROR(VLOOKUP($B102,MMWR_TRAD_AGG_STATE_PEN[],I$1,0),"ERROR")</f>
        <v>26</v>
      </c>
      <c r="J102" s="114">
        <f t="shared" si="13"/>
        <v>4.4293015332197615E-2</v>
      </c>
      <c r="K102" s="111">
        <f>IFERROR(VLOOKUP($B102,MMWR_TRAD_AGG_STATE_PEN[],K$1,0),"ERROR")</f>
        <v>2</v>
      </c>
      <c r="L102" s="112">
        <f>IFERROR(VLOOKUP($B102,MMWR_TRAD_AGG_STATE_PEN[],L$1,0),"ERROR")</f>
        <v>1</v>
      </c>
      <c r="M102" s="114">
        <f t="shared" si="14"/>
        <v>0.5</v>
      </c>
      <c r="N102" s="111">
        <f>IFERROR(VLOOKUP($B102,MMWR_TRAD_AGG_STATE_PEN[],N$1,0),"ERROR")</f>
        <v>31</v>
      </c>
      <c r="O102" s="112">
        <f>IFERROR(VLOOKUP($B102,MMWR_TRAD_AGG_STATE_PEN[],O$1,0),"ERROR")</f>
        <v>7</v>
      </c>
      <c r="P102" s="114">
        <f t="shared" si="15"/>
        <v>0.22580645161290322</v>
      </c>
      <c r="Q102" s="115">
        <f>IFERROR(VLOOKUP($B102,MMWR_TRAD_AGG_STATE_PEN[],Q$1,0),"ERROR")</f>
        <v>53</v>
      </c>
      <c r="R102" s="115">
        <f>IFERROR(VLOOKUP($B102,MMWR_TRAD_AGG_STATE_PEN[],R$1,0),"ERROR")</f>
        <v>64</v>
      </c>
      <c r="S102" s="115">
        <f>IFERROR(VLOOKUP($B102,MMWR_APP_STATE_PEN[],S$1,0),"ERROR")</f>
        <v>204</v>
      </c>
      <c r="T102" s="28"/>
    </row>
    <row r="103" spans="1:20" s="123" customFormat="1" x14ac:dyDescent="0.2">
      <c r="A103" s="28"/>
      <c r="B103" s="127" t="s">
        <v>390</v>
      </c>
      <c r="C103" s="109">
        <f>IFERROR(VLOOKUP($B103,MMWR_TRAD_AGG_STATE_PEN[],C$1,0),"ERROR")</f>
        <v>259</v>
      </c>
      <c r="D103" s="110">
        <f>IFERROR(VLOOKUP($B103,MMWR_TRAD_AGG_STATE_PEN[],D$1,0),"ERROR")</f>
        <v>39.837837837800002</v>
      </c>
      <c r="E103" s="111">
        <f>IFERROR(VLOOKUP($B103,MMWR_TRAD_AGG_STATE_PEN[],E$1,0),"ERROR")</f>
        <v>297</v>
      </c>
      <c r="F103" s="112">
        <f>IFERROR(VLOOKUP($B103,MMWR_TRAD_AGG_STATE_PEN[],F$1,0),"ERROR")</f>
        <v>31</v>
      </c>
      <c r="G103" s="113">
        <f t="shared" si="12"/>
        <v>0.10437710437710437</v>
      </c>
      <c r="H103" s="111">
        <f>IFERROR(VLOOKUP($B103,MMWR_TRAD_AGG_STATE_PEN[],H$1,0),"ERROR")</f>
        <v>323</v>
      </c>
      <c r="I103" s="112">
        <f>IFERROR(VLOOKUP($B103,MMWR_TRAD_AGG_STATE_PEN[],I$1,0),"ERROR")</f>
        <v>20</v>
      </c>
      <c r="J103" s="114">
        <f t="shared" si="13"/>
        <v>6.1919504643962849E-2</v>
      </c>
      <c r="K103" s="111">
        <f>IFERROR(VLOOKUP($B103,MMWR_TRAD_AGG_STATE_PEN[],K$1,0),"ERROR")</f>
        <v>3</v>
      </c>
      <c r="L103" s="112">
        <f>IFERROR(VLOOKUP($B103,MMWR_TRAD_AGG_STATE_PEN[],L$1,0),"ERROR")</f>
        <v>3</v>
      </c>
      <c r="M103" s="114">
        <f t="shared" si="14"/>
        <v>1</v>
      </c>
      <c r="N103" s="111">
        <f>IFERROR(VLOOKUP($B103,MMWR_TRAD_AGG_STATE_PEN[],N$1,0),"ERROR")</f>
        <v>29</v>
      </c>
      <c r="O103" s="112">
        <f>IFERROR(VLOOKUP($B103,MMWR_TRAD_AGG_STATE_PEN[],O$1,0),"ERROR")</f>
        <v>5</v>
      </c>
      <c r="P103" s="114">
        <f t="shared" si="15"/>
        <v>0.17241379310344829</v>
      </c>
      <c r="Q103" s="115">
        <f>IFERROR(VLOOKUP($B103,MMWR_TRAD_AGG_STATE_PEN[],Q$1,0),"ERROR")</f>
        <v>73</v>
      </c>
      <c r="R103" s="115">
        <f>IFERROR(VLOOKUP($B103,MMWR_TRAD_AGG_STATE_PEN[],R$1,0),"ERROR")</f>
        <v>25</v>
      </c>
      <c r="S103" s="115">
        <f>IFERROR(VLOOKUP($B103,MMWR_APP_STATE_PEN[],S$1,0),"ERROR")</f>
        <v>168</v>
      </c>
      <c r="T103" s="28"/>
    </row>
    <row r="104" spans="1:20" s="123" customFormat="1" x14ac:dyDescent="0.2">
      <c r="A104" s="28"/>
      <c r="B104" s="127" t="s">
        <v>419</v>
      </c>
      <c r="C104" s="109">
        <f>IFERROR(VLOOKUP($B104,MMWR_TRAD_AGG_STATE_PEN[],C$1,0),"ERROR")</f>
        <v>33</v>
      </c>
      <c r="D104" s="110">
        <f>IFERROR(VLOOKUP($B104,MMWR_TRAD_AGG_STATE_PEN[],D$1,0),"ERROR")</f>
        <v>53.939393939399999</v>
      </c>
      <c r="E104" s="111">
        <f>IFERROR(VLOOKUP($B104,MMWR_TRAD_AGG_STATE_PEN[],E$1,0),"ERROR")</f>
        <v>67</v>
      </c>
      <c r="F104" s="112">
        <f>IFERROR(VLOOKUP($B104,MMWR_TRAD_AGG_STATE_PEN[],F$1,0),"ERROR")</f>
        <v>2</v>
      </c>
      <c r="G104" s="113">
        <f t="shared" si="12"/>
        <v>2.9850746268656716E-2</v>
      </c>
      <c r="H104" s="111">
        <f>IFERROR(VLOOKUP($B104,MMWR_TRAD_AGG_STATE_PEN[],H$1,0),"ERROR")</f>
        <v>52</v>
      </c>
      <c r="I104" s="112">
        <f>IFERROR(VLOOKUP($B104,MMWR_TRAD_AGG_STATE_PEN[],I$1,0),"ERROR")</f>
        <v>3</v>
      </c>
      <c r="J104" s="114">
        <f t="shared" si="13"/>
        <v>5.7692307692307696E-2</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98</v>
      </c>
      <c r="R104" s="115">
        <f>IFERROR(VLOOKUP($B104,MMWR_TRAD_AGG_STATE_PEN[],R$1,0),"ERROR")</f>
        <v>4</v>
      </c>
      <c r="S104" s="115">
        <f>IFERROR(VLOOKUP($B104,MMWR_APP_STATE_PEN[],S$1,0),"ERROR")</f>
        <v>8</v>
      </c>
      <c r="T104" s="28"/>
    </row>
    <row r="105" spans="1:20" s="123" customFormat="1" x14ac:dyDescent="0.2">
      <c r="A105" s="28"/>
      <c r="B105" s="127" t="s">
        <v>413</v>
      </c>
      <c r="C105" s="109">
        <f>IFERROR(VLOOKUP($B105,MMWR_TRAD_AGG_STATE_PEN[],C$1,0),"ERROR")</f>
        <v>208</v>
      </c>
      <c r="D105" s="110">
        <f>IFERROR(VLOOKUP($B105,MMWR_TRAD_AGG_STATE_PEN[],D$1,0),"ERROR")</f>
        <v>40.528846153800004</v>
      </c>
      <c r="E105" s="111">
        <f>IFERROR(VLOOKUP($B105,MMWR_TRAD_AGG_STATE_PEN[],E$1,0),"ERROR")</f>
        <v>291</v>
      </c>
      <c r="F105" s="112">
        <f>IFERROR(VLOOKUP($B105,MMWR_TRAD_AGG_STATE_PEN[],F$1,0),"ERROR")</f>
        <v>8</v>
      </c>
      <c r="G105" s="113">
        <f t="shared" si="12"/>
        <v>2.7491408934707903E-2</v>
      </c>
      <c r="H105" s="111">
        <f>IFERROR(VLOOKUP($B105,MMWR_TRAD_AGG_STATE_PEN[],H$1,0),"ERROR")</f>
        <v>253</v>
      </c>
      <c r="I105" s="112">
        <f>IFERROR(VLOOKUP($B105,MMWR_TRAD_AGG_STATE_PEN[],I$1,0),"ERROR")</f>
        <v>9</v>
      </c>
      <c r="J105" s="114">
        <f t="shared" si="13"/>
        <v>3.5573122529644272E-2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5</v>
      </c>
      <c r="P105" s="114">
        <f t="shared" si="15"/>
        <v>0.45454545454545453</v>
      </c>
      <c r="Q105" s="115">
        <f>IFERROR(VLOOKUP($B105,MMWR_TRAD_AGG_STATE_PEN[],Q$1,0),"ERROR")</f>
        <v>507</v>
      </c>
      <c r="R105" s="115">
        <f>IFERROR(VLOOKUP($B105,MMWR_TRAD_AGG_STATE_PEN[],R$1,0),"ERROR")</f>
        <v>44</v>
      </c>
      <c r="S105" s="115">
        <f>IFERROR(VLOOKUP($B105,MMWR_APP_STATE_PEN[],S$1,0),"ERROR")</f>
        <v>107</v>
      </c>
      <c r="T105" s="28"/>
    </row>
    <row r="106" spans="1:20" s="123" customFormat="1" x14ac:dyDescent="0.2">
      <c r="A106" s="28"/>
      <c r="B106" s="127" t="s">
        <v>411</v>
      </c>
      <c r="C106" s="109">
        <f>IFERROR(VLOOKUP($B106,MMWR_TRAD_AGG_STATE_PEN[],C$1,0),"ERROR")</f>
        <v>832</v>
      </c>
      <c r="D106" s="110">
        <f>IFERROR(VLOOKUP($B106,MMWR_TRAD_AGG_STATE_PEN[],D$1,0),"ERROR")</f>
        <v>46.109375</v>
      </c>
      <c r="E106" s="111">
        <f>IFERROR(VLOOKUP($B106,MMWR_TRAD_AGG_STATE_PEN[],E$1,0),"ERROR")</f>
        <v>1305</v>
      </c>
      <c r="F106" s="112">
        <f>IFERROR(VLOOKUP($B106,MMWR_TRAD_AGG_STATE_PEN[],F$1,0),"ERROR")</f>
        <v>52</v>
      </c>
      <c r="G106" s="113">
        <f t="shared" si="12"/>
        <v>3.9846743295019159E-2</v>
      </c>
      <c r="H106" s="111">
        <f>IFERROR(VLOOKUP($B106,MMWR_TRAD_AGG_STATE_PEN[],H$1,0),"ERROR")</f>
        <v>1225</v>
      </c>
      <c r="I106" s="112">
        <f>IFERROR(VLOOKUP($B106,MMWR_TRAD_AGG_STATE_PEN[],I$1,0),"ERROR")</f>
        <v>57</v>
      </c>
      <c r="J106" s="114">
        <f t="shared" si="13"/>
        <v>4.6530612244897962E-2</v>
      </c>
      <c r="K106" s="111">
        <f>IFERROR(VLOOKUP($B106,MMWR_TRAD_AGG_STATE_PEN[],K$1,0),"ERROR")</f>
        <v>9</v>
      </c>
      <c r="L106" s="112">
        <f>IFERROR(VLOOKUP($B106,MMWR_TRAD_AGG_STATE_PEN[],L$1,0),"ERROR")</f>
        <v>7</v>
      </c>
      <c r="M106" s="114">
        <f t="shared" si="14"/>
        <v>0.77777777777777779</v>
      </c>
      <c r="N106" s="111">
        <f>IFERROR(VLOOKUP($B106,MMWR_TRAD_AGG_STATE_PEN[],N$1,0),"ERROR")</f>
        <v>63</v>
      </c>
      <c r="O106" s="112">
        <f>IFERROR(VLOOKUP($B106,MMWR_TRAD_AGG_STATE_PEN[],O$1,0),"ERROR")</f>
        <v>36</v>
      </c>
      <c r="P106" s="114">
        <f t="shared" si="15"/>
        <v>0.5714285714285714</v>
      </c>
      <c r="Q106" s="115">
        <f>IFERROR(VLOOKUP($B106,MMWR_TRAD_AGG_STATE_PEN[],Q$1,0),"ERROR")</f>
        <v>1237</v>
      </c>
      <c r="R106" s="115">
        <f>IFERROR(VLOOKUP($B106,MMWR_TRAD_AGG_STATE_PEN[],R$1,0),"ERROR")</f>
        <v>250</v>
      </c>
      <c r="S106" s="115">
        <f>IFERROR(VLOOKUP($B106,MMWR_APP_STATE_PEN[],S$1,0),"ERROR")</f>
        <v>619</v>
      </c>
      <c r="T106" s="28"/>
    </row>
    <row r="107" spans="1:20" s="123" customFormat="1" x14ac:dyDescent="0.2">
      <c r="A107" s="28"/>
      <c r="B107" s="127" t="s">
        <v>407</v>
      </c>
      <c r="C107" s="109">
        <f>IFERROR(VLOOKUP($B107,MMWR_TRAD_AGG_STATE_PEN[],C$1,0),"ERROR")</f>
        <v>70</v>
      </c>
      <c r="D107" s="110">
        <f>IFERROR(VLOOKUP($B107,MMWR_TRAD_AGG_STATE_PEN[],D$1,0),"ERROR")</f>
        <v>54.5857142857</v>
      </c>
      <c r="E107" s="111">
        <f>IFERROR(VLOOKUP($B107,MMWR_TRAD_AGG_STATE_PEN[],E$1,0),"ERROR")</f>
        <v>120</v>
      </c>
      <c r="F107" s="112">
        <f>IFERROR(VLOOKUP($B107,MMWR_TRAD_AGG_STATE_PEN[],F$1,0),"ERROR")</f>
        <v>6</v>
      </c>
      <c r="G107" s="113">
        <f t="shared" si="12"/>
        <v>0.05</v>
      </c>
      <c r="H107" s="111">
        <f>IFERROR(VLOOKUP($B107,MMWR_TRAD_AGG_STATE_PEN[],H$1,0),"ERROR")</f>
        <v>89</v>
      </c>
      <c r="I107" s="112">
        <f>IFERROR(VLOOKUP($B107,MMWR_TRAD_AGG_STATE_PEN[],I$1,0),"ERROR")</f>
        <v>5</v>
      </c>
      <c r="J107" s="114">
        <f t="shared" si="13"/>
        <v>5.6179775280898875E-2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1</v>
      </c>
      <c r="P107" s="114">
        <f t="shared" si="15"/>
        <v>0.25</v>
      </c>
      <c r="Q107" s="115">
        <f>IFERROR(VLOOKUP($B107,MMWR_TRAD_AGG_STATE_PEN[],Q$1,0),"ERROR")</f>
        <v>129</v>
      </c>
      <c r="R107" s="115">
        <f>IFERROR(VLOOKUP($B107,MMWR_TRAD_AGG_STATE_PEN[],R$1,0),"ERROR")</f>
        <v>12</v>
      </c>
      <c r="S107" s="115">
        <f>IFERROR(VLOOKUP($B107,MMWR_APP_STATE_PEN[],S$1,0),"ERROR")</f>
        <v>22</v>
      </c>
      <c r="T107" s="28"/>
    </row>
    <row r="108" spans="1:20" s="123" customFormat="1" x14ac:dyDescent="0.2">
      <c r="A108" s="28"/>
      <c r="B108" s="127" t="s">
        <v>422</v>
      </c>
      <c r="C108" s="109">
        <f>IFERROR(VLOOKUP($B108,MMWR_TRAD_AGG_STATE_PEN[],C$1,0),"ERROR")</f>
        <v>17</v>
      </c>
      <c r="D108" s="110">
        <f>IFERROR(VLOOKUP($B108,MMWR_TRAD_AGG_STATE_PEN[],D$1,0),"ERROR")</f>
        <v>48.176470588199997</v>
      </c>
      <c r="E108" s="111">
        <f>IFERROR(VLOOKUP($B108,MMWR_TRAD_AGG_STATE_PEN[],E$1,0),"ERROR")</f>
        <v>13</v>
      </c>
      <c r="F108" s="112">
        <f>IFERROR(VLOOKUP($B108,MMWR_TRAD_AGG_STATE_PEN[],F$1,0),"ERROR")</f>
        <v>2</v>
      </c>
      <c r="G108" s="113">
        <f t="shared" si="12"/>
        <v>0.15384615384615385</v>
      </c>
      <c r="H108" s="111">
        <f>IFERROR(VLOOKUP($B108,MMWR_TRAD_AGG_STATE_PEN[],H$1,0),"ERROR")</f>
        <v>29</v>
      </c>
      <c r="I108" s="112">
        <f>IFERROR(VLOOKUP($B108,MMWR_TRAD_AGG_STATE_PEN[],I$1,0),"ERROR")</f>
        <v>3</v>
      </c>
      <c r="J108" s="114">
        <f t="shared" si="13"/>
        <v>0.10344827586206896</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49</v>
      </c>
      <c r="R108" s="115">
        <f>IFERROR(VLOOKUP($B108,MMWR_TRAD_AGG_STATE_PEN[],R$1,0),"ERROR")</f>
        <v>2</v>
      </c>
      <c r="S108" s="115">
        <f>IFERROR(VLOOKUP($B108,MMWR_APP_STATE_PEN[],S$1,0),"ERROR")</f>
        <v>7</v>
      </c>
      <c r="T108" s="28"/>
    </row>
    <row r="109" spans="1:20" s="123" customFormat="1" x14ac:dyDescent="0.2">
      <c r="A109" s="28"/>
      <c r="B109" s="126" t="s">
        <v>405</v>
      </c>
      <c r="C109" s="102">
        <f>IFERROR(VLOOKUP($B109,MMWR_TRAD_AGG_ST_DISTRICT_PEN[],C$1,0),"ERROR")</f>
        <v>1684</v>
      </c>
      <c r="D109" s="103">
        <f>IFERROR(VLOOKUP($B109,MMWR_TRAD_AGG_ST_DISTRICT_PEN[],D$1,0),"ERROR")</f>
        <v>46.146080760099998</v>
      </c>
      <c r="E109" s="102">
        <f>IFERROR(VLOOKUP($B109,MMWR_TRAD_AGG_ST_DISTRICT_PEN[],E$1,0),"ERROR")</f>
        <v>3016</v>
      </c>
      <c r="F109" s="102">
        <f>IFERROR(VLOOKUP($B109,MMWR_TRAD_AGG_ST_DISTRICT_PEN[],F$1,0),"ERROR")</f>
        <v>155</v>
      </c>
      <c r="G109" s="104">
        <f t="shared" si="12"/>
        <v>5.1392572944297082E-2</v>
      </c>
      <c r="H109" s="102">
        <f>IFERROR(VLOOKUP($B109,MMWR_TRAD_AGG_ST_DISTRICT_PEN[],H$1,0),"ERROR")</f>
        <v>2333</v>
      </c>
      <c r="I109" s="102">
        <f>IFERROR(VLOOKUP($B109,MMWR_TRAD_AGG_ST_DISTRICT_PEN[],I$1,0),"ERROR")</f>
        <v>104</v>
      </c>
      <c r="J109" s="104">
        <f t="shared" si="13"/>
        <v>4.4577796828118306E-2</v>
      </c>
      <c r="K109" s="102">
        <f>IFERROR(VLOOKUP($B109,MMWR_TRAD_AGG_ST_DISTRICT_PEN[],K$1,0),"ERROR")</f>
        <v>18</v>
      </c>
      <c r="L109" s="102">
        <f>IFERROR(VLOOKUP($B109,MMWR_TRAD_AGG_ST_DISTRICT_PEN[],L$1,0),"ERROR")</f>
        <v>10</v>
      </c>
      <c r="M109" s="104">
        <f t="shared" si="14"/>
        <v>0.55555555555555558</v>
      </c>
      <c r="N109" s="102">
        <f>IFERROR(VLOOKUP($B109,MMWR_TRAD_AGG_ST_DISTRICT_PEN[],N$1,0),"ERROR")</f>
        <v>161</v>
      </c>
      <c r="O109" s="102">
        <f>IFERROR(VLOOKUP($B109,MMWR_TRAD_AGG_ST_DISTRICT_PEN[],O$1,0),"ERROR")</f>
        <v>71</v>
      </c>
      <c r="P109" s="104">
        <f t="shared" si="15"/>
        <v>0.44099378881987578</v>
      </c>
      <c r="Q109" s="102">
        <f>IFERROR(VLOOKUP($B109,MMWR_TRAD_AGG_ST_DISTRICT_PEN[],Q$1,0),"ERROR")</f>
        <v>2645</v>
      </c>
      <c r="R109" s="106">
        <f>IFERROR(VLOOKUP($B109,MMWR_TRAD_AGG_ST_DISTRICT_PEN[],R$1,0),"ERROR")</f>
        <v>484</v>
      </c>
      <c r="S109" s="106">
        <f>IFERROR(VLOOKUP($B109,MMWR_APP_STATE_PEN[],S$1,0),"ERROR")</f>
        <v>785</v>
      </c>
      <c r="T109" s="28"/>
    </row>
    <row r="110" spans="1:20" s="123" customFormat="1" x14ac:dyDescent="0.2">
      <c r="A110" s="28"/>
      <c r="B110" s="127" t="s">
        <v>425</v>
      </c>
      <c r="C110" s="109">
        <f>IFERROR(VLOOKUP($B110,MMWR_TRAD_AGG_STATE_PEN[],C$1,0),"ERROR")</f>
        <v>15</v>
      </c>
      <c r="D110" s="110">
        <f>IFERROR(VLOOKUP($B110,MMWR_TRAD_AGG_STATE_PEN[],D$1,0),"ERROR")</f>
        <v>48.133333333300001</v>
      </c>
      <c r="E110" s="111">
        <f>IFERROR(VLOOKUP($B110,MMWR_TRAD_AGG_STATE_PEN[],E$1,0),"ERROR")</f>
        <v>18</v>
      </c>
      <c r="F110" s="112">
        <f>IFERROR(VLOOKUP($B110,MMWR_TRAD_AGG_STATE_PEN[],F$1,0),"ERROR")</f>
        <v>0</v>
      </c>
      <c r="G110" s="113">
        <f t="shared" si="12"/>
        <v>0</v>
      </c>
      <c r="H110" s="111">
        <f>IFERROR(VLOOKUP($B110,MMWR_TRAD_AGG_STATE_PEN[],H$1,0),"ERROR")</f>
        <v>26</v>
      </c>
      <c r="I110" s="112">
        <f>IFERROR(VLOOKUP($B110,MMWR_TRAD_AGG_STATE_PEN[],I$1,0),"ERROR")</f>
        <v>1</v>
      </c>
      <c r="J110" s="114">
        <f t="shared" si="13"/>
        <v>3.8461538461538464E-2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28</v>
      </c>
      <c r="R110" s="115">
        <f>IFERROR(VLOOKUP($B110,MMWR_TRAD_AGG_STATE_PEN[],R$1,0),"ERROR")</f>
        <v>5</v>
      </c>
      <c r="S110" s="115">
        <f>IFERROR(VLOOKUP($B110,MMWR_APP_STATE_PEN[],S$1,0),"ERROR")</f>
        <v>3</v>
      </c>
      <c r="T110" s="28"/>
    </row>
    <row r="111" spans="1:20" s="123" customFormat="1" x14ac:dyDescent="0.2">
      <c r="A111" s="28"/>
      <c r="B111" s="127" t="s">
        <v>427</v>
      </c>
      <c r="C111" s="109">
        <f>IFERROR(VLOOKUP($B111,MMWR_TRAD_AGG_STATE_PEN[],C$1,0),"ERROR")</f>
        <v>215</v>
      </c>
      <c r="D111" s="110">
        <f>IFERROR(VLOOKUP($B111,MMWR_TRAD_AGG_STATE_PEN[],D$1,0),"ERROR")</f>
        <v>46.506976744200003</v>
      </c>
      <c r="E111" s="111">
        <f>IFERROR(VLOOKUP($B111,MMWR_TRAD_AGG_STATE_PEN[],E$1,0),"ERROR")</f>
        <v>385</v>
      </c>
      <c r="F111" s="112">
        <f>IFERROR(VLOOKUP($B111,MMWR_TRAD_AGG_STATE_PEN[],F$1,0),"ERROR")</f>
        <v>29</v>
      </c>
      <c r="G111" s="113">
        <f t="shared" si="12"/>
        <v>7.5324675324675322E-2</v>
      </c>
      <c r="H111" s="111">
        <f>IFERROR(VLOOKUP($B111,MMWR_TRAD_AGG_STATE_PEN[],H$1,0),"ERROR")</f>
        <v>276</v>
      </c>
      <c r="I111" s="112">
        <f>IFERROR(VLOOKUP($B111,MMWR_TRAD_AGG_STATE_PEN[],I$1,0),"ERROR")</f>
        <v>9</v>
      </c>
      <c r="J111" s="114">
        <f t="shared" si="13"/>
        <v>3.2608695652173912E-2</v>
      </c>
      <c r="K111" s="111">
        <f>IFERROR(VLOOKUP($B111,MMWR_TRAD_AGG_STATE_PEN[],K$1,0),"ERROR")</f>
        <v>1</v>
      </c>
      <c r="L111" s="112">
        <f>IFERROR(VLOOKUP($B111,MMWR_TRAD_AGG_STATE_PEN[],L$1,0),"ERROR")</f>
        <v>1</v>
      </c>
      <c r="M111" s="114">
        <f t="shared" si="14"/>
        <v>1</v>
      </c>
      <c r="N111" s="111">
        <f>IFERROR(VLOOKUP($B111,MMWR_TRAD_AGG_STATE_PEN[],N$1,0),"ERROR")</f>
        <v>21</v>
      </c>
      <c r="O111" s="112">
        <f>IFERROR(VLOOKUP($B111,MMWR_TRAD_AGG_STATE_PEN[],O$1,0),"ERROR")</f>
        <v>6</v>
      </c>
      <c r="P111" s="114">
        <f t="shared" si="15"/>
        <v>0.2857142857142857</v>
      </c>
      <c r="Q111" s="115">
        <f>IFERROR(VLOOKUP($B111,MMWR_TRAD_AGG_STATE_PEN[],Q$1,0),"ERROR")</f>
        <v>338</v>
      </c>
      <c r="R111" s="115">
        <f>IFERROR(VLOOKUP($B111,MMWR_TRAD_AGG_STATE_PEN[],R$1,0),"ERROR")</f>
        <v>56</v>
      </c>
      <c r="S111" s="115">
        <f>IFERROR(VLOOKUP($B111,MMWR_APP_STATE_PEN[],S$1,0),"ERROR")</f>
        <v>122</v>
      </c>
      <c r="T111" s="28"/>
    </row>
    <row r="112" spans="1:20" s="123" customFormat="1" x14ac:dyDescent="0.2">
      <c r="A112" s="28"/>
      <c r="B112" s="127" t="s">
        <v>408</v>
      </c>
      <c r="C112" s="109">
        <f>IFERROR(VLOOKUP($B112,MMWR_TRAD_AGG_STATE_PEN[],C$1,0),"ERROR")</f>
        <v>865</v>
      </c>
      <c r="D112" s="110">
        <f>IFERROR(VLOOKUP($B112,MMWR_TRAD_AGG_STATE_PEN[],D$1,0),"ERROR")</f>
        <v>46.3052023121</v>
      </c>
      <c r="E112" s="111">
        <f>IFERROR(VLOOKUP($B112,MMWR_TRAD_AGG_STATE_PEN[],E$1,0),"ERROR")</f>
        <v>1570</v>
      </c>
      <c r="F112" s="112">
        <f>IFERROR(VLOOKUP($B112,MMWR_TRAD_AGG_STATE_PEN[],F$1,0),"ERROR")</f>
        <v>84</v>
      </c>
      <c r="G112" s="113">
        <f t="shared" si="12"/>
        <v>5.3503184713375798E-2</v>
      </c>
      <c r="H112" s="111">
        <f>IFERROR(VLOOKUP($B112,MMWR_TRAD_AGG_STATE_PEN[],H$1,0),"ERROR")</f>
        <v>1166</v>
      </c>
      <c r="I112" s="112">
        <f>IFERROR(VLOOKUP($B112,MMWR_TRAD_AGG_STATE_PEN[],I$1,0),"ERROR")</f>
        <v>36</v>
      </c>
      <c r="J112" s="114">
        <f t="shared" si="13"/>
        <v>3.0874785591766724E-2</v>
      </c>
      <c r="K112" s="111">
        <f>IFERROR(VLOOKUP($B112,MMWR_TRAD_AGG_STATE_PEN[],K$1,0),"ERROR")</f>
        <v>13</v>
      </c>
      <c r="L112" s="112">
        <f>IFERROR(VLOOKUP($B112,MMWR_TRAD_AGG_STATE_PEN[],L$1,0),"ERROR")</f>
        <v>6</v>
      </c>
      <c r="M112" s="114">
        <f t="shared" si="14"/>
        <v>0.46153846153846156</v>
      </c>
      <c r="N112" s="111">
        <f>IFERROR(VLOOKUP($B112,MMWR_TRAD_AGG_STATE_PEN[],N$1,0),"ERROR")</f>
        <v>82</v>
      </c>
      <c r="O112" s="112">
        <f>IFERROR(VLOOKUP($B112,MMWR_TRAD_AGG_STATE_PEN[],O$1,0),"ERROR")</f>
        <v>41</v>
      </c>
      <c r="P112" s="114">
        <f t="shared" si="15"/>
        <v>0.5</v>
      </c>
      <c r="Q112" s="115">
        <f>IFERROR(VLOOKUP($B112,MMWR_TRAD_AGG_STATE_PEN[],Q$1,0),"ERROR")</f>
        <v>1125</v>
      </c>
      <c r="R112" s="115">
        <f>IFERROR(VLOOKUP($B112,MMWR_TRAD_AGG_STATE_PEN[],R$1,0),"ERROR")</f>
        <v>244</v>
      </c>
      <c r="S112" s="115">
        <f>IFERROR(VLOOKUP($B112,MMWR_APP_STATE_PEN[],S$1,0),"ERROR")</f>
        <v>418</v>
      </c>
      <c r="T112" s="28"/>
    </row>
    <row r="113" spans="1:20" s="123" customFormat="1" x14ac:dyDescent="0.2">
      <c r="A113" s="28"/>
      <c r="B113" s="127" t="s">
        <v>429</v>
      </c>
      <c r="C113" s="109">
        <f>IFERROR(VLOOKUP($B113,MMWR_TRAD_AGG_STATE_PEN[],C$1,0),"ERROR")</f>
        <v>21</v>
      </c>
      <c r="D113" s="110">
        <f>IFERROR(VLOOKUP($B113,MMWR_TRAD_AGG_STATE_PEN[],D$1,0),"ERROR")</f>
        <v>53.714285714299997</v>
      </c>
      <c r="E113" s="111">
        <f>IFERROR(VLOOKUP($B113,MMWR_TRAD_AGG_STATE_PEN[],E$1,0),"ERROR")</f>
        <v>25</v>
      </c>
      <c r="F113" s="112">
        <f>IFERROR(VLOOKUP($B113,MMWR_TRAD_AGG_STATE_PEN[],F$1,0),"ERROR")</f>
        <v>2</v>
      </c>
      <c r="G113" s="113">
        <f t="shared" si="12"/>
        <v>0.08</v>
      </c>
      <c r="H113" s="111">
        <f>IFERROR(VLOOKUP($B113,MMWR_TRAD_AGG_STATE_PEN[],H$1,0),"ERROR")</f>
        <v>33</v>
      </c>
      <c r="I113" s="112">
        <f>IFERROR(VLOOKUP($B113,MMWR_TRAD_AGG_STATE_PEN[],I$1,0),"ERROR")</f>
        <v>3</v>
      </c>
      <c r="J113" s="114">
        <f t="shared" si="13"/>
        <v>9.0909090909090912E-2</v>
      </c>
      <c r="K113" s="111">
        <f>IFERROR(VLOOKUP($B113,MMWR_TRAD_AGG_STATE_PEN[],K$1,0),"ERROR")</f>
        <v>1</v>
      </c>
      <c r="L113" s="112">
        <f>IFERROR(VLOOKUP($B113,MMWR_TRAD_AGG_STATE_PEN[],L$1,0),"ERROR")</f>
        <v>1</v>
      </c>
      <c r="M113" s="114">
        <f t="shared" si="14"/>
        <v>1</v>
      </c>
      <c r="N113" s="111">
        <f>IFERROR(VLOOKUP($B113,MMWR_TRAD_AGG_STATE_PEN[],N$1,0),"ERROR")</f>
        <v>3</v>
      </c>
      <c r="O113" s="112">
        <f>IFERROR(VLOOKUP($B113,MMWR_TRAD_AGG_STATE_PEN[],O$1,0),"ERROR")</f>
        <v>2</v>
      </c>
      <c r="P113" s="114">
        <f t="shared" si="15"/>
        <v>0.66666666666666663</v>
      </c>
      <c r="Q113" s="115">
        <f>IFERROR(VLOOKUP($B113,MMWR_TRAD_AGG_STATE_PEN[],Q$1,0),"ERROR")</f>
        <v>56</v>
      </c>
      <c r="R113" s="115">
        <f>IFERROR(VLOOKUP($B113,MMWR_TRAD_AGG_STATE_PEN[],R$1,0),"ERROR")</f>
        <v>6</v>
      </c>
      <c r="S113" s="115">
        <f>IFERROR(VLOOKUP($B113,MMWR_APP_STATE_PEN[],S$1,0),"ERROR")</f>
        <v>12</v>
      </c>
      <c r="T113" s="28"/>
    </row>
    <row r="114" spans="1:20" s="123" customFormat="1" x14ac:dyDescent="0.2">
      <c r="A114" s="28"/>
      <c r="B114" s="127" t="s">
        <v>409</v>
      </c>
      <c r="C114" s="109">
        <f>IFERROR(VLOOKUP($B114,MMWR_TRAD_AGG_STATE_PEN[],C$1,0),"ERROR")</f>
        <v>67</v>
      </c>
      <c r="D114" s="110">
        <f>IFERROR(VLOOKUP($B114,MMWR_TRAD_AGG_STATE_PEN[],D$1,0),"ERROR")</f>
        <v>39.283582089600003</v>
      </c>
      <c r="E114" s="111">
        <f>IFERROR(VLOOKUP($B114,MMWR_TRAD_AGG_STATE_PEN[],E$1,0),"ERROR")</f>
        <v>100</v>
      </c>
      <c r="F114" s="112">
        <f>IFERROR(VLOOKUP($B114,MMWR_TRAD_AGG_STATE_PEN[],F$1,0),"ERROR")</f>
        <v>2</v>
      </c>
      <c r="G114" s="113">
        <f t="shared" si="12"/>
        <v>0.02</v>
      </c>
      <c r="H114" s="111">
        <f>IFERROR(VLOOKUP($B114,MMWR_TRAD_AGG_STATE_PEN[],H$1,0),"ERROR")</f>
        <v>92</v>
      </c>
      <c r="I114" s="112">
        <f>IFERROR(VLOOKUP($B114,MMWR_TRAD_AGG_STATE_PEN[],I$1,0),"ERROR")</f>
        <v>1</v>
      </c>
      <c r="J114" s="114">
        <f t="shared" si="13"/>
        <v>1.0869565217391304E-2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102</v>
      </c>
      <c r="R114" s="115">
        <f>IFERROR(VLOOKUP($B114,MMWR_TRAD_AGG_STATE_PEN[],R$1,0),"ERROR")</f>
        <v>12</v>
      </c>
      <c r="S114" s="115">
        <f>IFERROR(VLOOKUP($B114,MMWR_APP_STATE_PEN[],S$1,0),"ERROR")</f>
        <v>11</v>
      </c>
      <c r="T114" s="28"/>
    </row>
    <row r="115" spans="1:20" s="123" customFormat="1" x14ac:dyDescent="0.2">
      <c r="A115" s="28"/>
      <c r="B115" s="127" t="s">
        <v>414</v>
      </c>
      <c r="C115" s="109">
        <f>IFERROR(VLOOKUP($B115,MMWR_TRAD_AGG_STATE_PEN[],C$1,0),"ERROR")</f>
        <v>101</v>
      </c>
      <c r="D115" s="110">
        <f>IFERROR(VLOOKUP($B115,MMWR_TRAD_AGG_STATE_PEN[],D$1,0),"ERROR")</f>
        <v>54.178217821799997</v>
      </c>
      <c r="E115" s="111">
        <f>IFERROR(VLOOKUP($B115,MMWR_TRAD_AGG_STATE_PEN[],E$1,0),"ERROR")</f>
        <v>168</v>
      </c>
      <c r="F115" s="112">
        <f>IFERROR(VLOOKUP($B115,MMWR_TRAD_AGG_STATE_PEN[],F$1,0),"ERROR")</f>
        <v>6</v>
      </c>
      <c r="G115" s="113">
        <f t="shared" si="12"/>
        <v>3.5714285714285712E-2</v>
      </c>
      <c r="H115" s="111">
        <f>IFERROR(VLOOKUP($B115,MMWR_TRAD_AGG_STATE_PEN[],H$1,0),"ERROR")</f>
        <v>135</v>
      </c>
      <c r="I115" s="112">
        <f>IFERROR(VLOOKUP($B115,MMWR_TRAD_AGG_STATE_PEN[],I$1,0),"ERROR")</f>
        <v>7</v>
      </c>
      <c r="J115" s="114">
        <f t="shared" si="13"/>
        <v>5.185185185185185E-2</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5</v>
      </c>
      <c r="P115" s="114">
        <f t="shared" si="15"/>
        <v>0.625</v>
      </c>
      <c r="Q115" s="115">
        <f>IFERROR(VLOOKUP($B115,MMWR_TRAD_AGG_STATE_PEN[],Q$1,0),"ERROR")</f>
        <v>135</v>
      </c>
      <c r="R115" s="115">
        <f>IFERROR(VLOOKUP($B115,MMWR_TRAD_AGG_STATE_PEN[],R$1,0),"ERROR")</f>
        <v>29</v>
      </c>
      <c r="S115" s="115">
        <f>IFERROR(VLOOKUP($B115,MMWR_APP_STATE_PEN[],S$1,0),"ERROR")</f>
        <v>44</v>
      </c>
      <c r="T115" s="28"/>
    </row>
    <row r="116" spans="1:20" s="123" customFormat="1" x14ac:dyDescent="0.2">
      <c r="A116" s="28"/>
      <c r="B116" s="127" t="s">
        <v>406</v>
      </c>
      <c r="C116" s="109">
        <f>IFERROR(VLOOKUP($B116,MMWR_TRAD_AGG_STATE_PEN[],C$1,0),"ERROR")</f>
        <v>65</v>
      </c>
      <c r="D116" s="110">
        <f>IFERROR(VLOOKUP($B116,MMWR_TRAD_AGG_STATE_PEN[],D$1,0),"ERROR")</f>
        <v>40.123076923100001</v>
      </c>
      <c r="E116" s="111">
        <f>IFERROR(VLOOKUP($B116,MMWR_TRAD_AGG_STATE_PEN[],E$1,0),"ERROR")</f>
        <v>112</v>
      </c>
      <c r="F116" s="112">
        <f>IFERROR(VLOOKUP($B116,MMWR_TRAD_AGG_STATE_PEN[],F$1,0),"ERROR")</f>
        <v>1</v>
      </c>
      <c r="G116" s="113">
        <f t="shared" si="12"/>
        <v>8.9285714285714281E-3</v>
      </c>
      <c r="H116" s="111">
        <f>IFERROR(VLOOKUP($B116,MMWR_TRAD_AGG_STATE_PEN[],H$1,0),"ERROR")</f>
        <v>91</v>
      </c>
      <c r="I116" s="112">
        <f>IFERROR(VLOOKUP($B116,MMWR_TRAD_AGG_STATE_PEN[],I$1,0),"ERROR")</f>
        <v>2</v>
      </c>
      <c r="J116" s="114">
        <f t="shared" si="13"/>
        <v>2.197802197802198E-2</v>
      </c>
      <c r="K116" s="111">
        <f>IFERROR(VLOOKUP($B116,MMWR_TRAD_AGG_STATE_PEN[],K$1,0),"ERROR")</f>
        <v>0</v>
      </c>
      <c r="L116" s="112">
        <f>IFERROR(VLOOKUP($B116,MMWR_TRAD_AGG_STATE_PEN[],L$1,0),"ERROR")</f>
        <v>0</v>
      </c>
      <c r="M116" s="114" t="str">
        <f t="shared" si="14"/>
        <v>0%</v>
      </c>
      <c r="N116" s="111">
        <f>IFERROR(VLOOKUP($B116,MMWR_TRAD_AGG_STATE_PEN[],N$1,0),"ERROR")</f>
        <v>10</v>
      </c>
      <c r="O116" s="112">
        <f>IFERROR(VLOOKUP($B116,MMWR_TRAD_AGG_STATE_PEN[],O$1,0),"ERROR")</f>
        <v>3</v>
      </c>
      <c r="P116" s="114">
        <f t="shared" si="15"/>
        <v>0.3</v>
      </c>
      <c r="Q116" s="115">
        <f>IFERROR(VLOOKUP($B116,MMWR_TRAD_AGG_STATE_PEN[],Q$1,0),"ERROR")</f>
        <v>193</v>
      </c>
      <c r="R116" s="115">
        <f>IFERROR(VLOOKUP($B116,MMWR_TRAD_AGG_STATE_PEN[],R$1,0),"ERROR")</f>
        <v>22</v>
      </c>
      <c r="S116" s="115">
        <f>IFERROR(VLOOKUP($B116,MMWR_APP_STATE_PEN[],S$1,0),"ERROR")</f>
        <v>29</v>
      </c>
      <c r="T116" s="28"/>
    </row>
    <row r="117" spans="1:20" s="123" customFormat="1" x14ac:dyDescent="0.2">
      <c r="A117" s="28"/>
      <c r="B117" s="127" t="s">
        <v>410</v>
      </c>
      <c r="C117" s="109">
        <f>IFERROR(VLOOKUP($B117,MMWR_TRAD_AGG_STATE_PEN[],C$1,0),"ERROR")</f>
        <v>157</v>
      </c>
      <c r="D117" s="110">
        <f>IFERROR(VLOOKUP($B117,MMWR_TRAD_AGG_STATE_PEN[],D$1,0),"ERROR")</f>
        <v>43.343949044600002</v>
      </c>
      <c r="E117" s="111">
        <f>IFERROR(VLOOKUP($B117,MMWR_TRAD_AGG_STATE_PEN[],E$1,0),"ERROR")</f>
        <v>227</v>
      </c>
      <c r="F117" s="112">
        <f>IFERROR(VLOOKUP($B117,MMWR_TRAD_AGG_STATE_PEN[],F$1,0),"ERROR")</f>
        <v>13</v>
      </c>
      <c r="G117" s="113">
        <f t="shared" si="12"/>
        <v>5.7268722466960353E-2</v>
      </c>
      <c r="H117" s="111">
        <f>IFERROR(VLOOKUP($B117,MMWR_TRAD_AGG_STATE_PEN[],H$1,0),"ERROR")</f>
        <v>223</v>
      </c>
      <c r="I117" s="112">
        <f>IFERROR(VLOOKUP($B117,MMWR_TRAD_AGG_STATE_PEN[],I$1,0),"ERROR")</f>
        <v>14</v>
      </c>
      <c r="J117" s="114">
        <f t="shared" si="13"/>
        <v>6.2780269058295965E-2</v>
      </c>
      <c r="K117" s="111">
        <f>IFERROR(VLOOKUP($B117,MMWR_TRAD_AGG_STATE_PEN[],K$1,0),"ERROR")</f>
        <v>1</v>
      </c>
      <c r="L117" s="112">
        <f>IFERROR(VLOOKUP($B117,MMWR_TRAD_AGG_STATE_PEN[],L$1,0),"ERROR")</f>
        <v>1</v>
      </c>
      <c r="M117" s="114">
        <f t="shared" si="14"/>
        <v>1</v>
      </c>
      <c r="N117" s="111">
        <f>IFERROR(VLOOKUP($B117,MMWR_TRAD_AGG_STATE_PEN[],N$1,0),"ERROR")</f>
        <v>12</v>
      </c>
      <c r="O117" s="112">
        <f>IFERROR(VLOOKUP($B117,MMWR_TRAD_AGG_STATE_PEN[],O$1,0),"ERROR")</f>
        <v>6</v>
      </c>
      <c r="P117" s="114">
        <f t="shared" si="15"/>
        <v>0.5</v>
      </c>
      <c r="Q117" s="115">
        <f>IFERROR(VLOOKUP($B117,MMWR_TRAD_AGG_STATE_PEN[],Q$1,0),"ERROR")</f>
        <v>284</v>
      </c>
      <c r="R117" s="115">
        <f>IFERROR(VLOOKUP($B117,MMWR_TRAD_AGG_STATE_PEN[],R$1,0),"ERROR")</f>
        <v>42</v>
      </c>
      <c r="S117" s="115">
        <f>IFERROR(VLOOKUP($B117,MMWR_APP_STATE_PEN[],S$1,0),"ERROR")</f>
        <v>53</v>
      </c>
      <c r="T117" s="28"/>
    </row>
    <row r="118" spans="1:20" s="123" customFormat="1" x14ac:dyDescent="0.2">
      <c r="A118" s="28"/>
      <c r="B118" s="127" t="s">
        <v>80</v>
      </c>
      <c r="C118" s="109">
        <f>IFERROR(VLOOKUP($B118,MMWR_TRAD_AGG_STATE_PEN[],C$1,0),"ERROR")</f>
        <v>178</v>
      </c>
      <c r="D118" s="110">
        <f>IFERROR(VLOOKUP($B118,MMWR_TRAD_AGG_STATE_PEN[],D$1,0),"ERROR")</f>
        <v>46.573033707900002</v>
      </c>
      <c r="E118" s="111">
        <f>IFERROR(VLOOKUP($B118,MMWR_TRAD_AGG_STATE_PEN[],E$1,0),"ERROR")</f>
        <v>411</v>
      </c>
      <c r="F118" s="112">
        <f>IFERROR(VLOOKUP($B118,MMWR_TRAD_AGG_STATE_PEN[],F$1,0),"ERROR")</f>
        <v>18</v>
      </c>
      <c r="G118" s="113">
        <f t="shared" si="12"/>
        <v>4.3795620437956206E-2</v>
      </c>
      <c r="H118" s="111">
        <f>IFERROR(VLOOKUP($B118,MMWR_TRAD_AGG_STATE_PEN[],H$1,0),"ERROR")</f>
        <v>291</v>
      </c>
      <c r="I118" s="112">
        <f>IFERROR(VLOOKUP($B118,MMWR_TRAD_AGG_STATE_PEN[],I$1,0),"ERROR")</f>
        <v>31</v>
      </c>
      <c r="J118" s="114">
        <f t="shared" si="13"/>
        <v>0.10652920962199312</v>
      </c>
      <c r="K118" s="111">
        <f>IFERROR(VLOOKUP($B118,MMWR_TRAD_AGG_STATE_PEN[],K$1,0),"ERROR")</f>
        <v>1</v>
      </c>
      <c r="L118" s="112">
        <f>IFERROR(VLOOKUP($B118,MMWR_TRAD_AGG_STATE_PEN[],L$1,0),"ERROR")</f>
        <v>0</v>
      </c>
      <c r="M118" s="114">
        <f t="shared" si="14"/>
        <v>0</v>
      </c>
      <c r="N118" s="111">
        <f>IFERROR(VLOOKUP($B118,MMWR_TRAD_AGG_STATE_PEN[],N$1,0),"ERROR")</f>
        <v>24</v>
      </c>
      <c r="O118" s="112">
        <f>IFERROR(VLOOKUP($B118,MMWR_TRAD_AGG_STATE_PEN[],O$1,0),"ERROR")</f>
        <v>8</v>
      </c>
      <c r="P118" s="114">
        <f t="shared" si="15"/>
        <v>0.33333333333333331</v>
      </c>
      <c r="Q118" s="115">
        <f>IFERROR(VLOOKUP($B118,MMWR_TRAD_AGG_STATE_PEN[],Q$1,0),"ERROR")</f>
        <v>384</v>
      </c>
      <c r="R118" s="115">
        <f>IFERROR(VLOOKUP($B118,MMWR_TRAD_AGG_STATE_PEN[],R$1,0),"ERROR")</f>
        <v>68</v>
      </c>
      <c r="S118" s="115">
        <f>IFERROR(VLOOKUP($B118,MMWR_APP_STATE_PEN[],S$1,0),"ERROR")</f>
        <v>93</v>
      </c>
      <c r="T118" s="28"/>
    </row>
    <row r="119" spans="1:20" s="123" customFormat="1" x14ac:dyDescent="0.2">
      <c r="A119" s="28"/>
      <c r="B119" s="126" t="s">
        <v>381</v>
      </c>
      <c r="C119" s="102">
        <f>IFERROR(VLOOKUP($B119,MMWR_TRAD_AGG_ST_DISTRICT_PEN[],C$1,0),"ERROR")</f>
        <v>8169</v>
      </c>
      <c r="D119" s="103">
        <f>IFERROR(VLOOKUP($B119,MMWR_TRAD_AGG_ST_DISTRICT_PEN[],D$1,0),"ERROR")</f>
        <v>82.880034275900002</v>
      </c>
      <c r="E119" s="102">
        <f>IFERROR(VLOOKUP($B119,MMWR_TRAD_AGG_ST_DISTRICT_PEN[],E$1,0),"ERROR")</f>
        <v>9158</v>
      </c>
      <c r="F119" s="102">
        <f>IFERROR(VLOOKUP($B119,MMWR_TRAD_AGG_ST_DISTRICT_PEN[],F$1,0),"ERROR")</f>
        <v>1894</v>
      </c>
      <c r="G119" s="104">
        <f t="shared" si="12"/>
        <v>0.20681371478488753</v>
      </c>
      <c r="H119" s="102">
        <f>IFERROR(VLOOKUP($B119,MMWR_TRAD_AGG_ST_DISTRICT_PEN[],H$1,0),"ERROR")</f>
        <v>10575</v>
      </c>
      <c r="I119" s="102">
        <f>IFERROR(VLOOKUP($B119,MMWR_TRAD_AGG_ST_DISTRICT_PEN[],I$1,0),"ERROR")</f>
        <v>2914</v>
      </c>
      <c r="J119" s="104">
        <f t="shared" si="13"/>
        <v>0.27555555555555555</v>
      </c>
      <c r="K119" s="102">
        <f>IFERROR(VLOOKUP($B119,MMWR_TRAD_AGG_ST_DISTRICT_PEN[],K$1,0),"ERROR")</f>
        <v>74</v>
      </c>
      <c r="L119" s="102">
        <f>IFERROR(VLOOKUP($B119,MMWR_TRAD_AGG_ST_DISTRICT_PEN[],L$1,0),"ERROR")</f>
        <v>68</v>
      </c>
      <c r="M119" s="104">
        <f t="shared" si="14"/>
        <v>0.91891891891891897</v>
      </c>
      <c r="N119" s="102">
        <f>IFERROR(VLOOKUP($B119,MMWR_TRAD_AGG_ST_DISTRICT_PEN[],N$1,0),"ERROR")</f>
        <v>476</v>
      </c>
      <c r="O119" s="102">
        <f>IFERROR(VLOOKUP($B119,MMWR_TRAD_AGG_ST_DISTRICT_PEN[],O$1,0),"ERROR")</f>
        <v>164</v>
      </c>
      <c r="P119" s="104">
        <f t="shared" si="15"/>
        <v>0.34453781512605042</v>
      </c>
      <c r="Q119" s="102">
        <f>IFERROR(VLOOKUP($B119,MMWR_TRAD_AGG_ST_DISTRICT_PEN[],Q$1,0),"ERROR")</f>
        <v>1114</v>
      </c>
      <c r="R119" s="106">
        <f>IFERROR(VLOOKUP($B119,MMWR_TRAD_AGG_ST_DISTRICT_PEN[],R$1,0),"ERROR")</f>
        <v>1970</v>
      </c>
      <c r="S119" s="106">
        <f>IFERROR(VLOOKUP($B119,MMWR_APP_STATE_PEN[],S$1,0),"ERROR")</f>
        <v>1931</v>
      </c>
      <c r="T119" s="28"/>
    </row>
    <row r="120" spans="1:20" s="123" customFormat="1" x14ac:dyDescent="0.2">
      <c r="A120" s="28"/>
      <c r="B120" s="127" t="s">
        <v>389</v>
      </c>
      <c r="C120" s="109">
        <f>IFERROR(VLOOKUP($B120,MMWR_TRAD_AGG_STATE_PEN[],C$1,0),"ERROR")</f>
        <v>815</v>
      </c>
      <c r="D120" s="110">
        <f>IFERROR(VLOOKUP($B120,MMWR_TRAD_AGG_STATE_PEN[],D$1,0),"ERROR")</f>
        <v>41.523926380399999</v>
      </c>
      <c r="E120" s="111">
        <f>IFERROR(VLOOKUP($B120,MMWR_TRAD_AGG_STATE_PEN[],E$1,0),"ERROR")</f>
        <v>871</v>
      </c>
      <c r="F120" s="112">
        <f>IFERROR(VLOOKUP($B120,MMWR_TRAD_AGG_STATE_PEN[],F$1,0),"ERROR")</f>
        <v>77</v>
      </c>
      <c r="G120" s="113">
        <f t="shared" si="12"/>
        <v>8.8404133180252586E-2</v>
      </c>
      <c r="H120" s="111">
        <f>IFERROR(VLOOKUP($B120,MMWR_TRAD_AGG_STATE_PEN[],H$1,0),"ERROR")</f>
        <v>1017</v>
      </c>
      <c r="I120" s="112">
        <f>IFERROR(VLOOKUP($B120,MMWR_TRAD_AGG_STATE_PEN[],I$1,0),"ERROR")</f>
        <v>47</v>
      </c>
      <c r="J120" s="114">
        <f t="shared" si="13"/>
        <v>4.6214355948869225E-2</v>
      </c>
      <c r="K120" s="111">
        <f>IFERROR(VLOOKUP($B120,MMWR_TRAD_AGG_STATE_PEN[],K$1,0),"ERROR")</f>
        <v>5</v>
      </c>
      <c r="L120" s="112">
        <f>IFERROR(VLOOKUP($B120,MMWR_TRAD_AGG_STATE_PEN[],L$1,0),"ERROR")</f>
        <v>5</v>
      </c>
      <c r="M120" s="114">
        <f t="shared" si="14"/>
        <v>1</v>
      </c>
      <c r="N120" s="111">
        <f>IFERROR(VLOOKUP($B120,MMWR_TRAD_AGG_STATE_PEN[],N$1,0),"ERROR")</f>
        <v>47</v>
      </c>
      <c r="O120" s="112">
        <f>IFERROR(VLOOKUP($B120,MMWR_TRAD_AGG_STATE_PEN[],O$1,0),"ERROR")</f>
        <v>12</v>
      </c>
      <c r="P120" s="114">
        <f t="shared" si="15"/>
        <v>0.25531914893617019</v>
      </c>
      <c r="Q120" s="115">
        <f>IFERROR(VLOOKUP($B120,MMWR_TRAD_AGG_STATE_PEN[],Q$1,0),"ERROR")</f>
        <v>130</v>
      </c>
      <c r="R120" s="115">
        <f>IFERROR(VLOOKUP($B120,MMWR_TRAD_AGG_STATE_PEN[],R$1,0),"ERROR")</f>
        <v>91</v>
      </c>
      <c r="S120" s="115">
        <f>IFERROR(VLOOKUP($B120,MMWR_APP_STATE_PEN[],S$1,0),"ERROR")</f>
        <v>277</v>
      </c>
      <c r="T120" s="28"/>
    </row>
    <row r="121" spans="1:20" s="123" customFormat="1" x14ac:dyDescent="0.2">
      <c r="A121" s="28"/>
      <c r="B121" s="127" t="s">
        <v>426</v>
      </c>
      <c r="C121" s="109">
        <f>IFERROR(VLOOKUP($B121,MMWR_TRAD_AGG_STATE_PEN[],C$1,0),"ERROR")</f>
        <v>2721</v>
      </c>
      <c r="D121" s="110">
        <f>IFERROR(VLOOKUP($B121,MMWR_TRAD_AGG_STATE_PEN[],D$1,0),"ERROR")</f>
        <v>94.102903344400005</v>
      </c>
      <c r="E121" s="111">
        <f>IFERROR(VLOOKUP($B121,MMWR_TRAD_AGG_STATE_PEN[],E$1,0),"ERROR")</f>
        <v>3728</v>
      </c>
      <c r="F121" s="112">
        <f>IFERROR(VLOOKUP($B121,MMWR_TRAD_AGG_STATE_PEN[],F$1,0),"ERROR")</f>
        <v>887</v>
      </c>
      <c r="G121" s="113">
        <f t="shared" si="12"/>
        <v>0.23792918454935622</v>
      </c>
      <c r="H121" s="111">
        <f>IFERROR(VLOOKUP($B121,MMWR_TRAD_AGG_STATE_PEN[],H$1,0),"ERROR")</f>
        <v>3525</v>
      </c>
      <c r="I121" s="112">
        <f>IFERROR(VLOOKUP($B121,MMWR_TRAD_AGG_STATE_PEN[],I$1,0),"ERROR")</f>
        <v>1161</v>
      </c>
      <c r="J121" s="114">
        <f t="shared" si="13"/>
        <v>0.32936170212765958</v>
      </c>
      <c r="K121" s="111">
        <f>IFERROR(VLOOKUP($B121,MMWR_TRAD_AGG_STATE_PEN[],K$1,0),"ERROR")</f>
        <v>35</v>
      </c>
      <c r="L121" s="112">
        <f>IFERROR(VLOOKUP($B121,MMWR_TRAD_AGG_STATE_PEN[],L$1,0),"ERROR")</f>
        <v>34</v>
      </c>
      <c r="M121" s="114">
        <f t="shared" si="14"/>
        <v>0.97142857142857142</v>
      </c>
      <c r="N121" s="111">
        <f>IFERROR(VLOOKUP($B121,MMWR_TRAD_AGG_STATE_PEN[],N$1,0),"ERROR")</f>
        <v>155</v>
      </c>
      <c r="O121" s="112">
        <f>IFERROR(VLOOKUP($B121,MMWR_TRAD_AGG_STATE_PEN[],O$1,0),"ERROR")</f>
        <v>64</v>
      </c>
      <c r="P121" s="114">
        <f t="shared" si="15"/>
        <v>0.41290322580645161</v>
      </c>
      <c r="Q121" s="115">
        <f>IFERROR(VLOOKUP($B121,MMWR_TRAD_AGG_STATE_PEN[],Q$1,0),"ERROR")</f>
        <v>420</v>
      </c>
      <c r="R121" s="115">
        <f>IFERROR(VLOOKUP($B121,MMWR_TRAD_AGG_STATE_PEN[],R$1,0),"ERROR")</f>
        <v>793</v>
      </c>
      <c r="S121" s="115">
        <f>IFERROR(VLOOKUP($B121,MMWR_APP_STATE_PEN[],S$1,0),"ERROR")</f>
        <v>601</v>
      </c>
      <c r="T121" s="28"/>
    </row>
    <row r="122" spans="1:20" s="123" customFormat="1" x14ac:dyDescent="0.2">
      <c r="A122" s="28"/>
      <c r="B122" s="127" t="s">
        <v>382</v>
      </c>
      <c r="C122" s="109">
        <f>IFERROR(VLOOKUP($B122,MMWR_TRAD_AGG_STATE_PEN[],C$1,0),"ERROR")</f>
        <v>1440</v>
      </c>
      <c r="D122" s="110">
        <f>IFERROR(VLOOKUP($B122,MMWR_TRAD_AGG_STATE_PEN[],D$1,0),"ERROR")</f>
        <v>100.11805555559999</v>
      </c>
      <c r="E122" s="111">
        <f>IFERROR(VLOOKUP($B122,MMWR_TRAD_AGG_STATE_PEN[],E$1,0),"ERROR")</f>
        <v>1808</v>
      </c>
      <c r="F122" s="112">
        <f>IFERROR(VLOOKUP($B122,MMWR_TRAD_AGG_STATE_PEN[],F$1,0),"ERROR")</f>
        <v>401</v>
      </c>
      <c r="G122" s="113">
        <f t="shared" si="12"/>
        <v>0.22179203539823009</v>
      </c>
      <c r="H122" s="111">
        <f>IFERROR(VLOOKUP($B122,MMWR_TRAD_AGG_STATE_PEN[],H$1,0),"ERROR")</f>
        <v>1831</v>
      </c>
      <c r="I122" s="112">
        <f>IFERROR(VLOOKUP($B122,MMWR_TRAD_AGG_STATE_PEN[],I$1,0),"ERROR")</f>
        <v>638</v>
      </c>
      <c r="J122" s="114">
        <f t="shared" si="13"/>
        <v>0.34844347351174221</v>
      </c>
      <c r="K122" s="111">
        <f>IFERROR(VLOOKUP($B122,MMWR_TRAD_AGG_STATE_PEN[],K$1,0),"ERROR")</f>
        <v>14</v>
      </c>
      <c r="L122" s="112">
        <f>IFERROR(VLOOKUP($B122,MMWR_TRAD_AGG_STATE_PEN[],L$1,0),"ERROR")</f>
        <v>13</v>
      </c>
      <c r="M122" s="114">
        <f t="shared" si="14"/>
        <v>0.9285714285714286</v>
      </c>
      <c r="N122" s="111">
        <f>IFERROR(VLOOKUP($B122,MMWR_TRAD_AGG_STATE_PEN[],N$1,0),"ERROR")</f>
        <v>124</v>
      </c>
      <c r="O122" s="112">
        <f>IFERROR(VLOOKUP($B122,MMWR_TRAD_AGG_STATE_PEN[],O$1,0),"ERROR")</f>
        <v>38</v>
      </c>
      <c r="P122" s="114">
        <f t="shared" si="15"/>
        <v>0.30645161290322581</v>
      </c>
      <c r="Q122" s="115">
        <f>IFERROR(VLOOKUP($B122,MMWR_TRAD_AGG_STATE_PEN[],Q$1,0),"ERROR")</f>
        <v>189</v>
      </c>
      <c r="R122" s="115">
        <f>IFERROR(VLOOKUP($B122,MMWR_TRAD_AGG_STATE_PEN[],R$1,0),"ERROR")</f>
        <v>528</v>
      </c>
      <c r="S122" s="115">
        <f>IFERROR(VLOOKUP($B122,MMWR_APP_STATE_PEN[],S$1,0),"ERROR")</f>
        <v>374</v>
      </c>
      <c r="T122" s="28"/>
    </row>
    <row r="123" spans="1:20" s="123" customFormat="1" x14ac:dyDescent="0.2">
      <c r="A123" s="28"/>
      <c r="B123" s="127" t="s">
        <v>394</v>
      </c>
      <c r="C123" s="109">
        <f>IFERROR(VLOOKUP($B123,MMWR_TRAD_AGG_STATE_PEN[],C$1,0),"ERROR")</f>
        <v>273</v>
      </c>
      <c r="D123" s="110">
        <f>IFERROR(VLOOKUP($B123,MMWR_TRAD_AGG_STATE_PEN[],D$1,0),"ERROR")</f>
        <v>50.945054945099997</v>
      </c>
      <c r="E123" s="111">
        <f>IFERROR(VLOOKUP($B123,MMWR_TRAD_AGG_STATE_PEN[],E$1,0),"ERROR")</f>
        <v>396</v>
      </c>
      <c r="F123" s="112">
        <f>IFERROR(VLOOKUP($B123,MMWR_TRAD_AGG_STATE_PEN[],F$1,0),"ERROR")</f>
        <v>61</v>
      </c>
      <c r="G123" s="113">
        <f t="shared" si="12"/>
        <v>0.15404040404040403</v>
      </c>
      <c r="H123" s="111">
        <f>IFERROR(VLOOKUP($B123,MMWR_TRAD_AGG_STATE_PEN[],H$1,0),"ERROR")</f>
        <v>397</v>
      </c>
      <c r="I123" s="112">
        <f>IFERROR(VLOOKUP($B123,MMWR_TRAD_AGG_STATE_PEN[],I$1,0),"ERROR")</f>
        <v>34</v>
      </c>
      <c r="J123" s="114">
        <f t="shared" si="13"/>
        <v>8.5642317380352648E-2</v>
      </c>
      <c r="K123" s="111">
        <f>IFERROR(VLOOKUP($B123,MMWR_TRAD_AGG_STATE_PEN[],K$1,0),"ERROR")</f>
        <v>3</v>
      </c>
      <c r="L123" s="112">
        <f>IFERROR(VLOOKUP($B123,MMWR_TRAD_AGG_STATE_PEN[],L$1,0),"ERROR")</f>
        <v>2</v>
      </c>
      <c r="M123" s="114">
        <f t="shared" si="14"/>
        <v>0.66666666666666663</v>
      </c>
      <c r="N123" s="111">
        <f>IFERROR(VLOOKUP($B123,MMWR_TRAD_AGG_STATE_PEN[],N$1,0),"ERROR")</f>
        <v>38</v>
      </c>
      <c r="O123" s="112">
        <f>IFERROR(VLOOKUP($B123,MMWR_TRAD_AGG_STATE_PEN[],O$1,0),"ERROR")</f>
        <v>8</v>
      </c>
      <c r="P123" s="114">
        <f t="shared" si="15"/>
        <v>0.21052631578947367</v>
      </c>
      <c r="Q123" s="115">
        <f>IFERROR(VLOOKUP($B123,MMWR_TRAD_AGG_STATE_PEN[],Q$1,0),"ERROR")</f>
        <v>66</v>
      </c>
      <c r="R123" s="115">
        <f>IFERROR(VLOOKUP($B123,MMWR_TRAD_AGG_STATE_PEN[],R$1,0),"ERROR")</f>
        <v>67</v>
      </c>
      <c r="S123" s="115">
        <f>IFERROR(VLOOKUP($B123,MMWR_APP_STATE_PEN[],S$1,0),"ERROR")</f>
        <v>126</v>
      </c>
      <c r="T123" s="28"/>
    </row>
    <row r="124" spans="1:20" s="123" customFormat="1" x14ac:dyDescent="0.2">
      <c r="A124" s="28"/>
      <c r="B124" s="127" t="s">
        <v>428</v>
      </c>
      <c r="C124" s="109">
        <f>IFERROR(VLOOKUP($B124,MMWR_TRAD_AGG_STATE_PEN[],C$1,0),"ERROR")</f>
        <v>1417</v>
      </c>
      <c r="D124" s="110">
        <f>IFERROR(VLOOKUP($B124,MMWR_TRAD_AGG_STATE_PEN[],D$1,0),"ERROR")</f>
        <v>76.904022582899998</v>
      </c>
      <c r="E124" s="111">
        <f>IFERROR(VLOOKUP($B124,MMWR_TRAD_AGG_STATE_PEN[],E$1,0),"ERROR")</f>
        <v>673</v>
      </c>
      <c r="F124" s="112">
        <f>IFERROR(VLOOKUP($B124,MMWR_TRAD_AGG_STATE_PEN[],F$1,0),"ERROR")</f>
        <v>144</v>
      </c>
      <c r="G124" s="113">
        <f t="shared" si="12"/>
        <v>0.21396731054977711</v>
      </c>
      <c r="H124" s="111">
        <f>IFERROR(VLOOKUP($B124,MMWR_TRAD_AGG_STATE_PEN[],H$1,0),"ERROR")</f>
        <v>1846</v>
      </c>
      <c r="I124" s="112">
        <f>IFERROR(VLOOKUP($B124,MMWR_TRAD_AGG_STATE_PEN[],I$1,0),"ERROR")</f>
        <v>516</v>
      </c>
      <c r="J124" s="114">
        <f t="shared" si="13"/>
        <v>0.27952329360780065</v>
      </c>
      <c r="K124" s="111">
        <f>IFERROR(VLOOKUP($B124,MMWR_TRAD_AGG_STATE_PEN[],K$1,0),"ERROR")</f>
        <v>7</v>
      </c>
      <c r="L124" s="112">
        <f>IFERROR(VLOOKUP($B124,MMWR_TRAD_AGG_STATE_PEN[],L$1,0),"ERROR")</f>
        <v>6</v>
      </c>
      <c r="M124" s="114">
        <f t="shared" si="14"/>
        <v>0.8571428571428571</v>
      </c>
      <c r="N124" s="111">
        <f>IFERROR(VLOOKUP($B124,MMWR_TRAD_AGG_STATE_PEN[],N$1,0),"ERROR")</f>
        <v>16</v>
      </c>
      <c r="O124" s="112">
        <f>IFERROR(VLOOKUP($B124,MMWR_TRAD_AGG_STATE_PEN[],O$1,0),"ERROR")</f>
        <v>12</v>
      </c>
      <c r="P124" s="114">
        <f t="shared" si="15"/>
        <v>0.75</v>
      </c>
      <c r="Q124" s="115">
        <f>IFERROR(VLOOKUP($B124,MMWR_TRAD_AGG_STATE_PEN[],Q$1,0),"ERROR")</f>
        <v>77</v>
      </c>
      <c r="R124" s="115">
        <f>IFERROR(VLOOKUP($B124,MMWR_TRAD_AGG_STATE_PEN[],R$1,0),"ERROR")</f>
        <v>124</v>
      </c>
      <c r="S124" s="115">
        <f>IFERROR(VLOOKUP($B124,MMWR_APP_STATE_PEN[],S$1,0),"ERROR")</f>
        <v>123</v>
      </c>
      <c r="T124" s="28"/>
    </row>
    <row r="125" spans="1:20" s="123" customFormat="1" x14ac:dyDescent="0.2">
      <c r="A125" s="28"/>
      <c r="B125" s="127" t="s">
        <v>384</v>
      </c>
      <c r="C125" s="109">
        <f>IFERROR(VLOOKUP($B125,MMWR_TRAD_AGG_STATE_PEN[],C$1,0),"ERROR")</f>
        <v>1017</v>
      </c>
      <c r="D125" s="110">
        <f>IFERROR(VLOOKUP($B125,MMWR_TRAD_AGG_STATE_PEN[],D$1,0),"ERROR")</f>
        <v>94.439528023600005</v>
      </c>
      <c r="E125" s="111">
        <f>IFERROR(VLOOKUP($B125,MMWR_TRAD_AGG_STATE_PEN[],E$1,0),"ERROR")</f>
        <v>1009</v>
      </c>
      <c r="F125" s="112">
        <f>IFERROR(VLOOKUP($B125,MMWR_TRAD_AGG_STATE_PEN[],F$1,0),"ERROR")</f>
        <v>242</v>
      </c>
      <c r="G125" s="113">
        <f t="shared" si="12"/>
        <v>0.23984142715559961</v>
      </c>
      <c r="H125" s="111">
        <f>IFERROR(VLOOKUP($B125,MMWR_TRAD_AGG_STATE_PEN[],H$1,0),"ERROR")</f>
        <v>1296</v>
      </c>
      <c r="I125" s="112">
        <f>IFERROR(VLOOKUP($B125,MMWR_TRAD_AGG_STATE_PEN[],I$1,0),"ERROR")</f>
        <v>448</v>
      </c>
      <c r="J125" s="114">
        <f t="shared" si="13"/>
        <v>0.34567901234567899</v>
      </c>
      <c r="K125" s="111">
        <f>IFERROR(VLOOKUP($B125,MMWR_TRAD_AGG_STATE_PEN[],K$1,0),"ERROR")</f>
        <v>9</v>
      </c>
      <c r="L125" s="112">
        <f>IFERROR(VLOOKUP($B125,MMWR_TRAD_AGG_STATE_PEN[],L$1,0),"ERROR")</f>
        <v>7</v>
      </c>
      <c r="M125" s="114">
        <f t="shared" si="14"/>
        <v>0.77777777777777779</v>
      </c>
      <c r="N125" s="111">
        <f>IFERROR(VLOOKUP($B125,MMWR_TRAD_AGG_STATE_PEN[],N$1,0),"ERROR")</f>
        <v>39</v>
      </c>
      <c r="O125" s="112">
        <f>IFERROR(VLOOKUP($B125,MMWR_TRAD_AGG_STATE_PEN[],O$1,0),"ERROR")</f>
        <v>14</v>
      </c>
      <c r="P125" s="114">
        <f t="shared" si="15"/>
        <v>0.35897435897435898</v>
      </c>
      <c r="Q125" s="115">
        <f>IFERROR(VLOOKUP($B125,MMWR_TRAD_AGG_STATE_PEN[],Q$1,0),"ERROR")</f>
        <v>128</v>
      </c>
      <c r="R125" s="115">
        <f>IFERROR(VLOOKUP($B125,MMWR_TRAD_AGG_STATE_PEN[],R$1,0),"ERROR")</f>
        <v>295</v>
      </c>
      <c r="S125" s="115">
        <f>IFERROR(VLOOKUP($B125,MMWR_APP_STATE_PEN[],S$1,0),"ERROR")</f>
        <v>170</v>
      </c>
      <c r="T125" s="28"/>
    </row>
    <row r="126" spans="1:20" s="123" customFormat="1" x14ac:dyDescent="0.2">
      <c r="A126" s="28"/>
      <c r="B126" s="127" t="s">
        <v>385</v>
      </c>
      <c r="C126" s="109">
        <f>IFERROR(VLOOKUP($B126,MMWR_TRAD_AGG_STATE_PEN[],C$1,0),"ERROR")</f>
        <v>486</v>
      </c>
      <c r="D126" s="110">
        <f>IFERROR(VLOOKUP($B126,MMWR_TRAD_AGG_STATE_PEN[],D$1,0),"ERROR")</f>
        <v>49.495884773699999</v>
      </c>
      <c r="E126" s="111">
        <f>IFERROR(VLOOKUP($B126,MMWR_TRAD_AGG_STATE_PEN[],E$1,0),"ERROR")</f>
        <v>673</v>
      </c>
      <c r="F126" s="112">
        <f>IFERROR(VLOOKUP($B126,MMWR_TRAD_AGG_STATE_PEN[],F$1,0),"ERROR")</f>
        <v>82</v>
      </c>
      <c r="G126" s="113">
        <f t="shared" si="12"/>
        <v>0.12184249628528974</v>
      </c>
      <c r="H126" s="111">
        <f>IFERROR(VLOOKUP($B126,MMWR_TRAD_AGG_STATE_PEN[],H$1,0),"ERROR")</f>
        <v>663</v>
      </c>
      <c r="I126" s="112">
        <f>IFERROR(VLOOKUP($B126,MMWR_TRAD_AGG_STATE_PEN[],I$1,0),"ERROR")</f>
        <v>70</v>
      </c>
      <c r="J126" s="114">
        <f t="shared" si="13"/>
        <v>0.10558069381598793</v>
      </c>
      <c r="K126" s="111">
        <f>IFERROR(VLOOKUP($B126,MMWR_TRAD_AGG_STATE_PEN[],K$1,0),"ERROR")</f>
        <v>1</v>
      </c>
      <c r="L126" s="112">
        <f>IFERROR(VLOOKUP($B126,MMWR_TRAD_AGG_STATE_PEN[],L$1,0),"ERROR")</f>
        <v>1</v>
      </c>
      <c r="M126" s="114">
        <f t="shared" si="14"/>
        <v>1</v>
      </c>
      <c r="N126" s="111">
        <f>IFERROR(VLOOKUP($B126,MMWR_TRAD_AGG_STATE_PEN[],N$1,0),"ERROR")</f>
        <v>57</v>
      </c>
      <c r="O126" s="112">
        <f>IFERROR(VLOOKUP($B126,MMWR_TRAD_AGG_STATE_PEN[],O$1,0),"ERROR")</f>
        <v>16</v>
      </c>
      <c r="P126" s="114">
        <f t="shared" si="15"/>
        <v>0.2807017543859649</v>
      </c>
      <c r="Q126" s="115">
        <f>IFERROR(VLOOKUP($B126,MMWR_TRAD_AGG_STATE_PEN[],Q$1,0),"ERROR")</f>
        <v>104</v>
      </c>
      <c r="R126" s="115">
        <f>IFERROR(VLOOKUP($B126,MMWR_TRAD_AGG_STATE_PEN[],R$1,0),"ERROR")</f>
        <v>72</v>
      </c>
      <c r="S126" s="115">
        <f>IFERROR(VLOOKUP($B126,MMWR_APP_STATE_PEN[],S$1,0),"ERROR")</f>
        <v>260</v>
      </c>
      <c r="T126" s="28"/>
    </row>
    <row r="127" spans="1:20" s="123" customFormat="1" x14ac:dyDescent="0.2">
      <c r="A127" s="28"/>
      <c r="B127" s="128" t="s">
        <v>8</v>
      </c>
      <c r="C127" s="102">
        <f>IFERROR(VLOOKUP($B127,MMWR_TRAD_AGG_ST_DISTRICT_PEN[],C$1,0),"ERROR")</f>
        <v>154</v>
      </c>
      <c r="D127" s="103">
        <f>IFERROR(VLOOKUP($B127,MMWR_TRAD_AGG_ST_DISTRICT_PEN[],D$1,0),"ERROR")</f>
        <v>90.519480519499993</v>
      </c>
      <c r="E127" s="102">
        <f>IFERROR(VLOOKUP($B127,MMWR_TRAD_AGG_ST_DISTRICT_PEN[],E$1,0),"ERROR")</f>
        <v>211</v>
      </c>
      <c r="F127" s="102">
        <f>IFERROR(VLOOKUP($B127,MMWR_TRAD_AGG_ST_DISTRICT_PEN[],F$1,0),"ERROR")</f>
        <v>89</v>
      </c>
      <c r="G127" s="104">
        <f t="shared" si="12"/>
        <v>0.4218009478672986</v>
      </c>
      <c r="H127" s="102">
        <f>IFERROR(VLOOKUP($B127,MMWR_TRAD_AGG_ST_DISTRICT_PEN[],H$1,0),"ERROR")</f>
        <v>331</v>
      </c>
      <c r="I127" s="102">
        <f>IFERROR(VLOOKUP($B127,MMWR_TRAD_AGG_ST_DISTRICT_PEN[],I$1,0),"ERROR")</f>
        <v>159</v>
      </c>
      <c r="J127" s="104">
        <f t="shared" si="13"/>
        <v>0.48036253776435045</v>
      </c>
      <c r="K127" s="102">
        <f>IFERROR(VLOOKUP($B127,MMWR_TRAD_AGG_ST_DISTRICT_PEN[],K$1,0),"ERROR")</f>
        <v>11</v>
      </c>
      <c r="L127" s="102">
        <f>IFERROR(VLOOKUP($B127,MMWR_TRAD_AGG_ST_DISTRICT_PEN[],L$1,0),"ERROR")</f>
        <v>10</v>
      </c>
      <c r="M127" s="104">
        <f t="shared" si="14"/>
        <v>0.90909090909090906</v>
      </c>
      <c r="N127" s="102">
        <f>IFERROR(VLOOKUP($B127,MMWR_TRAD_AGG_ST_DISTRICT_PEN[],N$1,0),"ERROR")</f>
        <v>8</v>
      </c>
      <c r="O127" s="102">
        <f>IFERROR(VLOOKUP($B127,MMWR_TRAD_AGG_ST_DISTRICT_PEN[],O$1,0),"ERROR")</f>
        <v>5</v>
      </c>
      <c r="P127" s="104">
        <f t="shared" si="15"/>
        <v>0.625</v>
      </c>
      <c r="Q127" s="102">
        <f>IFERROR(VLOOKUP($B127,MMWR_TRAD_AGG_ST_DISTRICT_PEN[],Q$1,0),"ERROR")</f>
        <v>41</v>
      </c>
      <c r="R127" s="106">
        <f>IFERROR(VLOOKUP($B127,MMWR_TRAD_AGG_ST_DISTRICT_PEN[],R$1,0),"ERROR")</f>
        <v>25</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1032</v>
      </c>
      <c r="CB2" t="s">
        <v>736</v>
      </c>
      <c r="CC2" t="s">
        <v>737</v>
      </c>
      <c r="CD2" t="s">
        <v>715</v>
      </c>
      <c r="CE2" t="s">
        <v>716</v>
      </c>
      <c r="CF2" t="s">
        <v>717</v>
      </c>
      <c r="CG2" t="s">
        <v>718</v>
      </c>
      <c r="CH2" t="s">
        <v>719</v>
      </c>
      <c r="CI2" t="s">
        <v>720</v>
      </c>
      <c r="CJ2" t="s">
        <v>721</v>
      </c>
      <c r="CL2" t="s">
        <v>1033</v>
      </c>
      <c r="CM2" t="s">
        <v>736</v>
      </c>
      <c r="CN2" t="s">
        <v>737</v>
      </c>
      <c r="CO2" t="s">
        <v>715</v>
      </c>
      <c r="CP2" t="s">
        <v>716</v>
      </c>
      <c r="CQ2" t="s">
        <v>717</v>
      </c>
      <c r="CR2" t="s">
        <v>718</v>
      </c>
      <c r="CS2" t="s">
        <v>719</v>
      </c>
      <c r="CT2" t="s">
        <v>720</v>
      </c>
      <c r="CU2" t="s">
        <v>721</v>
      </c>
      <c r="CW2" t="s">
        <v>1034</v>
      </c>
      <c r="CX2" t="s">
        <v>736</v>
      </c>
      <c r="CY2" t="s">
        <v>737</v>
      </c>
      <c r="CZ2" t="s">
        <v>715</v>
      </c>
      <c r="DA2" t="s">
        <v>716</v>
      </c>
      <c r="DB2" t="s">
        <v>717</v>
      </c>
      <c r="DC2" t="s">
        <v>718</v>
      </c>
      <c r="DD2" t="s">
        <v>719</v>
      </c>
      <c r="DE2" t="s">
        <v>720</v>
      </c>
      <c r="DF2" t="s">
        <v>721</v>
      </c>
      <c r="DH2" t="s">
        <v>1035</v>
      </c>
      <c r="DI2" t="s">
        <v>736</v>
      </c>
      <c r="DJ2" t="s">
        <v>737</v>
      </c>
      <c r="DK2" t="s">
        <v>715</v>
      </c>
      <c r="DL2" t="s">
        <v>716</v>
      </c>
      <c r="DM2" t="s">
        <v>717</v>
      </c>
      <c r="DN2" t="s">
        <v>718</v>
      </c>
      <c r="DO2" t="s">
        <v>719</v>
      </c>
      <c r="DP2" t="s">
        <v>720</v>
      </c>
      <c r="DQ2" t="s">
        <v>721</v>
      </c>
    </row>
    <row r="3" spans="2:121" x14ac:dyDescent="0.2">
      <c r="C3">
        <v>349047</v>
      </c>
      <c r="D3">
        <v>285590</v>
      </c>
      <c r="F3" t="s">
        <v>31</v>
      </c>
      <c r="G3">
        <v>991</v>
      </c>
      <c r="H3">
        <v>127.7547931382</v>
      </c>
      <c r="I3">
        <v>2876</v>
      </c>
      <c r="J3">
        <v>592</v>
      </c>
      <c r="K3">
        <v>1450</v>
      </c>
      <c r="L3">
        <v>435</v>
      </c>
      <c r="M3">
        <v>322</v>
      </c>
      <c r="N3">
        <v>94</v>
      </c>
      <c r="O3">
        <v>428</v>
      </c>
      <c r="P3">
        <v>262</v>
      </c>
      <c r="Q3">
        <v>0</v>
      </c>
      <c r="R3">
        <v>10</v>
      </c>
      <c r="T3" t="s">
        <v>209</v>
      </c>
      <c r="U3">
        <v>4870</v>
      </c>
      <c r="V3">
        <v>44.140657084200001</v>
      </c>
      <c r="W3">
        <v>7646</v>
      </c>
      <c r="X3">
        <v>898</v>
      </c>
      <c r="Y3">
        <v>6813</v>
      </c>
      <c r="Z3">
        <v>290</v>
      </c>
      <c r="AA3">
        <v>3</v>
      </c>
      <c r="AB3">
        <v>3</v>
      </c>
      <c r="AC3">
        <v>448</v>
      </c>
      <c r="AD3">
        <v>82</v>
      </c>
      <c r="AE3">
        <v>1008</v>
      </c>
      <c r="AF3">
        <v>767</v>
      </c>
      <c r="AH3" t="s">
        <v>389</v>
      </c>
      <c r="AI3">
        <v>13126</v>
      </c>
      <c r="AJ3">
        <v>391.86279140639999</v>
      </c>
      <c r="AK3">
        <v>7569</v>
      </c>
      <c r="AL3">
        <v>1774</v>
      </c>
      <c r="AM3">
        <v>16861</v>
      </c>
      <c r="AN3">
        <v>11473</v>
      </c>
      <c r="AO3">
        <v>5119</v>
      </c>
      <c r="AP3">
        <v>3882</v>
      </c>
      <c r="AQ3">
        <v>3522</v>
      </c>
      <c r="AR3">
        <v>2232</v>
      </c>
      <c r="AS3">
        <v>412</v>
      </c>
      <c r="AT3">
        <v>377</v>
      </c>
      <c r="AV3" t="s">
        <v>414</v>
      </c>
      <c r="AW3">
        <v>101</v>
      </c>
      <c r="AX3">
        <v>54.178217821799997</v>
      </c>
      <c r="AY3">
        <v>168</v>
      </c>
      <c r="AZ3">
        <v>6</v>
      </c>
      <c r="BA3">
        <v>135</v>
      </c>
      <c r="BB3">
        <v>7</v>
      </c>
      <c r="BC3">
        <v>0</v>
      </c>
      <c r="BE3">
        <v>8</v>
      </c>
      <c r="BF3">
        <v>5</v>
      </c>
      <c r="BG3">
        <v>135</v>
      </c>
      <c r="BH3">
        <v>29</v>
      </c>
      <c r="BJ3" t="s">
        <v>729</v>
      </c>
      <c r="BK3" t="s">
        <v>732</v>
      </c>
      <c r="BL3">
        <v>307840</v>
      </c>
      <c r="BM3">
        <v>73526</v>
      </c>
      <c r="BN3">
        <v>93.6990547037</v>
      </c>
      <c r="BO3">
        <v>367685</v>
      </c>
      <c r="BP3">
        <v>20517</v>
      </c>
      <c r="BQ3">
        <v>134.8769245414</v>
      </c>
      <c r="BR3">
        <v>130.1872106058</v>
      </c>
      <c r="BS3">
        <v>307840</v>
      </c>
      <c r="BT3">
        <v>73526</v>
      </c>
      <c r="BU3">
        <v>93.6990547037</v>
      </c>
      <c r="BV3">
        <v>367685</v>
      </c>
      <c r="BW3">
        <v>20517</v>
      </c>
      <c r="BX3">
        <v>134.8769245414</v>
      </c>
      <c r="BY3">
        <v>130.1872106058</v>
      </c>
      <c r="CA3" t="s">
        <v>1038</v>
      </c>
      <c r="CB3" t="s">
        <v>732</v>
      </c>
      <c r="CC3" t="s">
        <v>918</v>
      </c>
      <c r="CD3">
        <v>11609</v>
      </c>
      <c r="CE3">
        <v>3298</v>
      </c>
      <c r="CF3">
        <v>82.588336635399997</v>
      </c>
      <c r="CG3">
        <v>8655</v>
      </c>
      <c r="CH3">
        <v>562</v>
      </c>
      <c r="CI3">
        <v>138.33240901209999</v>
      </c>
      <c r="CJ3">
        <v>149.77758007119999</v>
      </c>
      <c r="CL3" t="s">
        <v>1038</v>
      </c>
      <c r="CM3" t="s">
        <v>732</v>
      </c>
      <c r="CN3" t="s">
        <v>918</v>
      </c>
      <c r="CO3">
        <v>11609</v>
      </c>
      <c r="CP3">
        <v>3298</v>
      </c>
      <c r="CQ3">
        <v>82.588336635399997</v>
      </c>
      <c r="CR3">
        <v>8655</v>
      </c>
      <c r="CS3">
        <v>562</v>
      </c>
      <c r="CT3">
        <v>138.33240901209999</v>
      </c>
      <c r="CU3">
        <v>149.77758007119999</v>
      </c>
      <c r="CW3" t="s">
        <v>1038</v>
      </c>
      <c r="CX3" t="s">
        <v>732</v>
      </c>
      <c r="CY3" t="s">
        <v>918</v>
      </c>
      <c r="CZ3">
        <v>11609</v>
      </c>
      <c r="DA3">
        <v>3298</v>
      </c>
      <c r="DB3">
        <v>82.588336635399997</v>
      </c>
      <c r="DC3">
        <v>8655</v>
      </c>
      <c r="DD3">
        <v>562</v>
      </c>
      <c r="DE3">
        <v>138.33240901209999</v>
      </c>
      <c r="DF3">
        <v>149.77758007119999</v>
      </c>
      <c r="DH3" t="s">
        <v>1038</v>
      </c>
      <c r="DI3" t="s">
        <v>732</v>
      </c>
      <c r="DJ3" t="s">
        <v>918</v>
      </c>
      <c r="DK3">
        <v>11609</v>
      </c>
      <c r="DL3">
        <v>3298</v>
      </c>
      <c r="DM3">
        <v>82.588336635399997</v>
      </c>
      <c r="DN3">
        <v>8655</v>
      </c>
      <c r="DO3">
        <v>562</v>
      </c>
      <c r="DP3">
        <v>138.33240901209999</v>
      </c>
      <c r="DQ3">
        <v>149.77758007119999</v>
      </c>
    </row>
    <row r="4" spans="2:121" x14ac:dyDescent="0.2">
      <c r="B4" t="s">
        <v>107</v>
      </c>
      <c r="C4">
        <v>75752</v>
      </c>
      <c r="D4">
        <v>54887</v>
      </c>
      <c r="F4" t="s">
        <v>77</v>
      </c>
      <c r="G4">
        <v>15916</v>
      </c>
      <c r="H4">
        <v>305.5286504147</v>
      </c>
      <c r="I4">
        <v>20474</v>
      </c>
      <c r="J4">
        <v>5415</v>
      </c>
      <c r="K4">
        <v>19386</v>
      </c>
      <c r="L4">
        <v>12646</v>
      </c>
      <c r="M4">
        <v>4515</v>
      </c>
      <c r="N4">
        <v>2351</v>
      </c>
      <c r="O4">
        <v>12299</v>
      </c>
      <c r="P4">
        <v>7901</v>
      </c>
      <c r="Q4">
        <v>9</v>
      </c>
      <c r="R4">
        <v>255</v>
      </c>
      <c r="T4" t="s">
        <v>224</v>
      </c>
      <c r="U4">
        <v>0</v>
      </c>
      <c r="W4">
        <v>273</v>
      </c>
      <c r="X4">
        <v>119</v>
      </c>
      <c r="Y4">
        <v>495</v>
      </c>
      <c r="Z4">
        <v>349</v>
      </c>
      <c r="AA4">
        <v>223</v>
      </c>
      <c r="AB4">
        <v>220</v>
      </c>
      <c r="AC4">
        <v>186</v>
      </c>
      <c r="AD4">
        <v>152</v>
      </c>
      <c r="AE4">
        <v>8</v>
      </c>
      <c r="AF4">
        <v>0</v>
      </c>
      <c r="AH4" t="s">
        <v>425</v>
      </c>
      <c r="AI4">
        <v>1972</v>
      </c>
      <c r="AJ4">
        <v>451.57505070989998</v>
      </c>
      <c r="AK4">
        <v>1230</v>
      </c>
      <c r="AL4">
        <v>358</v>
      </c>
      <c r="AM4">
        <v>2883</v>
      </c>
      <c r="AN4">
        <v>2056</v>
      </c>
      <c r="AO4">
        <v>1905</v>
      </c>
      <c r="AP4">
        <v>1520</v>
      </c>
      <c r="AQ4">
        <v>660</v>
      </c>
      <c r="AR4">
        <v>372</v>
      </c>
      <c r="AS4">
        <v>1</v>
      </c>
      <c r="AT4">
        <v>2</v>
      </c>
      <c r="AV4" t="s">
        <v>428</v>
      </c>
      <c r="AW4">
        <v>1417</v>
      </c>
      <c r="AX4">
        <v>76.904022582899998</v>
      </c>
      <c r="AY4">
        <v>673</v>
      </c>
      <c r="AZ4">
        <v>144</v>
      </c>
      <c r="BA4">
        <v>1846</v>
      </c>
      <c r="BB4">
        <v>516</v>
      </c>
      <c r="BC4">
        <v>7</v>
      </c>
      <c r="BD4">
        <v>6</v>
      </c>
      <c r="BE4">
        <v>16</v>
      </c>
      <c r="BF4">
        <v>12</v>
      </c>
      <c r="BG4">
        <v>77</v>
      </c>
      <c r="BH4">
        <v>124</v>
      </c>
      <c r="BJ4" t="s">
        <v>638</v>
      </c>
      <c r="BK4" t="s">
        <v>386</v>
      </c>
      <c r="BL4">
        <v>822</v>
      </c>
      <c r="BM4">
        <v>97</v>
      </c>
      <c r="BN4">
        <v>77.019464720200006</v>
      </c>
      <c r="BO4">
        <v>861</v>
      </c>
      <c r="BP4">
        <v>42</v>
      </c>
      <c r="BQ4">
        <v>141.26248548199999</v>
      </c>
      <c r="BR4">
        <v>158.3333333333</v>
      </c>
      <c r="BS4">
        <v>857</v>
      </c>
      <c r="BT4">
        <v>123</v>
      </c>
      <c r="BU4">
        <v>81.677946324399997</v>
      </c>
      <c r="BV4">
        <v>986</v>
      </c>
      <c r="BW4">
        <v>44</v>
      </c>
      <c r="BX4">
        <v>143.96348884380001</v>
      </c>
      <c r="BY4">
        <v>158.5681818182</v>
      </c>
      <c r="CA4" t="s">
        <v>1037</v>
      </c>
      <c r="CB4" t="s">
        <v>732</v>
      </c>
      <c r="CC4" t="s">
        <v>918</v>
      </c>
      <c r="CD4">
        <v>307840</v>
      </c>
      <c r="CE4">
        <v>73526</v>
      </c>
      <c r="CF4">
        <v>93.6990547037</v>
      </c>
      <c r="CG4">
        <v>367685</v>
      </c>
      <c r="CH4">
        <v>20517</v>
      </c>
      <c r="CI4">
        <v>134.8769245414</v>
      </c>
      <c r="CJ4">
        <v>130.1872106058</v>
      </c>
      <c r="CL4" t="s">
        <v>1037</v>
      </c>
      <c r="CM4" t="s">
        <v>732</v>
      </c>
      <c r="CN4" t="s">
        <v>918</v>
      </c>
      <c r="CO4">
        <v>307840</v>
      </c>
      <c r="CP4">
        <v>73526</v>
      </c>
      <c r="CQ4">
        <v>93.6990547037</v>
      </c>
      <c r="CR4">
        <v>367685</v>
      </c>
      <c r="CS4">
        <v>20517</v>
      </c>
      <c r="CT4">
        <v>134.8769245414</v>
      </c>
      <c r="CU4">
        <v>130.1872106058</v>
      </c>
      <c r="CW4" t="s">
        <v>1037</v>
      </c>
      <c r="CX4" t="s">
        <v>732</v>
      </c>
      <c r="CY4" t="s">
        <v>918</v>
      </c>
      <c r="CZ4">
        <v>307840</v>
      </c>
      <c r="DA4">
        <v>73526</v>
      </c>
      <c r="DB4">
        <v>93.6990547037</v>
      </c>
      <c r="DC4">
        <v>367685</v>
      </c>
      <c r="DD4">
        <v>20517</v>
      </c>
      <c r="DE4">
        <v>134.8769245414</v>
      </c>
      <c r="DF4">
        <v>130.1872106058</v>
      </c>
      <c r="DH4" t="s">
        <v>1037</v>
      </c>
      <c r="DI4" t="s">
        <v>732</v>
      </c>
      <c r="DJ4" t="s">
        <v>918</v>
      </c>
      <c r="DK4">
        <v>307840</v>
      </c>
      <c r="DL4">
        <v>73526</v>
      </c>
      <c r="DM4">
        <v>93.6990547037</v>
      </c>
      <c r="DN4">
        <v>367685</v>
      </c>
      <c r="DO4">
        <v>20517</v>
      </c>
      <c r="DP4">
        <v>134.8769245414</v>
      </c>
      <c r="DQ4">
        <v>130.1872106058</v>
      </c>
    </row>
    <row r="5" spans="2:121" x14ac:dyDescent="0.2">
      <c r="B5" t="s">
        <v>98</v>
      </c>
      <c r="C5">
        <v>100833</v>
      </c>
      <c r="D5">
        <v>79860</v>
      </c>
      <c r="F5" t="s">
        <v>51</v>
      </c>
      <c r="G5">
        <v>4193</v>
      </c>
      <c r="H5">
        <v>390.63892201290003</v>
      </c>
      <c r="I5">
        <v>3244</v>
      </c>
      <c r="J5">
        <v>548</v>
      </c>
      <c r="K5">
        <v>7879</v>
      </c>
      <c r="L5">
        <v>4278</v>
      </c>
      <c r="M5">
        <v>3986</v>
      </c>
      <c r="N5">
        <v>3377</v>
      </c>
      <c r="O5">
        <v>1413</v>
      </c>
      <c r="P5">
        <v>727</v>
      </c>
      <c r="Q5">
        <v>1</v>
      </c>
      <c r="R5">
        <v>106</v>
      </c>
      <c r="T5" t="s">
        <v>210</v>
      </c>
      <c r="U5">
        <v>14703</v>
      </c>
      <c r="V5">
        <v>93.041148065000002</v>
      </c>
      <c r="W5">
        <v>18333</v>
      </c>
      <c r="X5">
        <v>4305</v>
      </c>
      <c r="Y5">
        <v>19089</v>
      </c>
      <c r="Z5">
        <v>6184</v>
      </c>
      <c r="AA5">
        <v>100</v>
      </c>
      <c r="AB5">
        <v>97</v>
      </c>
      <c r="AC5">
        <v>803</v>
      </c>
      <c r="AD5">
        <v>260</v>
      </c>
      <c r="AE5">
        <v>1902</v>
      </c>
      <c r="AF5">
        <v>4380</v>
      </c>
      <c r="AH5" t="s">
        <v>427</v>
      </c>
      <c r="AI5">
        <v>5852</v>
      </c>
      <c r="AJ5">
        <v>307.4119958988</v>
      </c>
      <c r="AK5">
        <v>5768</v>
      </c>
      <c r="AL5">
        <v>1411</v>
      </c>
      <c r="AM5">
        <v>8129</v>
      </c>
      <c r="AN5">
        <v>5229</v>
      </c>
      <c r="AO5">
        <v>1509</v>
      </c>
      <c r="AP5">
        <v>743</v>
      </c>
      <c r="AQ5">
        <v>3701</v>
      </c>
      <c r="AR5">
        <v>2699</v>
      </c>
      <c r="AS5">
        <v>6</v>
      </c>
      <c r="AT5">
        <v>75</v>
      </c>
      <c r="AV5" t="s">
        <v>421</v>
      </c>
      <c r="AW5">
        <v>37</v>
      </c>
      <c r="AX5">
        <v>46.270270270300003</v>
      </c>
      <c r="AY5">
        <v>50</v>
      </c>
      <c r="BA5">
        <v>52</v>
      </c>
      <c r="BC5">
        <v>0</v>
      </c>
      <c r="BE5">
        <v>2</v>
      </c>
      <c r="BG5">
        <v>83</v>
      </c>
      <c r="BH5">
        <v>5</v>
      </c>
      <c r="BJ5" t="s">
        <v>386</v>
      </c>
      <c r="BK5" t="s">
        <v>386</v>
      </c>
      <c r="BL5">
        <v>61459</v>
      </c>
      <c r="BM5">
        <v>13935</v>
      </c>
      <c r="BN5">
        <v>93.155453229000003</v>
      </c>
      <c r="BO5">
        <v>70315</v>
      </c>
      <c r="BP5">
        <v>3633</v>
      </c>
      <c r="BQ5">
        <v>140.8641541634</v>
      </c>
      <c r="BR5">
        <v>137.59950454169999</v>
      </c>
      <c r="BS5">
        <v>60689</v>
      </c>
      <c r="BT5">
        <v>13798</v>
      </c>
      <c r="BU5">
        <v>93.557184992299995</v>
      </c>
      <c r="BV5">
        <v>70723</v>
      </c>
      <c r="BW5">
        <v>3599</v>
      </c>
      <c r="BX5">
        <v>140.51824724630001</v>
      </c>
      <c r="BY5">
        <v>137.0127813281</v>
      </c>
      <c r="CA5" t="s">
        <v>1039</v>
      </c>
      <c r="CB5" t="s">
        <v>732</v>
      </c>
      <c r="CC5" t="s">
        <v>918</v>
      </c>
      <c r="CD5">
        <v>26242</v>
      </c>
      <c r="CE5">
        <v>3081</v>
      </c>
      <c r="CF5">
        <v>70.462388537500004</v>
      </c>
      <c r="CG5">
        <v>50596</v>
      </c>
      <c r="CH5">
        <v>2808</v>
      </c>
      <c r="CI5">
        <v>73.859435528500001</v>
      </c>
      <c r="CJ5">
        <v>78.548789173800003</v>
      </c>
      <c r="CL5" t="s">
        <v>1039</v>
      </c>
      <c r="CM5" t="s">
        <v>732</v>
      </c>
      <c r="CN5" t="s">
        <v>918</v>
      </c>
      <c r="CO5">
        <v>26242</v>
      </c>
      <c r="CP5">
        <v>3081</v>
      </c>
      <c r="CQ5">
        <v>70.462388537500004</v>
      </c>
      <c r="CR5">
        <v>50596</v>
      </c>
      <c r="CS5">
        <v>2808</v>
      </c>
      <c r="CT5">
        <v>73.859435528500001</v>
      </c>
      <c r="CU5">
        <v>78.548789173800003</v>
      </c>
      <c r="CW5" t="s">
        <v>1039</v>
      </c>
      <c r="CX5" t="s">
        <v>732</v>
      </c>
      <c r="CY5" t="s">
        <v>918</v>
      </c>
      <c r="CZ5">
        <v>26242</v>
      </c>
      <c r="DA5">
        <v>3081</v>
      </c>
      <c r="DB5">
        <v>70.462388537500004</v>
      </c>
      <c r="DC5">
        <v>50596</v>
      </c>
      <c r="DD5">
        <v>2808</v>
      </c>
      <c r="DE5">
        <v>73.859435528500001</v>
      </c>
      <c r="DF5">
        <v>78.548789173800003</v>
      </c>
      <c r="DH5" t="s">
        <v>1039</v>
      </c>
      <c r="DI5" t="s">
        <v>732</v>
      </c>
      <c r="DJ5" t="s">
        <v>918</v>
      </c>
      <c r="DK5">
        <v>26242</v>
      </c>
      <c r="DL5">
        <v>3081</v>
      </c>
      <c r="DM5">
        <v>70.462388537500004</v>
      </c>
      <c r="DN5">
        <v>50596</v>
      </c>
      <c r="DO5">
        <v>2808</v>
      </c>
      <c r="DP5">
        <v>73.859435528500001</v>
      </c>
      <c r="DQ5">
        <v>78.548789173800003</v>
      </c>
    </row>
    <row r="6" spans="2:121" x14ac:dyDescent="0.2">
      <c r="B6" t="s">
        <v>90</v>
      </c>
      <c r="C6">
        <v>8421</v>
      </c>
      <c r="D6">
        <v>1621</v>
      </c>
      <c r="F6" t="s">
        <v>181</v>
      </c>
      <c r="G6">
        <v>482</v>
      </c>
      <c r="H6">
        <v>145.65145228220001</v>
      </c>
      <c r="I6">
        <v>614</v>
      </c>
      <c r="J6">
        <v>55</v>
      </c>
      <c r="K6">
        <v>681</v>
      </c>
      <c r="L6">
        <v>229</v>
      </c>
      <c r="M6">
        <v>459</v>
      </c>
      <c r="N6">
        <v>142</v>
      </c>
      <c r="O6">
        <v>173</v>
      </c>
      <c r="P6">
        <v>69</v>
      </c>
      <c r="Q6">
        <v>0</v>
      </c>
      <c r="R6">
        <v>7</v>
      </c>
      <c r="T6" t="s">
        <v>212</v>
      </c>
      <c r="U6">
        <v>3487</v>
      </c>
      <c r="V6">
        <v>43.048178950400001</v>
      </c>
      <c r="W6">
        <v>5778</v>
      </c>
      <c r="X6">
        <v>246</v>
      </c>
      <c r="Y6">
        <v>4665</v>
      </c>
      <c r="Z6">
        <v>52</v>
      </c>
      <c r="AA6">
        <v>33</v>
      </c>
      <c r="AB6">
        <v>12</v>
      </c>
      <c r="AC6">
        <v>203</v>
      </c>
      <c r="AD6">
        <v>62</v>
      </c>
      <c r="AE6">
        <v>6359</v>
      </c>
      <c r="AF6">
        <v>899</v>
      </c>
      <c r="AH6" t="s">
        <v>412</v>
      </c>
      <c r="AI6">
        <v>4458</v>
      </c>
      <c r="AJ6">
        <v>391.77635711080001</v>
      </c>
      <c r="AK6">
        <v>3583</v>
      </c>
      <c r="AL6">
        <v>634</v>
      </c>
      <c r="AM6">
        <v>6079</v>
      </c>
      <c r="AN6">
        <v>4262</v>
      </c>
      <c r="AO6">
        <v>1934</v>
      </c>
      <c r="AP6">
        <v>1461</v>
      </c>
      <c r="AQ6">
        <v>2196</v>
      </c>
      <c r="AR6">
        <v>1279</v>
      </c>
      <c r="AS6">
        <v>303</v>
      </c>
      <c r="AT6">
        <v>108</v>
      </c>
      <c r="AV6" t="s">
        <v>401</v>
      </c>
      <c r="AW6">
        <v>57</v>
      </c>
      <c r="AX6">
        <v>35.280701754399999</v>
      </c>
      <c r="AY6">
        <v>74</v>
      </c>
      <c r="AZ6">
        <v>7</v>
      </c>
      <c r="BA6">
        <v>76</v>
      </c>
      <c r="BB6">
        <v>1</v>
      </c>
      <c r="BC6">
        <v>0</v>
      </c>
      <c r="BE6">
        <v>6</v>
      </c>
      <c r="BF6">
        <v>1</v>
      </c>
      <c r="BG6">
        <v>164</v>
      </c>
      <c r="BH6">
        <v>11</v>
      </c>
      <c r="BJ6" t="s">
        <v>585</v>
      </c>
      <c r="BK6" t="s">
        <v>386</v>
      </c>
      <c r="BL6">
        <v>6673</v>
      </c>
      <c r="BM6">
        <v>1637</v>
      </c>
      <c r="BN6">
        <v>99.750487037300005</v>
      </c>
      <c r="BO6">
        <v>6378</v>
      </c>
      <c r="BP6">
        <v>374</v>
      </c>
      <c r="BQ6">
        <v>162.16400125429999</v>
      </c>
      <c r="BR6">
        <v>138.2379679144</v>
      </c>
      <c r="BS6">
        <v>6410</v>
      </c>
      <c r="BT6">
        <v>1561</v>
      </c>
      <c r="BU6">
        <v>99.170670826800006</v>
      </c>
      <c r="BV6">
        <v>6178</v>
      </c>
      <c r="BW6">
        <v>313</v>
      </c>
      <c r="BX6">
        <v>160.1672062156</v>
      </c>
      <c r="BY6">
        <v>144.8115015974</v>
      </c>
      <c r="CA6" t="s">
        <v>1040</v>
      </c>
      <c r="CB6" t="s">
        <v>732</v>
      </c>
      <c r="CC6" t="s">
        <v>918</v>
      </c>
      <c r="CD6">
        <v>10902</v>
      </c>
      <c r="CE6">
        <v>3252</v>
      </c>
      <c r="CF6">
        <v>88.860759493700002</v>
      </c>
      <c r="CG6">
        <v>6878</v>
      </c>
      <c r="CH6">
        <v>424</v>
      </c>
      <c r="CI6">
        <v>145.8455946496</v>
      </c>
      <c r="CJ6">
        <v>155.56132075470001</v>
      </c>
      <c r="CL6" t="s">
        <v>1040</v>
      </c>
      <c r="CM6" t="s">
        <v>732</v>
      </c>
      <c r="CN6" t="s">
        <v>918</v>
      </c>
      <c r="CO6">
        <v>10902</v>
      </c>
      <c r="CP6">
        <v>3252</v>
      </c>
      <c r="CQ6">
        <v>88.860759493700002</v>
      </c>
      <c r="CR6">
        <v>6878</v>
      </c>
      <c r="CS6">
        <v>424</v>
      </c>
      <c r="CT6">
        <v>145.8455946496</v>
      </c>
      <c r="CU6">
        <v>155.56132075470001</v>
      </c>
      <c r="CW6" t="s">
        <v>1040</v>
      </c>
      <c r="CX6" t="s">
        <v>732</v>
      </c>
      <c r="CY6" t="s">
        <v>918</v>
      </c>
      <c r="CZ6">
        <v>10902</v>
      </c>
      <c r="DA6">
        <v>3252</v>
      </c>
      <c r="DB6">
        <v>88.860759493700002</v>
      </c>
      <c r="DC6">
        <v>6878</v>
      </c>
      <c r="DD6">
        <v>424</v>
      </c>
      <c r="DE6">
        <v>145.8455946496</v>
      </c>
      <c r="DF6">
        <v>155.56132075470001</v>
      </c>
      <c r="DH6" t="s">
        <v>1040</v>
      </c>
      <c r="DI6" t="s">
        <v>732</v>
      </c>
      <c r="DJ6" t="s">
        <v>918</v>
      </c>
      <c r="DK6">
        <v>10902</v>
      </c>
      <c r="DL6">
        <v>3252</v>
      </c>
      <c r="DM6">
        <v>88.860759493700002</v>
      </c>
      <c r="DN6">
        <v>6878</v>
      </c>
      <c r="DO6">
        <v>424</v>
      </c>
      <c r="DP6">
        <v>145.8455946496</v>
      </c>
      <c r="DQ6">
        <v>155.56132075470001</v>
      </c>
    </row>
    <row r="7" spans="2:121" x14ac:dyDescent="0.2">
      <c r="B7" t="s">
        <v>91</v>
      </c>
      <c r="C7">
        <v>1188</v>
      </c>
      <c r="D7">
        <v>523</v>
      </c>
      <c r="F7" t="s">
        <v>27</v>
      </c>
      <c r="G7">
        <v>1232</v>
      </c>
      <c r="H7">
        <v>85.789772727300004</v>
      </c>
      <c r="I7">
        <v>5679</v>
      </c>
      <c r="J7">
        <v>951</v>
      </c>
      <c r="K7">
        <v>7162</v>
      </c>
      <c r="L7">
        <v>2624</v>
      </c>
      <c r="M7">
        <v>1520</v>
      </c>
      <c r="N7">
        <v>586</v>
      </c>
      <c r="O7">
        <v>1417</v>
      </c>
      <c r="P7">
        <v>617</v>
      </c>
      <c r="Q7">
        <v>0</v>
      </c>
      <c r="R7">
        <v>69</v>
      </c>
      <c r="T7" t="s">
        <v>463</v>
      </c>
      <c r="U7">
        <v>23060</v>
      </c>
      <c r="V7">
        <v>75.154293148299999</v>
      </c>
      <c r="W7">
        <v>32030</v>
      </c>
      <c r="X7">
        <v>5568</v>
      </c>
      <c r="Y7">
        <v>31062</v>
      </c>
      <c r="Z7">
        <v>6875</v>
      </c>
      <c r="AA7">
        <v>359</v>
      </c>
      <c r="AB7">
        <v>332</v>
      </c>
      <c r="AC7">
        <v>1640</v>
      </c>
      <c r="AD7">
        <v>556</v>
      </c>
      <c r="AE7">
        <v>9277</v>
      </c>
      <c r="AF7">
        <v>6046</v>
      </c>
      <c r="AH7" t="s">
        <v>408</v>
      </c>
      <c r="AI7">
        <v>29330</v>
      </c>
      <c r="AJ7">
        <v>389.35659734059999</v>
      </c>
      <c r="AK7">
        <v>31130</v>
      </c>
      <c r="AL7">
        <v>7279</v>
      </c>
      <c r="AM7">
        <v>42475</v>
      </c>
      <c r="AN7">
        <v>29633</v>
      </c>
      <c r="AO7">
        <v>9541</v>
      </c>
      <c r="AP7">
        <v>6748</v>
      </c>
      <c r="AQ7">
        <v>14861</v>
      </c>
      <c r="AR7">
        <v>9519</v>
      </c>
      <c r="AS7">
        <v>53</v>
      </c>
      <c r="AT7">
        <v>137</v>
      </c>
      <c r="AV7" t="s">
        <v>389</v>
      </c>
      <c r="AW7">
        <v>815</v>
      </c>
      <c r="AX7">
        <v>41.523926380399999</v>
      </c>
      <c r="AY7">
        <v>871</v>
      </c>
      <c r="AZ7">
        <v>77</v>
      </c>
      <c r="BA7">
        <v>1017</v>
      </c>
      <c r="BB7">
        <v>47</v>
      </c>
      <c r="BC7">
        <v>5</v>
      </c>
      <c r="BD7">
        <v>5</v>
      </c>
      <c r="BE7">
        <v>47</v>
      </c>
      <c r="BF7">
        <v>12</v>
      </c>
      <c r="BG7">
        <v>130</v>
      </c>
      <c r="BH7">
        <v>91</v>
      </c>
      <c r="BJ7" t="s">
        <v>632</v>
      </c>
      <c r="BK7" t="s">
        <v>386</v>
      </c>
      <c r="BL7">
        <v>641</v>
      </c>
      <c r="BM7">
        <v>52</v>
      </c>
      <c r="BN7">
        <v>56.516380655200003</v>
      </c>
      <c r="BO7">
        <v>1400</v>
      </c>
      <c r="BP7">
        <v>74</v>
      </c>
      <c r="BQ7">
        <v>88.0478571429</v>
      </c>
      <c r="BR7">
        <v>83.635135135100001</v>
      </c>
      <c r="BS7">
        <v>1725</v>
      </c>
      <c r="BT7">
        <v>252</v>
      </c>
      <c r="BU7">
        <v>70.957101449299998</v>
      </c>
      <c r="BV7">
        <v>2255</v>
      </c>
      <c r="BW7">
        <v>133</v>
      </c>
      <c r="BX7">
        <v>123.1658536585</v>
      </c>
      <c r="BY7">
        <v>106.8195488722</v>
      </c>
      <c r="CA7" t="s">
        <v>412</v>
      </c>
      <c r="CB7" t="s">
        <v>768</v>
      </c>
      <c r="CC7" t="s">
        <v>995</v>
      </c>
      <c r="CD7">
        <v>3676</v>
      </c>
      <c r="CE7">
        <v>607</v>
      </c>
      <c r="CF7">
        <v>82.849020674599998</v>
      </c>
      <c r="CG7">
        <v>4486</v>
      </c>
      <c r="CH7">
        <v>241</v>
      </c>
      <c r="CI7">
        <v>124.99665626389999</v>
      </c>
      <c r="CJ7">
        <v>123.9460580913</v>
      </c>
      <c r="CL7" t="s">
        <v>412</v>
      </c>
      <c r="CM7" t="s">
        <v>749</v>
      </c>
      <c r="CN7" t="s">
        <v>748</v>
      </c>
      <c r="CO7">
        <v>303</v>
      </c>
      <c r="CP7">
        <v>36</v>
      </c>
      <c r="CQ7">
        <v>67.686468646899996</v>
      </c>
      <c r="CR7">
        <v>700</v>
      </c>
      <c r="CS7">
        <v>39</v>
      </c>
      <c r="CT7">
        <v>63.357142857100001</v>
      </c>
      <c r="CU7">
        <v>81.358974359000001</v>
      </c>
      <c r="CW7" t="s">
        <v>412</v>
      </c>
      <c r="CX7" t="s">
        <v>759</v>
      </c>
      <c r="CY7" t="s">
        <v>758</v>
      </c>
      <c r="CZ7">
        <v>72</v>
      </c>
      <c r="DA7">
        <v>12</v>
      </c>
      <c r="DB7">
        <v>73.486111111100001</v>
      </c>
      <c r="DC7">
        <v>34</v>
      </c>
      <c r="DD7">
        <v>3</v>
      </c>
      <c r="DE7">
        <v>151.5588235294</v>
      </c>
      <c r="DF7">
        <v>130.6666666667</v>
      </c>
      <c r="DH7" t="s">
        <v>412</v>
      </c>
      <c r="DI7" t="s">
        <v>739</v>
      </c>
      <c r="DJ7" t="s">
        <v>738</v>
      </c>
      <c r="DK7">
        <v>46</v>
      </c>
      <c r="DL7">
        <v>13</v>
      </c>
      <c r="DM7">
        <v>86.369565217399995</v>
      </c>
      <c r="DN7">
        <v>34</v>
      </c>
      <c r="DO7">
        <v>0</v>
      </c>
      <c r="DP7">
        <v>132.9705882353</v>
      </c>
      <c r="DQ7">
        <v>0</v>
      </c>
    </row>
    <row r="8" spans="2:121" x14ac:dyDescent="0.2">
      <c r="B8" t="s">
        <v>100</v>
      </c>
      <c r="C8">
        <v>283</v>
      </c>
      <c r="D8">
        <v>207</v>
      </c>
      <c r="F8" t="s">
        <v>58</v>
      </c>
      <c r="G8">
        <v>4503</v>
      </c>
      <c r="H8">
        <v>234.54341550079999</v>
      </c>
      <c r="I8">
        <v>10259</v>
      </c>
      <c r="J8">
        <v>2576</v>
      </c>
      <c r="K8">
        <v>7774</v>
      </c>
      <c r="L8">
        <v>3815</v>
      </c>
      <c r="M8">
        <v>2966</v>
      </c>
      <c r="N8">
        <v>1717</v>
      </c>
      <c r="O8">
        <v>1690</v>
      </c>
      <c r="P8">
        <v>1097</v>
      </c>
      <c r="Q8">
        <v>1</v>
      </c>
      <c r="R8">
        <v>257</v>
      </c>
      <c r="AH8" t="s">
        <v>404</v>
      </c>
      <c r="AI8">
        <v>7553</v>
      </c>
      <c r="AJ8">
        <v>466.50655368730003</v>
      </c>
      <c r="AK8">
        <v>7250</v>
      </c>
      <c r="AL8">
        <v>1773</v>
      </c>
      <c r="AM8">
        <v>10902</v>
      </c>
      <c r="AN8">
        <v>7384</v>
      </c>
      <c r="AO8">
        <v>3163</v>
      </c>
      <c r="AP8">
        <v>2171</v>
      </c>
      <c r="AQ8">
        <v>1638</v>
      </c>
      <c r="AR8">
        <v>929</v>
      </c>
      <c r="AS8">
        <v>16</v>
      </c>
      <c r="AT8">
        <v>59</v>
      </c>
      <c r="AV8" t="s">
        <v>410</v>
      </c>
      <c r="AW8">
        <v>157</v>
      </c>
      <c r="AX8">
        <v>43.343949044600002</v>
      </c>
      <c r="AY8">
        <v>227</v>
      </c>
      <c r="AZ8">
        <v>13</v>
      </c>
      <c r="BA8">
        <v>223</v>
      </c>
      <c r="BB8">
        <v>14</v>
      </c>
      <c r="BC8">
        <v>1</v>
      </c>
      <c r="BD8">
        <v>1</v>
      </c>
      <c r="BE8">
        <v>12</v>
      </c>
      <c r="BF8">
        <v>6</v>
      </c>
      <c r="BG8">
        <v>284</v>
      </c>
      <c r="BH8">
        <v>42</v>
      </c>
      <c r="BJ8" t="s">
        <v>620</v>
      </c>
      <c r="BK8" t="s">
        <v>386</v>
      </c>
      <c r="BL8">
        <v>15543</v>
      </c>
      <c r="BM8">
        <v>4108</v>
      </c>
      <c r="BN8">
        <v>99.823135816800004</v>
      </c>
      <c r="BO8">
        <v>18221</v>
      </c>
      <c r="BP8">
        <v>834</v>
      </c>
      <c r="BQ8">
        <v>148.32610723889999</v>
      </c>
      <c r="BR8">
        <v>152.43645083929999</v>
      </c>
      <c r="BS8">
        <v>12335</v>
      </c>
      <c r="BT8">
        <v>2711</v>
      </c>
      <c r="BU8">
        <v>92.276773409</v>
      </c>
      <c r="BV8">
        <v>12183</v>
      </c>
      <c r="BW8">
        <v>637</v>
      </c>
      <c r="BX8">
        <v>138.222523188</v>
      </c>
      <c r="BY8">
        <v>142.7456828885</v>
      </c>
      <c r="CA8" t="s">
        <v>404</v>
      </c>
      <c r="CB8" t="s">
        <v>768</v>
      </c>
      <c r="CC8" t="s">
        <v>996</v>
      </c>
      <c r="CD8">
        <v>6800</v>
      </c>
      <c r="CE8">
        <v>1642</v>
      </c>
      <c r="CF8">
        <v>98.327352941200004</v>
      </c>
      <c r="CG8">
        <v>7143</v>
      </c>
      <c r="CH8">
        <v>434</v>
      </c>
      <c r="CI8">
        <v>147.87134257310001</v>
      </c>
      <c r="CJ8">
        <v>122.232718894</v>
      </c>
      <c r="CL8" t="s">
        <v>404</v>
      </c>
      <c r="CM8" t="s">
        <v>749</v>
      </c>
      <c r="CN8" t="s">
        <v>750</v>
      </c>
      <c r="CO8">
        <v>292</v>
      </c>
      <c r="CP8">
        <v>32</v>
      </c>
      <c r="CQ8">
        <v>68.804794520499996</v>
      </c>
      <c r="CR8">
        <v>696</v>
      </c>
      <c r="CS8">
        <v>37</v>
      </c>
      <c r="CT8">
        <v>62.931034482800001</v>
      </c>
      <c r="CU8">
        <v>59.621621621599999</v>
      </c>
      <c r="CW8" t="s">
        <v>404</v>
      </c>
      <c r="CX8" t="s">
        <v>759</v>
      </c>
      <c r="CY8" t="s">
        <v>760</v>
      </c>
      <c r="CZ8">
        <v>345</v>
      </c>
      <c r="DA8">
        <v>72</v>
      </c>
      <c r="DB8">
        <v>82.872463768100005</v>
      </c>
      <c r="DC8">
        <v>188</v>
      </c>
      <c r="DD8">
        <v>10</v>
      </c>
      <c r="DE8">
        <v>143.73936170210001</v>
      </c>
      <c r="DF8">
        <v>143.1</v>
      </c>
      <c r="DH8" t="s">
        <v>404</v>
      </c>
      <c r="DI8" t="s">
        <v>739</v>
      </c>
      <c r="DJ8" t="s">
        <v>740</v>
      </c>
      <c r="DK8">
        <v>450</v>
      </c>
      <c r="DL8">
        <v>89</v>
      </c>
      <c r="DM8">
        <v>77.528888888899999</v>
      </c>
      <c r="DN8">
        <v>342</v>
      </c>
      <c r="DO8">
        <v>30</v>
      </c>
      <c r="DP8">
        <v>124.9298245614</v>
      </c>
      <c r="DQ8">
        <v>124.9333333333</v>
      </c>
    </row>
    <row r="9" spans="2:121" x14ac:dyDescent="0.2">
      <c r="B9" t="s">
        <v>92</v>
      </c>
      <c r="C9">
        <v>7</v>
      </c>
      <c r="D9">
        <v>2</v>
      </c>
      <c r="F9" t="s">
        <v>24</v>
      </c>
      <c r="G9">
        <v>1296</v>
      </c>
      <c r="H9">
        <v>159.94984567899999</v>
      </c>
      <c r="I9">
        <v>3905</v>
      </c>
      <c r="J9">
        <v>751</v>
      </c>
      <c r="K9">
        <v>2412</v>
      </c>
      <c r="L9">
        <v>987</v>
      </c>
      <c r="M9">
        <v>978</v>
      </c>
      <c r="N9">
        <v>473</v>
      </c>
      <c r="O9">
        <v>463</v>
      </c>
      <c r="P9">
        <v>245</v>
      </c>
      <c r="Q9">
        <v>0</v>
      </c>
      <c r="R9">
        <v>0</v>
      </c>
      <c r="AH9" t="s">
        <v>374</v>
      </c>
      <c r="AI9">
        <v>1388</v>
      </c>
      <c r="AJ9">
        <v>314.71469740629999</v>
      </c>
      <c r="AK9">
        <v>2057</v>
      </c>
      <c r="AL9">
        <v>458</v>
      </c>
      <c r="AM9">
        <v>3035</v>
      </c>
      <c r="AN9">
        <v>2080</v>
      </c>
      <c r="AO9">
        <v>612</v>
      </c>
      <c r="AP9">
        <v>372</v>
      </c>
      <c r="AQ9">
        <v>1041</v>
      </c>
      <c r="AR9">
        <v>701</v>
      </c>
      <c r="AS9">
        <v>302</v>
      </c>
      <c r="AT9">
        <v>5</v>
      </c>
      <c r="AV9" t="s">
        <v>418</v>
      </c>
      <c r="AW9">
        <v>42</v>
      </c>
      <c r="AX9">
        <v>81.761904761899999</v>
      </c>
      <c r="AY9">
        <v>53</v>
      </c>
      <c r="AZ9">
        <v>7</v>
      </c>
      <c r="BA9">
        <v>47</v>
      </c>
      <c r="BB9">
        <v>10</v>
      </c>
      <c r="BC9">
        <v>0</v>
      </c>
      <c r="BE9">
        <v>4</v>
      </c>
      <c r="BG9">
        <v>8</v>
      </c>
      <c r="BH9">
        <v>13</v>
      </c>
      <c r="BJ9" t="s">
        <v>556</v>
      </c>
      <c r="BK9" t="s">
        <v>386</v>
      </c>
      <c r="BL9">
        <v>3850</v>
      </c>
      <c r="BM9">
        <v>1198</v>
      </c>
      <c r="BN9">
        <v>107.62259740259999</v>
      </c>
      <c r="BO9">
        <v>3619</v>
      </c>
      <c r="BP9">
        <v>232</v>
      </c>
      <c r="BQ9">
        <v>151.77176015469999</v>
      </c>
      <c r="BR9">
        <v>144.35344827590001</v>
      </c>
      <c r="BS9">
        <v>4399</v>
      </c>
      <c r="BT9">
        <v>1655</v>
      </c>
      <c r="BU9">
        <v>128.93203000680001</v>
      </c>
      <c r="BV9">
        <v>4656</v>
      </c>
      <c r="BW9">
        <v>256</v>
      </c>
      <c r="BX9">
        <v>151.8015463918</v>
      </c>
      <c r="BY9">
        <v>157.78515625</v>
      </c>
      <c r="CA9" t="s">
        <v>388</v>
      </c>
      <c r="CB9" t="s">
        <v>768</v>
      </c>
      <c r="CC9" t="s">
        <v>997</v>
      </c>
      <c r="CD9">
        <v>5995</v>
      </c>
      <c r="CE9">
        <v>1485</v>
      </c>
      <c r="CF9">
        <v>102.9039199333</v>
      </c>
      <c r="CG9">
        <v>6520</v>
      </c>
      <c r="CH9">
        <v>273</v>
      </c>
      <c r="CI9">
        <v>131.26564417180001</v>
      </c>
      <c r="CJ9">
        <v>145.35164835160001</v>
      </c>
      <c r="CL9" t="s">
        <v>388</v>
      </c>
      <c r="CM9" t="s">
        <v>749</v>
      </c>
      <c r="CN9" t="s">
        <v>751</v>
      </c>
      <c r="CO9">
        <v>421</v>
      </c>
      <c r="CP9">
        <v>47</v>
      </c>
      <c r="CQ9">
        <v>71.508313539200003</v>
      </c>
      <c r="CR9">
        <v>989</v>
      </c>
      <c r="CS9">
        <v>47</v>
      </c>
      <c r="CT9">
        <v>67.881698685499998</v>
      </c>
      <c r="CU9">
        <v>62.106382978699997</v>
      </c>
      <c r="CW9" t="s">
        <v>388</v>
      </c>
      <c r="CX9" t="s">
        <v>759</v>
      </c>
      <c r="CY9" t="s">
        <v>761</v>
      </c>
      <c r="CZ9">
        <v>103</v>
      </c>
      <c r="DA9">
        <v>29</v>
      </c>
      <c r="DB9">
        <v>81.038834951499993</v>
      </c>
      <c r="DC9">
        <v>47</v>
      </c>
      <c r="DD9">
        <v>4</v>
      </c>
      <c r="DE9">
        <v>150.3404255319</v>
      </c>
      <c r="DF9">
        <v>155.75</v>
      </c>
      <c r="DH9" t="s">
        <v>388</v>
      </c>
      <c r="DI9" t="s">
        <v>739</v>
      </c>
      <c r="DJ9" t="s">
        <v>741</v>
      </c>
      <c r="DK9">
        <v>186</v>
      </c>
      <c r="DL9">
        <v>51</v>
      </c>
      <c r="DM9">
        <v>79.806451612900005</v>
      </c>
      <c r="DN9">
        <v>120</v>
      </c>
      <c r="DO9">
        <v>7</v>
      </c>
      <c r="DP9">
        <v>114.9416666667</v>
      </c>
      <c r="DQ9">
        <v>112.2857142857</v>
      </c>
    </row>
    <row r="10" spans="2:121" x14ac:dyDescent="0.2">
      <c r="B10" t="s">
        <v>314</v>
      </c>
      <c r="C10">
        <v>2</v>
      </c>
      <c r="D10">
        <v>1</v>
      </c>
      <c r="F10" t="s">
        <v>59</v>
      </c>
      <c r="G10">
        <v>4426</v>
      </c>
      <c r="H10">
        <v>444.0707184817</v>
      </c>
      <c r="I10">
        <v>5723</v>
      </c>
      <c r="J10">
        <v>1376</v>
      </c>
      <c r="K10">
        <v>5892</v>
      </c>
      <c r="L10">
        <v>4193</v>
      </c>
      <c r="M10">
        <v>993</v>
      </c>
      <c r="N10">
        <v>622</v>
      </c>
      <c r="O10">
        <v>1304</v>
      </c>
      <c r="P10">
        <v>834</v>
      </c>
      <c r="Q10">
        <v>1</v>
      </c>
      <c r="R10">
        <v>253</v>
      </c>
      <c r="AH10" t="s">
        <v>424</v>
      </c>
      <c r="AI10">
        <v>846</v>
      </c>
      <c r="AJ10">
        <v>413.69267139480002</v>
      </c>
      <c r="AK10">
        <v>873</v>
      </c>
      <c r="AL10">
        <v>249</v>
      </c>
      <c r="AM10">
        <v>1131</v>
      </c>
      <c r="AN10">
        <v>808</v>
      </c>
      <c r="AO10">
        <v>240</v>
      </c>
      <c r="AP10">
        <v>144</v>
      </c>
      <c r="AQ10">
        <v>347</v>
      </c>
      <c r="AR10">
        <v>210</v>
      </c>
      <c r="AS10">
        <v>69</v>
      </c>
      <c r="AT10">
        <v>1</v>
      </c>
      <c r="AV10" t="s">
        <v>372</v>
      </c>
      <c r="AW10">
        <v>422</v>
      </c>
      <c r="AX10">
        <v>97.983412322299998</v>
      </c>
      <c r="AY10">
        <v>659</v>
      </c>
      <c r="AZ10">
        <v>156</v>
      </c>
      <c r="BA10">
        <v>556</v>
      </c>
      <c r="BB10">
        <v>195</v>
      </c>
      <c r="BC10">
        <v>2</v>
      </c>
      <c r="BD10">
        <v>2</v>
      </c>
      <c r="BE10">
        <v>30</v>
      </c>
      <c r="BF10">
        <v>8</v>
      </c>
      <c r="BG10">
        <v>52</v>
      </c>
      <c r="BH10">
        <v>169</v>
      </c>
      <c r="BJ10" t="s">
        <v>608</v>
      </c>
      <c r="BK10" t="s">
        <v>386</v>
      </c>
      <c r="BL10">
        <v>3594</v>
      </c>
      <c r="BM10">
        <v>569</v>
      </c>
      <c r="BN10">
        <v>81.686421814100001</v>
      </c>
      <c r="BO10">
        <v>4316</v>
      </c>
      <c r="BP10">
        <v>220</v>
      </c>
      <c r="BQ10">
        <v>126.6763206673</v>
      </c>
      <c r="BR10">
        <v>129.43636363639999</v>
      </c>
      <c r="BS10">
        <v>3658</v>
      </c>
      <c r="BT10">
        <v>663</v>
      </c>
      <c r="BU10">
        <v>85.349644614499994</v>
      </c>
      <c r="BV10">
        <v>5066</v>
      </c>
      <c r="BW10">
        <v>239</v>
      </c>
      <c r="BX10">
        <v>136.98381365969999</v>
      </c>
      <c r="BY10">
        <v>139.43933054390001</v>
      </c>
      <c r="CA10" t="s">
        <v>390</v>
      </c>
      <c r="CB10" t="s">
        <v>768</v>
      </c>
      <c r="CC10" t="s">
        <v>998</v>
      </c>
      <c r="CD10">
        <v>4013</v>
      </c>
      <c r="CE10">
        <v>1237</v>
      </c>
      <c r="CF10">
        <v>107.14453027659999</v>
      </c>
      <c r="CG10">
        <v>3964</v>
      </c>
      <c r="CH10">
        <v>245</v>
      </c>
      <c r="CI10">
        <v>145.59409687179999</v>
      </c>
      <c r="CJ10">
        <v>139.6367346939</v>
      </c>
      <c r="CL10" t="s">
        <v>390</v>
      </c>
      <c r="CM10" t="s">
        <v>749</v>
      </c>
      <c r="CN10" t="s">
        <v>752</v>
      </c>
      <c r="CO10">
        <v>359</v>
      </c>
      <c r="CP10">
        <v>46</v>
      </c>
      <c r="CQ10">
        <v>72.331476323100006</v>
      </c>
      <c r="CR10">
        <v>703</v>
      </c>
      <c r="CS10">
        <v>42</v>
      </c>
      <c r="CT10">
        <v>74.119487909</v>
      </c>
      <c r="CU10">
        <v>77.523809523799997</v>
      </c>
      <c r="CW10" t="s">
        <v>390</v>
      </c>
      <c r="CX10" t="s">
        <v>759</v>
      </c>
      <c r="CY10" t="s">
        <v>762</v>
      </c>
      <c r="CZ10">
        <v>85</v>
      </c>
      <c r="DA10">
        <v>25</v>
      </c>
      <c r="DB10">
        <v>88.729411764700004</v>
      </c>
      <c r="DC10">
        <v>67</v>
      </c>
      <c r="DD10">
        <v>5</v>
      </c>
      <c r="DE10">
        <v>155.94029850749999</v>
      </c>
      <c r="DF10">
        <v>152.80000000000001</v>
      </c>
      <c r="DH10" t="s">
        <v>390</v>
      </c>
      <c r="DI10" t="s">
        <v>739</v>
      </c>
      <c r="DJ10" t="s">
        <v>742</v>
      </c>
      <c r="DK10">
        <v>83</v>
      </c>
      <c r="DL10">
        <v>23</v>
      </c>
      <c r="DM10">
        <v>84.698795180700003</v>
      </c>
      <c r="DN10">
        <v>68</v>
      </c>
      <c r="DO10">
        <v>6</v>
      </c>
      <c r="DP10">
        <v>147.0882352941</v>
      </c>
      <c r="DQ10">
        <v>148.8333333333</v>
      </c>
    </row>
    <row r="11" spans="2:121" x14ac:dyDescent="0.2">
      <c r="B11" t="s">
        <v>111</v>
      </c>
      <c r="C11">
        <v>7875</v>
      </c>
      <c r="D11">
        <v>482</v>
      </c>
      <c r="F11" t="s">
        <v>57</v>
      </c>
      <c r="G11">
        <v>12157</v>
      </c>
      <c r="H11">
        <v>379.71728222420001</v>
      </c>
      <c r="I11">
        <v>7241</v>
      </c>
      <c r="J11">
        <v>1562</v>
      </c>
      <c r="K11">
        <v>13505</v>
      </c>
      <c r="L11">
        <v>9943</v>
      </c>
      <c r="M11">
        <v>4620</v>
      </c>
      <c r="N11">
        <v>3701</v>
      </c>
      <c r="O11">
        <v>1826</v>
      </c>
      <c r="P11">
        <v>1247</v>
      </c>
      <c r="Q11">
        <v>0</v>
      </c>
      <c r="R11">
        <v>374</v>
      </c>
      <c r="AH11" t="s">
        <v>415</v>
      </c>
      <c r="AI11">
        <v>460</v>
      </c>
      <c r="AJ11">
        <v>529.06739130430003</v>
      </c>
      <c r="AK11">
        <v>441</v>
      </c>
      <c r="AL11">
        <v>123</v>
      </c>
      <c r="AM11">
        <v>637</v>
      </c>
      <c r="AN11">
        <v>471</v>
      </c>
      <c r="AO11">
        <v>208</v>
      </c>
      <c r="AP11">
        <v>159</v>
      </c>
      <c r="AQ11">
        <v>342</v>
      </c>
      <c r="AR11">
        <v>248</v>
      </c>
      <c r="AS11">
        <v>27</v>
      </c>
      <c r="AT11">
        <v>0</v>
      </c>
      <c r="AV11" t="s">
        <v>426</v>
      </c>
      <c r="AW11">
        <v>2721</v>
      </c>
      <c r="AX11">
        <v>94.102903344400005</v>
      </c>
      <c r="AY11">
        <v>3728</v>
      </c>
      <c r="AZ11">
        <v>887</v>
      </c>
      <c r="BA11">
        <v>3525</v>
      </c>
      <c r="BB11">
        <v>1161</v>
      </c>
      <c r="BC11">
        <v>35</v>
      </c>
      <c r="BD11">
        <v>34</v>
      </c>
      <c r="BE11">
        <v>155</v>
      </c>
      <c r="BF11">
        <v>64</v>
      </c>
      <c r="BG11">
        <v>420</v>
      </c>
      <c r="BH11">
        <v>793</v>
      </c>
      <c r="BJ11" t="s">
        <v>610</v>
      </c>
      <c r="BK11" t="s">
        <v>386</v>
      </c>
      <c r="BL11">
        <v>5498</v>
      </c>
      <c r="BM11">
        <v>864</v>
      </c>
      <c r="BN11">
        <v>75.480174608900001</v>
      </c>
      <c r="BO11">
        <v>8738</v>
      </c>
      <c r="BP11">
        <v>338</v>
      </c>
      <c r="BQ11">
        <v>129.3239871824</v>
      </c>
      <c r="BR11">
        <v>96.739644970399993</v>
      </c>
      <c r="BS11">
        <v>6884</v>
      </c>
      <c r="BT11">
        <v>1630</v>
      </c>
      <c r="BU11">
        <v>88.753050552000005</v>
      </c>
      <c r="BV11">
        <v>12511</v>
      </c>
      <c r="BW11">
        <v>487</v>
      </c>
      <c r="BX11">
        <v>136.5208216769</v>
      </c>
      <c r="BY11">
        <v>113.4291581109</v>
      </c>
      <c r="CA11" t="s">
        <v>419</v>
      </c>
      <c r="CB11" t="s">
        <v>768</v>
      </c>
      <c r="CC11" t="s">
        <v>999</v>
      </c>
      <c r="CD11">
        <v>696</v>
      </c>
      <c r="CE11">
        <v>59</v>
      </c>
      <c r="CF11">
        <v>56.961206896599997</v>
      </c>
      <c r="CG11">
        <v>1526</v>
      </c>
      <c r="CH11">
        <v>83</v>
      </c>
      <c r="CI11">
        <v>90.295543905599999</v>
      </c>
      <c r="CJ11">
        <v>78.746987951799994</v>
      </c>
      <c r="CL11" t="s">
        <v>419</v>
      </c>
      <c r="CM11" t="s">
        <v>749</v>
      </c>
      <c r="CN11" t="s">
        <v>753</v>
      </c>
      <c r="CO11">
        <v>68</v>
      </c>
      <c r="CP11">
        <v>5</v>
      </c>
      <c r="CQ11">
        <v>60.455882352899998</v>
      </c>
      <c r="CR11">
        <v>229</v>
      </c>
      <c r="CS11">
        <v>18</v>
      </c>
      <c r="CT11">
        <v>58.820960698699999</v>
      </c>
      <c r="CU11">
        <v>56.333333333299997</v>
      </c>
      <c r="CW11" t="s">
        <v>419</v>
      </c>
      <c r="CX11" t="s">
        <v>759</v>
      </c>
      <c r="CY11" t="s">
        <v>763</v>
      </c>
      <c r="CZ11">
        <v>31</v>
      </c>
      <c r="DA11">
        <v>8</v>
      </c>
      <c r="DB11">
        <v>86.774193548400007</v>
      </c>
      <c r="DC11">
        <v>15</v>
      </c>
      <c r="DD11">
        <v>0</v>
      </c>
      <c r="DE11">
        <v>133.3333333333</v>
      </c>
      <c r="DF11">
        <v>0</v>
      </c>
      <c r="DH11" t="s">
        <v>419</v>
      </c>
      <c r="DI11" t="s">
        <v>739</v>
      </c>
      <c r="DJ11" t="s">
        <v>743</v>
      </c>
      <c r="DK11">
        <v>22</v>
      </c>
      <c r="DL11">
        <v>7</v>
      </c>
      <c r="DM11">
        <v>79.136363636400006</v>
      </c>
      <c r="DN11">
        <v>17</v>
      </c>
      <c r="DO11">
        <v>1</v>
      </c>
      <c r="DP11">
        <v>114.5882352941</v>
      </c>
      <c r="DQ11">
        <v>127</v>
      </c>
    </row>
    <row r="12" spans="2:121" x14ac:dyDescent="0.2">
      <c r="B12" t="s">
        <v>121</v>
      </c>
      <c r="C12">
        <v>707</v>
      </c>
      <c r="D12">
        <v>410</v>
      </c>
      <c r="F12" t="s">
        <v>33</v>
      </c>
      <c r="G12">
        <v>7935</v>
      </c>
      <c r="H12">
        <v>720.52463768120003</v>
      </c>
      <c r="I12">
        <v>4766</v>
      </c>
      <c r="J12">
        <v>1221</v>
      </c>
      <c r="K12">
        <v>9240</v>
      </c>
      <c r="L12">
        <v>7693</v>
      </c>
      <c r="M12">
        <v>1353</v>
      </c>
      <c r="N12">
        <v>1110</v>
      </c>
      <c r="O12">
        <v>1747</v>
      </c>
      <c r="P12">
        <v>1327</v>
      </c>
      <c r="Q12">
        <v>0</v>
      </c>
      <c r="R12">
        <v>4</v>
      </c>
      <c r="T12" t="s">
        <v>649</v>
      </c>
      <c r="U12" t="s">
        <v>306</v>
      </c>
      <c r="V12" t="s">
        <v>133</v>
      </c>
      <c r="W12" t="s">
        <v>214</v>
      </c>
      <c r="X12" t="s">
        <v>215</v>
      </c>
      <c r="Y12" t="s">
        <v>216</v>
      </c>
      <c r="Z12" t="s">
        <v>217</v>
      </c>
      <c r="AA12" t="s">
        <v>218</v>
      </c>
      <c r="AB12" t="s">
        <v>219</v>
      </c>
      <c r="AC12" t="s">
        <v>220</v>
      </c>
      <c r="AD12" t="s">
        <v>221</v>
      </c>
      <c r="AE12" t="s">
        <v>222</v>
      </c>
      <c r="AF12" t="s">
        <v>223</v>
      </c>
      <c r="AH12" t="s">
        <v>426</v>
      </c>
      <c r="AI12">
        <v>20895</v>
      </c>
      <c r="AJ12">
        <v>328.05996649920002</v>
      </c>
      <c r="AK12">
        <v>22738</v>
      </c>
      <c r="AL12">
        <v>5973</v>
      </c>
      <c r="AM12">
        <v>28938</v>
      </c>
      <c r="AN12">
        <v>18980</v>
      </c>
      <c r="AO12">
        <v>6937</v>
      </c>
      <c r="AP12">
        <v>3858</v>
      </c>
      <c r="AQ12">
        <v>16680</v>
      </c>
      <c r="AR12">
        <v>10608</v>
      </c>
      <c r="AS12">
        <v>2008</v>
      </c>
      <c r="AT12">
        <v>281</v>
      </c>
      <c r="AV12" t="s">
        <v>388</v>
      </c>
      <c r="AW12">
        <v>466</v>
      </c>
      <c r="AX12">
        <v>44.798283261800002</v>
      </c>
      <c r="AY12">
        <v>475</v>
      </c>
      <c r="AZ12">
        <v>52</v>
      </c>
      <c r="BA12">
        <v>587</v>
      </c>
      <c r="BB12">
        <v>26</v>
      </c>
      <c r="BC12">
        <v>2</v>
      </c>
      <c r="BD12">
        <v>1</v>
      </c>
      <c r="BE12">
        <v>31</v>
      </c>
      <c r="BF12">
        <v>7</v>
      </c>
      <c r="BG12">
        <v>53</v>
      </c>
      <c r="BH12">
        <v>64</v>
      </c>
      <c r="BJ12" t="s">
        <v>552</v>
      </c>
      <c r="BK12" t="s">
        <v>386</v>
      </c>
      <c r="BL12">
        <v>5926</v>
      </c>
      <c r="BM12">
        <v>1481</v>
      </c>
      <c r="BN12">
        <v>104.8378332771</v>
      </c>
      <c r="BO12">
        <v>6032</v>
      </c>
      <c r="BP12">
        <v>238</v>
      </c>
      <c r="BQ12">
        <v>134.3032161804</v>
      </c>
      <c r="BR12">
        <v>156.8823529412</v>
      </c>
      <c r="BS12">
        <v>5631</v>
      </c>
      <c r="BT12">
        <v>1235</v>
      </c>
      <c r="BU12">
        <v>96.626176522799994</v>
      </c>
      <c r="BV12">
        <v>4826</v>
      </c>
      <c r="BW12">
        <v>207</v>
      </c>
      <c r="BX12">
        <v>125.4347285537</v>
      </c>
      <c r="BY12">
        <v>136.07246376809999</v>
      </c>
      <c r="CA12" t="s">
        <v>413</v>
      </c>
      <c r="CB12" t="s">
        <v>768</v>
      </c>
      <c r="CC12" t="s">
        <v>1000</v>
      </c>
      <c r="CD12">
        <v>5661</v>
      </c>
      <c r="CE12">
        <v>894</v>
      </c>
      <c r="CF12">
        <v>75.459812753899996</v>
      </c>
      <c r="CG12">
        <v>8915</v>
      </c>
      <c r="CH12">
        <v>382</v>
      </c>
      <c r="CI12">
        <v>108.2883903533</v>
      </c>
      <c r="CJ12">
        <v>97.222513089000003</v>
      </c>
      <c r="CL12" t="s">
        <v>413</v>
      </c>
      <c r="CM12" t="s">
        <v>749</v>
      </c>
      <c r="CN12" t="s">
        <v>754</v>
      </c>
      <c r="CO12">
        <v>441</v>
      </c>
      <c r="CP12">
        <v>40</v>
      </c>
      <c r="CQ12">
        <v>62.326530612200003</v>
      </c>
      <c r="CR12">
        <v>1050</v>
      </c>
      <c r="CS12">
        <v>54</v>
      </c>
      <c r="CT12">
        <v>63.454285714299999</v>
      </c>
      <c r="CU12">
        <v>71.592592592599999</v>
      </c>
      <c r="CW12" t="s">
        <v>413</v>
      </c>
      <c r="CX12" t="s">
        <v>759</v>
      </c>
      <c r="CY12" t="s">
        <v>764</v>
      </c>
      <c r="CZ12">
        <v>139</v>
      </c>
      <c r="DA12">
        <v>33</v>
      </c>
      <c r="DB12">
        <v>79.474820143900004</v>
      </c>
      <c r="DC12">
        <v>90</v>
      </c>
      <c r="DD12">
        <v>5</v>
      </c>
      <c r="DE12">
        <v>140.8888888889</v>
      </c>
      <c r="DF12">
        <v>130.80000000000001</v>
      </c>
      <c r="DH12" t="s">
        <v>413</v>
      </c>
      <c r="DI12" t="s">
        <v>739</v>
      </c>
      <c r="DJ12" t="s">
        <v>744</v>
      </c>
      <c r="DK12">
        <v>251</v>
      </c>
      <c r="DL12">
        <v>48</v>
      </c>
      <c r="DM12">
        <v>68.565737051799999</v>
      </c>
      <c r="DN12">
        <v>144</v>
      </c>
      <c r="DO12">
        <v>6</v>
      </c>
      <c r="DP12">
        <v>127.9722222222</v>
      </c>
      <c r="DQ12">
        <v>135.3333333333</v>
      </c>
    </row>
    <row r="13" spans="2:121" x14ac:dyDescent="0.2">
      <c r="B13" t="s">
        <v>97</v>
      </c>
      <c r="C13">
        <v>217</v>
      </c>
      <c r="D13">
        <v>145</v>
      </c>
      <c r="F13" t="s">
        <v>34</v>
      </c>
      <c r="G13">
        <v>189</v>
      </c>
      <c r="H13">
        <v>60.9365079365</v>
      </c>
      <c r="I13">
        <v>1378</v>
      </c>
      <c r="J13">
        <v>285</v>
      </c>
      <c r="K13">
        <v>386</v>
      </c>
      <c r="L13">
        <v>48</v>
      </c>
      <c r="M13">
        <v>239</v>
      </c>
      <c r="N13">
        <v>20</v>
      </c>
      <c r="O13">
        <v>172</v>
      </c>
      <c r="P13">
        <v>56</v>
      </c>
      <c r="Q13">
        <v>0</v>
      </c>
      <c r="R13">
        <v>2</v>
      </c>
      <c r="T13" t="s">
        <v>386</v>
      </c>
      <c r="U13">
        <v>53024</v>
      </c>
      <c r="V13">
        <v>364.17682558839999</v>
      </c>
      <c r="W13">
        <v>63743</v>
      </c>
      <c r="X13">
        <v>15015</v>
      </c>
      <c r="Y13">
        <v>82595</v>
      </c>
      <c r="Z13">
        <v>51569</v>
      </c>
      <c r="AA13">
        <v>20360</v>
      </c>
      <c r="AB13">
        <v>13312</v>
      </c>
      <c r="AC13">
        <v>16713</v>
      </c>
      <c r="AD13">
        <v>8898</v>
      </c>
      <c r="AE13">
        <v>50</v>
      </c>
      <c r="AF13">
        <v>1125</v>
      </c>
      <c r="AH13" t="s">
        <v>382</v>
      </c>
      <c r="AI13">
        <v>15982</v>
      </c>
      <c r="AJ13">
        <v>348.37611062449997</v>
      </c>
      <c r="AK13">
        <v>17966</v>
      </c>
      <c r="AL13">
        <v>4580</v>
      </c>
      <c r="AM13">
        <v>23484</v>
      </c>
      <c r="AN13">
        <v>16380</v>
      </c>
      <c r="AO13">
        <v>8124</v>
      </c>
      <c r="AP13">
        <v>5465</v>
      </c>
      <c r="AQ13">
        <v>13223</v>
      </c>
      <c r="AR13">
        <v>10746</v>
      </c>
      <c r="AS13">
        <v>1025</v>
      </c>
      <c r="AT13">
        <v>26</v>
      </c>
      <c r="AV13" t="s">
        <v>409</v>
      </c>
      <c r="AW13">
        <v>67</v>
      </c>
      <c r="AX13">
        <v>39.283582089600003</v>
      </c>
      <c r="AY13">
        <v>100</v>
      </c>
      <c r="AZ13">
        <v>2</v>
      </c>
      <c r="BA13">
        <v>92</v>
      </c>
      <c r="BB13">
        <v>1</v>
      </c>
      <c r="BC13">
        <v>1</v>
      </c>
      <c r="BD13">
        <v>1</v>
      </c>
      <c r="BE13">
        <v>1</v>
      </c>
      <c r="BG13">
        <v>102</v>
      </c>
      <c r="BH13">
        <v>12</v>
      </c>
      <c r="BJ13" t="s">
        <v>589</v>
      </c>
      <c r="BK13" t="s">
        <v>386</v>
      </c>
      <c r="BL13">
        <v>2241</v>
      </c>
      <c r="BM13">
        <v>557</v>
      </c>
      <c r="BN13">
        <v>93.224453369000003</v>
      </c>
      <c r="BO13">
        <v>2086</v>
      </c>
      <c r="BP13">
        <v>100</v>
      </c>
      <c r="BQ13">
        <v>143.41754554170001</v>
      </c>
      <c r="BR13">
        <v>154.41999999999999</v>
      </c>
      <c r="BS13">
        <v>3426</v>
      </c>
      <c r="BT13">
        <v>979</v>
      </c>
      <c r="BU13">
        <v>108.8992994746</v>
      </c>
      <c r="BV13">
        <v>4097</v>
      </c>
      <c r="BW13">
        <v>170</v>
      </c>
      <c r="BX13">
        <v>160.86697583599999</v>
      </c>
      <c r="BY13">
        <v>157.57647058820001</v>
      </c>
      <c r="CA13" t="s">
        <v>411</v>
      </c>
      <c r="CB13" t="s">
        <v>768</v>
      </c>
      <c r="CC13" t="s">
        <v>1001</v>
      </c>
      <c r="CD13">
        <v>33484</v>
      </c>
      <c r="CE13">
        <v>7647</v>
      </c>
      <c r="CF13">
        <v>91.934834547799994</v>
      </c>
      <c r="CG13">
        <v>39899</v>
      </c>
      <c r="CH13">
        <v>2197</v>
      </c>
      <c r="CI13">
        <v>136.73182285269999</v>
      </c>
      <c r="CJ13">
        <v>134.03959945380001</v>
      </c>
      <c r="CL13" t="s">
        <v>411</v>
      </c>
      <c r="CM13" t="s">
        <v>749</v>
      </c>
      <c r="CN13" t="s">
        <v>755</v>
      </c>
      <c r="CO13">
        <v>1718</v>
      </c>
      <c r="CP13">
        <v>158</v>
      </c>
      <c r="CQ13">
        <v>65.484866123399996</v>
      </c>
      <c r="CR13">
        <v>4076</v>
      </c>
      <c r="CS13">
        <v>228</v>
      </c>
      <c r="CT13">
        <v>65.300049067700002</v>
      </c>
      <c r="CU13">
        <v>67.074561403499999</v>
      </c>
      <c r="CW13" t="s">
        <v>411</v>
      </c>
      <c r="CX13" t="s">
        <v>759</v>
      </c>
      <c r="CY13" t="s">
        <v>765</v>
      </c>
      <c r="CZ13">
        <v>1342</v>
      </c>
      <c r="DA13">
        <v>382</v>
      </c>
      <c r="DB13">
        <v>85.062593144600001</v>
      </c>
      <c r="DC13">
        <v>778</v>
      </c>
      <c r="DD13">
        <v>48</v>
      </c>
      <c r="DE13">
        <v>141.39588688949999</v>
      </c>
      <c r="DF13">
        <v>148.625</v>
      </c>
      <c r="DH13" t="s">
        <v>411</v>
      </c>
      <c r="DI13" t="s">
        <v>739</v>
      </c>
      <c r="DJ13" t="s">
        <v>745</v>
      </c>
      <c r="DK13">
        <v>1214</v>
      </c>
      <c r="DL13">
        <v>286</v>
      </c>
      <c r="DM13">
        <v>76.994233937399997</v>
      </c>
      <c r="DN13">
        <v>940</v>
      </c>
      <c r="DO13">
        <v>51</v>
      </c>
      <c r="DP13">
        <v>135.47340425530001</v>
      </c>
      <c r="DQ13">
        <v>140.70588235290001</v>
      </c>
    </row>
    <row r="14" spans="2:121" x14ac:dyDescent="0.2">
      <c r="B14" t="s">
        <v>128</v>
      </c>
      <c r="C14">
        <v>1476</v>
      </c>
      <c r="D14">
        <v>277</v>
      </c>
      <c r="F14" t="s">
        <v>38</v>
      </c>
      <c r="G14">
        <v>5335</v>
      </c>
      <c r="H14">
        <v>410.31283973759997</v>
      </c>
      <c r="I14">
        <v>7610</v>
      </c>
      <c r="J14">
        <v>2140</v>
      </c>
      <c r="K14">
        <v>7613</v>
      </c>
      <c r="L14">
        <v>4846</v>
      </c>
      <c r="M14">
        <v>1596</v>
      </c>
      <c r="N14">
        <v>787</v>
      </c>
      <c r="O14">
        <v>3207</v>
      </c>
      <c r="P14">
        <v>2295</v>
      </c>
      <c r="Q14">
        <v>0</v>
      </c>
      <c r="R14">
        <v>318</v>
      </c>
      <c r="T14" t="s">
        <v>391</v>
      </c>
      <c r="U14">
        <v>38062</v>
      </c>
      <c r="V14">
        <v>347.39209710469999</v>
      </c>
      <c r="W14">
        <v>54898</v>
      </c>
      <c r="X14">
        <v>12260</v>
      </c>
      <c r="Y14">
        <v>64199</v>
      </c>
      <c r="Z14">
        <v>35678</v>
      </c>
      <c r="AA14">
        <v>13777</v>
      </c>
      <c r="AB14">
        <v>8518</v>
      </c>
      <c r="AC14">
        <v>20027</v>
      </c>
      <c r="AD14">
        <v>10851</v>
      </c>
      <c r="AE14">
        <v>6151</v>
      </c>
      <c r="AF14">
        <v>1021</v>
      </c>
      <c r="AH14" t="s">
        <v>429</v>
      </c>
      <c r="AI14">
        <v>1627</v>
      </c>
      <c r="AJ14">
        <v>309.9520590043</v>
      </c>
      <c r="AK14">
        <v>1806</v>
      </c>
      <c r="AL14">
        <v>344</v>
      </c>
      <c r="AM14">
        <v>2291</v>
      </c>
      <c r="AN14">
        <v>1520</v>
      </c>
      <c r="AO14">
        <v>1009</v>
      </c>
      <c r="AP14">
        <v>519</v>
      </c>
      <c r="AQ14">
        <v>560</v>
      </c>
      <c r="AR14">
        <v>280</v>
      </c>
      <c r="AS14">
        <v>5</v>
      </c>
      <c r="AT14">
        <v>5</v>
      </c>
      <c r="AV14" t="s">
        <v>394</v>
      </c>
      <c r="AW14">
        <v>273</v>
      </c>
      <c r="AX14">
        <v>50.945054945099997</v>
      </c>
      <c r="AY14">
        <v>396</v>
      </c>
      <c r="AZ14">
        <v>61</v>
      </c>
      <c r="BA14">
        <v>397</v>
      </c>
      <c r="BB14">
        <v>34</v>
      </c>
      <c r="BC14">
        <v>3</v>
      </c>
      <c r="BD14">
        <v>2</v>
      </c>
      <c r="BE14">
        <v>38</v>
      </c>
      <c r="BF14">
        <v>8</v>
      </c>
      <c r="BG14">
        <v>66</v>
      </c>
      <c r="BH14">
        <v>67</v>
      </c>
      <c r="BJ14" t="s">
        <v>606</v>
      </c>
      <c r="BK14" t="s">
        <v>386</v>
      </c>
      <c r="BL14">
        <v>16671</v>
      </c>
      <c r="BM14">
        <v>3372</v>
      </c>
      <c r="BN14">
        <v>87.302201427599996</v>
      </c>
      <c r="BO14">
        <v>18664</v>
      </c>
      <c r="BP14">
        <v>1181</v>
      </c>
      <c r="BQ14">
        <v>138.6477175311</v>
      </c>
      <c r="BR14">
        <v>136.14140558849999</v>
      </c>
      <c r="BS14">
        <v>15364</v>
      </c>
      <c r="BT14">
        <v>2989</v>
      </c>
      <c r="BU14">
        <v>84.875488154099997</v>
      </c>
      <c r="BV14">
        <v>17965</v>
      </c>
      <c r="BW14">
        <v>1113</v>
      </c>
      <c r="BX14">
        <v>137.57456164760001</v>
      </c>
      <c r="BY14">
        <v>136.34860736749999</v>
      </c>
      <c r="CA14" t="s">
        <v>407</v>
      </c>
      <c r="CB14" t="s">
        <v>768</v>
      </c>
      <c r="CC14" t="s">
        <v>1002</v>
      </c>
      <c r="CD14">
        <v>2031</v>
      </c>
      <c r="CE14">
        <v>529</v>
      </c>
      <c r="CF14">
        <v>97.443623830600004</v>
      </c>
      <c r="CG14">
        <v>1784</v>
      </c>
      <c r="CH14">
        <v>81</v>
      </c>
      <c r="CI14">
        <v>141.66087443949999</v>
      </c>
      <c r="CJ14">
        <v>147.3703703704</v>
      </c>
      <c r="CL14" t="s">
        <v>407</v>
      </c>
      <c r="CM14" t="s">
        <v>749</v>
      </c>
      <c r="CN14" t="s">
        <v>756</v>
      </c>
      <c r="CO14">
        <v>148</v>
      </c>
      <c r="CP14">
        <v>16</v>
      </c>
      <c r="CQ14">
        <v>67.277027027000003</v>
      </c>
      <c r="CR14">
        <v>368</v>
      </c>
      <c r="CS14">
        <v>24</v>
      </c>
      <c r="CT14">
        <v>64.836956521700003</v>
      </c>
      <c r="CU14">
        <v>53.708333333299997</v>
      </c>
      <c r="CW14" t="s">
        <v>407</v>
      </c>
      <c r="CX14" t="s">
        <v>759</v>
      </c>
      <c r="CY14" t="s">
        <v>766</v>
      </c>
      <c r="CZ14">
        <v>66</v>
      </c>
      <c r="DA14">
        <v>17</v>
      </c>
      <c r="DB14">
        <v>87.151515151500007</v>
      </c>
      <c r="DC14">
        <v>54</v>
      </c>
      <c r="DD14">
        <v>0</v>
      </c>
      <c r="DE14">
        <v>144.14814814810001</v>
      </c>
      <c r="DF14">
        <v>0</v>
      </c>
      <c r="DH14" t="s">
        <v>407</v>
      </c>
      <c r="DI14" t="s">
        <v>739</v>
      </c>
      <c r="DJ14" t="s">
        <v>746</v>
      </c>
      <c r="DK14">
        <v>63</v>
      </c>
      <c r="DL14">
        <v>25</v>
      </c>
      <c r="DM14">
        <v>103.17460317459999</v>
      </c>
      <c r="DN14">
        <v>63</v>
      </c>
      <c r="DO14">
        <v>1</v>
      </c>
      <c r="DP14">
        <v>110.69841269840001</v>
      </c>
      <c r="DQ14">
        <v>119</v>
      </c>
    </row>
    <row r="15" spans="2:121" x14ac:dyDescent="0.2">
      <c r="B15" t="s">
        <v>118</v>
      </c>
      <c r="C15">
        <v>19</v>
      </c>
      <c r="D15">
        <v>13</v>
      </c>
      <c r="F15" t="s">
        <v>36</v>
      </c>
      <c r="G15">
        <v>319</v>
      </c>
      <c r="H15">
        <v>271.05329153610001</v>
      </c>
      <c r="I15">
        <v>807</v>
      </c>
      <c r="J15">
        <v>98</v>
      </c>
      <c r="K15">
        <v>533</v>
      </c>
      <c r="L15">
        <v>287</v>
      </c>
      <c r="M15">
        <v>142</v>
      </c>
      <c r="N15">
        <v>59</v>
      </c>
      <c r="O15">
        <v>86</v>
      </c>
      <c r="P15">
        <v>35</v>
      </c>
      <c r="Q15">
        <v>2</v>
      </c>
      <c r="R15">
        <v>3</v>
      </c>
      <c r="T15" t="s">
        <v>370</v>
      </c>
      <c r="U15">
        <v>98173</v>
      </c>
      <c r="V15">
        <v>450.88509060540002</v>
      </c>
      <c r="W15">
        <v>77232</v>
      </c>
      <c r="X15">
        <v>20522</v>
      </c>
      <c r="Y15">
        <v>130993</v>
      </c>
      <c r="Z15">
        <v>97152</v>
      </c>
      <c r="AA15">
        <v>37432</v>
      </c>
      <c r="AB15">
        <v>25783</v>
      </c>
      <c r="AC15">
        <v>28245</v>
      </c>
      <c r="AD15">
        <v>20352</v>
      </c>
      <c r="AE15">
        <v>12583</v>
      </c>
      <c r="AF15">
        <v>55</v>
      </c>
      <c r="AH15" t="s">
        <v>409</v>
      </c>
      <c r="AI15">
        <v>707</v>
      </c>
      <c r="AJ15">
        <v>307.38896746820001</v>
      </c>
      <c r="AK15">
        <v>1541</v>
      </c>
      <c r="AL15">
        <v>324</v>
      </c>
      <c r="AM15">
        <v>1102</v>
      </c>
      <c r="AN15">
        <v>608</v>
      </c>
      <c r="AO15">
        <v>377</v>
      </c>
      <c r="AP15">
        <v>156</v>
      </c>
      <c r="AQ15">
        <v>402</v>
      </c>
      <c r="AR15">
        <v>228</v>
      </c>
      <c r="AS15">
        <v>3</v>
      </c>
      <c r="AT15">
        <v>3</v>
      </c>
      <c r="AV15" t="s">
        <v>413</v>
      </c>
      <c r="AW15">
        <v>208</v>
      </c>
      <c r="AX15">
        <v>40.528846153800004</v>
      </c>
      <c r="AY15">
        <v>291</v>
      </c>
      <c r="AZ15">
        <v>8</v>
      </c>
      <c r="BA15">
        <v>253</v>
      </c>
      <c r="BB15">
        <v>9</v>
      </c>
      <c r="BC15">
        <v>2</v>
      </c>
      <c r="BD15">
        <v>2</v>
      </c>
      <c r="BE15">
        <v>11</v>
      </c>
      <c r="BF15">
        <v>5</v>
      </c>
      <c r="BG15">
        <v>507</v>
      </c>
      <c r="BH15">
        <v>44</v>
      </c>
      <c r="BJ15" t="s">
        <v>568</v>
      </c>
      <c r="BK15" t="s">
        <v>391</v>
      </c>
      <c r="BL15">
        <v>6702</v>
      </c>
      <c r="BM15">
        <v>1958</v>
      </c>
      <c r="BN15">
        <v>104.449268875</v>
      </c>
      <c r="BO15">
        <v>7109</v>
      </c>
      <c r="BP15">
        <v>486</v>
      </c>
      <c r="BQ15">
        <v>153.0002813335</v>
      </c>
      <c r="BR15">
        <v>150.15020576129999</v>
      </c>
      <c r="BS15">
        <v>3520</v>
      </c>
      <c r="BT15">
        <v>800</v>
      </c>
      <c r="BU15">
        <v>87.191761363599994</v>
      </c>
      <c r="BV15">
        <v>4123</v>
      </c>
      <c r="BW15">
        <v>163</v>
      </c>
      <c r="BX15">
        <v>133.42105263159999</v>
      </c>
      <c r="BY15">
        <v>140.44171779140001</v>
      </c>
      <c r="CA15" t="s">
        <v>422</v>
      </c>
      <c r="CB15" t="s">
        <v>768</v>
      </c>
      <c r="CC15" t="s">
        <v>1003</v>
      </c>
      <c r="CD15">
        <v>857</v>
      </c>
      <c r="CE15">
        <v>104</v>
      </c>
      <c r="CF15">
        <v>77.3943990665</v>
      </c>
      <c r="CG15">
        <v>934</v>
      </c>
      <c r="CH15">
        <v>53</v>
      </c>
      <c r="CI15">
        <v>144.4518201285</v>
      </c>
      <c r="CJ15">
        <v>154</v>
      </c>
      <c r="CL15" t="s">
        <v>422</v>
      </c>
      <c r="CM15" t="s">
        <v>749</v>
      </c>
      <c r="CN15" t="s">
        <v>757</v>
      </c>
      <c r="CO15">
        <v>13</v>
      </c>
      <c r="CP15">
        <v>2</v>
      </c>
      <c r="CQ15">
        <v>64.846153846199996</v>
      </c>
      <c r="CR15">
        <v>71</v>
      </c>
      <c r="CS15">
        <v>5</v>
      </c>
      <c r="CT15">
        <v>59.042253521100001</v>
      </c>
      <c r="CU15">
        <v>43</v>
      </c>
      <c r="CW15" t="s">
        <v>422</v>
      </c>
      <c r="CX15" t="s">
        <v>759</v>
      </c>
      <c r="CY15" t="s">
        <v>767</v>
      </c>
      <c r="CZ15">
        <v>19</v>
      </c>
      <c r="DA15">
        <v>9</v>
      </c>
      <c r="DB15">
        <v>104.2105263158</v>
      </c>
      <c r="DC15">
        <v>15</v>
      </c>
      <c r="DD15">
        <v>0</v>
      </c>
      <c r="DE15">
        <v>154.26666666669999</v>
      </c>
      <c r="DF15">
        <v>0</v>
      </c>
      <c r="DH15" t="s">
        <v>422</v>
      </c>
      <c r="DI15" t="s">
        <v>739</v>
      </c>
      <c r="DJ15" t="s">
        <v>747</v>
      </c>
      <c r="DK15">
        <v>9</v>
      </c>
      <c r="DL15">
        <v>5</v>
      </c>
      <c r="DM15">
        <v>120.6666666667</v>
      </c>
      <c r="DN15">
        <v>21</v>
      </c>
      <c r="DO15">
        <v>0</v>
      </c>
      <c r="DP15">
        <v>115.7619047619</v>
      </c>
      <c r="DQ15">
        <v>0</v>
      </c>
    </row>
    <row r="16" spans="2:121" x14ac:dyDescent="0.2">
      <c r="B16" t="s">
        <v>977</v>
      </c>
      <c r="C16">
        <v>1</v>
      </c>
      <c r="F16" t="s">
        <v>61</v>
      </c>
      <c r="G16">
        <v>869</v>
      </c>
      <c r="H16">
        <v>151.86075949369999</v>
      </c>
      <c r="I16">
        <v>2375</v>
      </c>
      <c r="J16">
        <v>534</v>
      </c>
      <c r="K16">
        <v>1515</v>
      </c>
      <c r="L16">
        <v>815</v>
      </c>
      <c r="M16">
        <v>751</v>
      </c>
      <c r="N16">
        <v>557</v>
      </c>
      <c r="O16">
        <v>1513</v>
      </c>
      <c r="P16">
        <v>1119</v>
      </c>
      <c r="Q16">
        <v>0</v>
      </c>
      <c r="R16">
        <v>1</v>
      </c>
      <c r="T16" t="s">
        <v>8</v>
      </c>
      <c r="U16">
        <v>53</v>
      </c>
      <c r="V16">
        <v>849.37735849060005</v>
      </c>
      <c r="W16">
        <v>37</v>
      </c>
      <c r="X16">
        <v>3</v>
      </c>
      <c r="Y16">
        <v>56</v>
      </c>
      <c r="Z16">
        <v>49</v>
      </c>
      <c r="AA16">
        <v>8</v>
      </c>
      <c r="AB16">
        <v>8</v>
      </c>
      <c r="AC16">
        <v>49726</v>
      </c>
      <c r="AD16">
        <v>26904</v>
      </c>
      <c r="AE16">
        <v>0</v>
      </c>
      <c r="AF16">
        <v>1</v>
      </c>
      <c r="AH16" t="s">
        <v>395</v>
      </c>
      <c r="AI16">
        <v>6810</v>
      </c>
      <c r="AJ16">
        <v>477.51982378849999</v>
      </c>
      <c r="AK16">
        <v>7235</v>
      </c>
      <c r="AL16">
        <v>1970</v>
      </c>
      <c r="AM16">
        <v>9660</v>
      </c>
      <c r="AN16">
        <v>6778</v>
      </c>
      <c r="AO16">
        <v>2122</v>
      </c>
      <c r="AP16">
        <v>1656</v>
      </c>
      <c r="AQ16">
        <v>3006</v>
      </c>
      <c r="AR16">
        <v>1548</v>
      </c>
      <c r="AS16">
        <v>702</v>
      </c>
      <c r="AT16">
        <v>212</v>
      </c>
      <c r="AV16" t="s">
        <v>376</v>
      </c>
      <c r="AW16">
        <v>1691</v>
      </c>
      <c r="AX16">
        <v>93.002365464199997</v>
      </c>
      <c r="AY16">
        <v>2730</v>
      </c>
      <c r="AZ16">
        <v>646</v>
      </c>
      <c r="BA16">
        <v>2341</v>
      </c>
      <c r="BB16">
        <v>776</v>
      </c>
      <c r="BC16">
        <v>10</v>
      </c>
      <c r="BD16">
        <v>9</v>
      </c>
      <c r="BE16">
        <v>120</v>
      </c>
      <c r="BF16">
        <v>20</v>
      </c>
      <c r="BG16">
        <v>172</v>
      </c>
      <c r="BH16">
        <v>482</v>
      </c>
      <c r="BJ16" t="s">
        <v>560</v>
      </c>
      <c r="BK16" t="s">
        <v>391</v>
      </c>
      <c r="BL16">
        <v>7883</v>
      </c>
      <c r="BM16">
        <v>2165</v>
      </c>
      <c r="BN16">
        <v>104.8878599518</v>
      </c>
      <c r="BO16">
        <v>10131</v>
      </c>
      <c r="BP16">
        <v>612</v>
      </c>
      <c r="BQ16">
        <v>130.95350903170001</v>
      </c>
      <c r="BR16">
        <v>128.5735294118</v>
      </c>
      <c r="BS16">
        <v>8044</v>
      </c>
      <c r="BT16">
        <v>2396</v>
      </c>
      <c r="BU16">
        <v>109.9402038787</v>
      </c>
      <c r="BV16">
        <v>11401</v>
      </c>
      <c r="BW16">
        <v>627</v>
      </c>
      <c r="BX16">
        <v>143.1669151829</v>
      </c>
      <c r="BY16">
        <v>136.94736842110001</v>
      </c>
      <c r="CA16" t="s">
        <v>386</v>
      </c>
      <c r="CB16" t="s">
        <v>768</v>
      </c>
      <c r="CD16">
        <v>63213</v>
      </c>
      <c r="CE16">
        <v>14204</v>
      </c>
      <c r="CF16">
        <v>92.219369433500006</v>
      </c>
      <c r="CG16">
        <v>75171</v>
      </c>
      <c r="CH16">
        <v>3989</v>
      </c>
      <c r="CI16">
        <v>132.98017852629999</v>
      </c>
      <c r="CJ16">
        <v>129.122837804</v>
      </c>
      <c r="CL16" t="s">
        <v>386</v>
      </c>
      <c r="CM16" t="s">
        <v>749</v>
      </c>
      <c r="CO16">
        <v>3763</v>
      </c>
      <c r="CP16">
        <v>382</v>
      </c>
      <c r="CQ16">
        <v>66.854105766700002</v>
      </c>
      <c r="CR16">
        <v>8882</v>
      </c>
      <c r="CS16">
        <v>494</v>
      </c>
      <c r="CT16">
        <v>65.492344066699999</v>
      </c>
      <c r="CU16">
        <v>67.269230769200007</v>
      </c>
      <c r="CW16" t="s">
        <v>386</v>
      </c>
      <c r="CX16" t="s">
        <v>759</v>
      </c>
      <c r="CZ16">
        <v>2202</v>
      </c>
      <c r="DA16">
        <v>587</v>
      </c>
      <c r="DB16">
        <v>84.193460490500001</v>
      </c>
      <c r="DC16">
        <v>1288</v>
      </c>
      <c r="DD16">
        <v>75</v>
      </c>
      <c r="DE16">
        <v>143.2251552795</v>
      </c>
      <c r="DF16">
        <v>146.63999999999999</v>
      </c>
      <c r="DH16" t="s">
        <v>386</v>
      </c>
      <c r="DI16" t="s">
        <v>739</v>
      </c>
      <c r="DK16">
        <v>2324</v>
      </c>
      <c r="DL16">
        <v>547</v>
      </c>
      <c r="DM16">
        <v>77.772375215099999</v>
      </c>
      <c r="DN16">
        <v>1749</v>
      </c>
      <c r="DO16">
        <v>102</v>
      </c>
      <c r="DP16">
        <v>130.4562607204</v>
      </c>
      <c r="DQ16">
        <v>133.931372549</v>
      </c>
    </row>
    <row r="17" spans="2:121" x14ac:dyDescent="0.2">
      <c r="B17" t="s">
        <v>119</v>
      </c>
      <c r="C17">
        <v>67</v>
      </c>
      <c r="D17">
        <v>49</v>
      </c>
      <c r="F17" t="s">
        <v>83</v>
      </c>
      <c r="G17">
        <v>17847</v>
      </c>
      <c r="H17">
        <v>328.1880428083</v>
      </c>
      <c r="I17">
        <v>18658</v>
      </c>
      <c r="J17">
        <v>5239</v>
      </c>
      <c r="K17">
        <v>29891</v>
      </c>
      <c r="L17">
        <v>19351</v>
      </c>
      <c r="M17">
        <v>10963</v>
      </c>
      <c r="N17">
        <v>7247</v>
      </c>
      <c r="O17">
        <v>4137</v>
      </c>
      <c r="P17">
        <v>2676</v>
      </c>
      <c r="Q17">
        <v>1</v>
      </c>
      <c r="R17">
        <v>23</v>
      </c>
      <c r="T17" t="s">
        <v>405</v>
      </c>
      <c r="U17">
        <v>56266</v>
      </c>
      <c r="V17">
        <v>376.41979170370001</v>
      </c>
      <c r="W17">
        <v>59550</v>
      </c>
      <c r="X17">
        <v>13763</v>
      </c>
      <c r="Y17">
        <v>81430</v>
      </c>
      <c r="Z17">
        <v>54639</v>
      </c>
      <c r="AA17">
        <v>23557</v>
      </c>
      <c r="AB17">
        <v>16848</v>
      </c>
      <c r="AC17">
        <v>21289</v>
      </c>
      <c r="AD17">
        <v>15668</v>
      </c>
      <c r="AE17">
        <v>406</v>
      </c>
      <c r="AF17">
        <v>699</v>
      </c>
      <c r="AH17" t="s">
        <v>393</v>
      </c>
      <c r="AI17">
        <v>6866</v>
      </c>
      <c r="AJ17">
        <v>611.20302942030003</v>
      </c>
      <c r="AK17">
        <v>5170</v>
      </c>
      <c r="AL17">
        <v>1148</v>
      </c>
      <c r="AM17">
        <v>10396</v>
      </c>
      <c r="AN17">
        <v>7726</v>
      </c>
      <c r="AO17">
        <v>2048</v>
      </c>
      <c r="AP17">
        <v>1558</v>
      </c>
      <c r="AQ17">
        <v>2897</v>
      </c>
      <c r="AR17">
        <v>1976</v>
      </c>
      <c r="AS17">
        <v>521</v>
      </c>
      <c r="AT17">
        <v>197</v>
      </c>
      <c r="AV17" t="s">
        <v>429</v>
      </c>
      <c r="AW17">
        <v>21</v>
      </c>
      <c r="AX17">
        <v>53.714285714299997</v>
      </c>
      <c r="AY17">
        <v>25</v>
      </c>
      <c r="AZ17">
        <v>2</v>
      </c>
      <c r="BA17">
        <v>33</v>
      </c>
      <c r="BB17">
        <v>3</v>
      </c>
      <c r="BC17">
        <v>1</v>
      </c>
      <c r="BD17">
        <v>1</v>
      </c>
      <c r="BE17">
        <v>3</v>
      </c>
      <c r="BF17">
        <v>2</v>
      </c>
      <c r="BG17">
        <v>56</v>
      </c>
      <c r="BH17">
        <v>6</v>
      </c>
      <c r="BJ17" t="s">
        <v>577</v>
      </c>
      <c r="BK17" t="s">
        <v>391</v>
      </c>
      <c r="BL17">
        <v>2299</v>
      </c>
      <c r="BM17">
        <v>398</v>
      </c>
      <c r="BN17">
        <v>80.778599391</v>
      </c>
      <c r="BO17">
        <v>3044</v>
      </c>
      <c r="BP17">
        <v>184</v>
      </c>
      <c r="BQ17">
        <v>109.4789750329</v>
      </c>
      <c r="BR17">
        <v>112.1086956522</v>
      </c>
      <c r="BS17">
        <v>3201</v>
      </c>
      <c r="BT17">
        <v>914</v>
      </c>
      <c r="BU17">
        <v>95.737894408000002</v>
      </c>
      <c r="BV17">
        <v>4184</v>
      </c>
      <c r="BW17">
        <v>287</v>
      </c>
      <c r="BX17">
        <v>126.9065487572</v>
      </c>
      <c r="BY17">
        <v>134.45296167250001</v>
      </c>
      <c r="CA17" t="s">
        <v>395</v>
      </c>
      <c r="CB17" t="s">
        <v>808</v>
      </c>
      <c r="CC17" t="s">
        <v>1004</v>
      </c>
      <c r="CD17">
        <v>6948</v>
      </c>
      <c r="CE17">
        <v>1974</v>
      </c>
      <c r="CF17">
        <v>102.7282671272</v>
      </c>
      <c r="CG17">
        <v>7533</v>
      </c>
      <c r="CH17">
        <v>513</v>
      </c>
      <c r="CI17">
        <v>148.85463958579999</v>
      </c>
      <c r="CJ17">
        <v>144.9376218324</v>
      </c>
      <c r="CL17" t="s">
        <v>395</v>
      </c>
      <c r="CM17" t="s">
        <v>783</v>
      </c>
      <c r="CN17" t="s">
        <v>782</v>
      </c>
      <c r="CO17">
        <v>719</v>
      </c>
      <c r="CP17">
        <v>113</v>
      </c>
      <c r="CQ17">
        <v>74.803894297599996</v>
      </c>
      <c r="CR17">
        <v>1633</v>
      </c>
      <c r="CS17">
        <v>93</v>
      </c>
      <c r="CT17">
        <v>72.217391304299994</v>
      </c>
      <c r="CU17">
        <v>80.086021505399998</v>
      </c>
      <c r="CW17" t="s">
        <v>395</v>
      </c>
      <c r="CX17" t="s">
        <v>796</v>
      </c>
      <c r="CY17" t="s">
        <v>795</v>
      </c>
      <c r="CZ17">
        <v>270</v>
      </c>
      <c r="DA17">
        <v>86</v>
      </c>
      <c r="DB17">
        <v>97.025925925899998</v>
      </c>
      <c r="DC17">
        <v>136</v>
      </c>
      <c r="DD17">
        <v>6</v>
      </c>
      <c r="DE17">
        <v>146.2205882353</v>
      </c>
      <c r="DF17">
        <v>182</v>
      </c>
      <c r="DH17" t="s">
        <v>395</v>
      </c>
      <c r="DI17" t="s">
        <v>770</v>
      </c>
      <c r="DJ17" t="s">
        <v>769</v>
      </c>
      <c r="DK17">
        <v>199</v>
      </c>
      <c r="DL17">
        <v>38</v>
      </c>
      <c r="DM17">
        <v>75.814070351799998</v>
      </c>
      <c r="DN17">
        <v>165</v>
      </c>
      <c r="DO17">
        <v>8</v>
      </c>
      <c r="DP17">
        <v>127.8848484848</v>
      </c>
      <c r="DQ17">
        <v>143.125</v>
      </c>
    </row>
    <row r="18" spans="2:121" x14ac:dyDescent="0.2">
      <c r="B18" t="s">
        <v>94</v>
      </c>
      <c r="C18">
        <v>362</v>
      </c>
      <c r="D18">
        <v>192</v>
      </c>
      <c r="F18" t="s">
        <v>70</v>
      </c>
      <c r="G18">
        <v>6670</v>
      </c>
      <c r="H18">
        <v>253.976011994</v>
      </c>
      <c r="I18">
        <v>2230</v>
      </c>
      <c r="J18">
        <v>568</v>
      </c>
      <c r="K18">
        <v>13856</v>
      </c>
      <c r="L18">
        <v>7730</v>
      </c>
      <c r="M18">
        <v>1277</v>
      </c>
      <c r="N18">
        <v>683</v>
      </c>
      <c r="O18">
        <v>378</v>
      </c>
      <c r="P18">
        <v>140</v>
      </c>
      <c r="Q18">
        <v>0</v>
      </c>
      <c r="R18">
        <v>1</v>
      </c>
      <c r="T18" t="s">
        <v>381</v>
      </c>
      <c r="U18">
        <v>65153</v>
      </c>
      <c r="V18">
        <v>339.48531917179997</v>
      </c>
      <c r="W18">
        <v>70302</v>
      </c>
      <c r="X18">
        <v>18405</v>
      </c>
      <c r="Y18">
        <v>90697</v>
      </c>
      <c r="Z18">
        <v>61056</v>
      </c>
      <c r="AA18">
        <v>26634</v>
      </c>
      <c r="AB18">
        <v>18160</v>
      </c>
      <c r="AC18">
        <v>30173</v>
      </c>
      <c r="AD18">
        <v>21819</v>
      </c>
      <c r="AE18">
        <v>152</v>
      </c>
      <c r="AF18">
        <v>1218</v>
      </c>
      <c r="AH18" t="s">
        <v>400</v>
      </c>
      <c r="AI18">
        <v>1312</v>
      </c>
      <c r="AJ18">
        <v>202.21722560980001</v>
      </c>
      <c r="AK18">
        <v>2425</v>
      </c>
      <c r="AL18">
        <v>448</v>
      </c>
      <c r="AM18">
        <v>1998</v>
      </c>
      <c r="AN18">
        <v>966</v>
      </c>
      <c r="AO18">
        <v>398</v>
      </c>
      <c r="AP18">
        <v>194</v>
      </c>
      <c r="AQ18">
        <v>480</v>
      </c>
      <c r="AR18">
        <v>286</v>
      </c>
      <c r="AS18">
        <v>2</v>
      </c>
      <c r="AT18">
        <v>7</v>
      </c>
      <c r="AV18" t="s">
        <v>400</v>
      </c>
      <c r="AW18">
        <v>133</v>
      </c>
      <c r="AX18">
        <v>45.6691729323</v>
      </c>
      <c r="AY18">
        <v>229</v>
      </c>
      <c r="AZ18">
        <v>12</v>
      </c>
      <c r="BA18">
        <v>197</v>
      </c>
      <c r="BB18">
        <v>3</v>
      </c>
      <c r="BC18">
        <v>0</v>
      </c>
      <c r="BE18">
        <v>8</v>
      </c>
      <c r="BF18">
        <v>2</v>
      </c>
      <c r="BG18">
        <v>287</v>
      </c>
      <c r="BH18">
        <v>25</v>
      </c>
      <c r="BJ18" t="s">
        <v>570</v>
      </c>
      <c r="BK18" t="s">
        <v>391</v>
      </c>
      <c r="BL18">
        <v>6739</v>
      </c>
      <c r="BM18">
        <v>1758</v>
      </c>
      <c r="BN18">
        <v>99.423801750999999</v>
      </c>
      <c r="BO18">
        <v>7771</v>
      </c>
      <c r="BP18">
        <v>533</v>
      </c>
      <c r="BQ18">
        <v>145.5469051602</v>
      </c>
      <c r="BR18">
        <v>146.08630393999999</v>
      </c>
      <c r="BS18">
        <v>6526</v>
      </c>
      <c r="BT18">
        <v>1638</v>
      </c>
      <c r="BU18">
        <v>96.9471345388</v>
      </c>
      <c r="BV18">
        <v>7642</v>
      </c>
      <c r="BW18">
        <v>450</v>
      </c>
      <c r="BX18">
        <v>142.9882229783</v>
      </c>
      <c r="BY18">
        <v>143.23333333330001</v>
      </c>
      <c r="CA18" t="s">
        <v>393</v>
      </c>
      <c r="CB18" t="s">
        <v>808</v>
      </c>
      <c r="CC18" t="s">
        <v>1005</v>
      </c>
      <c r="CD18">
        <v>4876</v>
      </c>
      <c r="CE18">
        <v>1080</v>
      </c>
      <c r="CF18">
        <v>89.160582444599996</v>
      </c>
      <c r="CG18">
        <v>6101</v>
      </c>
      <c r="CH18">
        <v>385</v>
      </c>
      <c r="CI18">
        <v>123.5931814457</v>
      </c>
      <c r="CJ18">
        <v>118.8181818182</v>
      </c>
      <c r="CL18" t="s">
        <v>393</v>
      </c>
      <c r="CM18" t="s">
        <v>783</v>
      </c>
      <c r="CN18" t="s">
        <v>784</v>
      </c>
      <c r="CO18">
        <v>441</v>
      </c>
      <c r="CP18">
        <v>57</v>
      </c>
      <c r="CQ18">
        <v>65.149659863899998</v>
      </c>
      <c r="CR18">
        <v>974</v>
      </c>
      <c r="CS18">
        <v>48</v>
      </c>
      <c r="CT18">
        <v>74.033880903500005</v>
      </c>
      <c r="CU18">
        <v>59.854166666700003</v>
      </c>
      <c r="CW18" t="s">
        <v>393</v>
      </c>
      <c r="CX18" t="s">
        <v>796</v>
      </c>
      <c r="CY18" t="s">
        <v>797</v>
      </c>
      <c r="CZ18">
        <v>129</v>
      </c>
      <c r="DA18">
        <v>38</v>
      </c>
      <c r="DB18">
        <v>87.7054263566</v>
      </c>
      <c r="DC18">
        <v>72</v>
      </c>
      <c r="DD18">
        <v>5</v>
      </c>
      <c r="DE18">
        <v>145.80555555559999</v>
      </c>
      <c r="DF18">
        <v>154.80000000000001</v>
      </c>
      <c r="DH18" t="s">
        <v>393</v>
      </c>
      <c r="DI18" t="s">
        <v>770</v>
      </c>
      <c r="DJ18" t="s">
        <v>771</v>
      </c>
      <c r="DK18">
        <v>89</v>
      </c>
      <c r="DL18">
        <v>16</v>
      </c>
      <c r="DM18">
        <v>80.134831460699999</v>
      </c>
      <c r="DN18">
        <v>86</v>
      </c>
      <c r="DO18">
        <v>3</v>
      </c>
      <c r="DP18">
        <v>141.1511627907</v>
      </c>
      <c r="DQ18">
        <v>208.3333333333</v>
      </c>
    </row>
    <row r="19" spans="2:121" x14ac:dyDescent="0.2">
      <c r="B19" t="s">
        <v>123</v>
      </c>
      <c r="C19">
        <v>40</v>
      </c>
      <c r="D19">
        <v>33</v>
      </c>
      <c r="F19" t="s">
        <v>74</v>
      </c>
      <c r="G19">
        <v>250</v>
      </c>
      <c r="H19">
        <v>117.276</v>
      </c>
      <c r="I19">
        <v>825</v>
      </c>
      <c r="J19">
        <v>149</v>
      </c>
      <c r="K19">
        <v>466</v>
      </c>
      <c r="L19">
        <v>128</v>
      </c>
      <c r="M19">
        <v>348</v>
      </c>
      <c r="N19">
        <v>155</v>
      </c>
      <c r="O19">
        <v>46</v>
      </c>
      <c r="P19">
        <v>13</v>
      </c>
      <c r="Q19">
        <v>0</v>
      </c>
      <c r="R19">
        <v>0</v>
      </c>
      <c r="T19" t="s">
        <v>462</v>
      </c>
      <c r="U19">
        <v>310731</v>
      </c>
      <c r="V19">
        <v>386.63806314790003</v>
      </c>
      <c r="W19">
        <v>325762</v>
      </c>
      <c r="X19">
        <v>79968</v>
      </c>
      <c r="Y19">
        <v>449970</v>
      </c>
      <c r="Z19">
        <v>300143</v>
      </c>
      <c r="AA19">
        <v>121768</v>
      </c>
      <c r="AB19">
        <v>82629</v>
      </c>
      <c r="AC19">
        <v>166173</v>
      </c>
      <c r="AD19">
        <v>104492</v>
      </c>
      <c r="AE19">
        <v>19342</v>
      </c>
      <c r="AF19">
        <v>4119</v>
      </c>
      <c r="AH19" t="s">
        <v>423</v>
      </c>
      <c r="AI19">
        <v>2081</v>
      </c>
      <c r="AJ19">
        <v>241.52378664099999</v>
      </c>
      <c r="AK19">
        <v>2478</v>
      </c>
      <c r="AL19">
        <v>477</v>
      </c>
      <c r="AM19">
        <v>3104</v>
      </c>
      <c r="AN19">
        <v>1724</v>
      </c>
      <c r="AO19">
        <v>1101</v>
      </c>
      <c r="AP19">
        <v>478</v>
      </c>
      <c r="AQ19">
        <v>619</v>
      </c>
      <c r="AR19">
        <v>340</v>
      </c>
      <c r="AS19">
        <v>11</v>
      </c>
      <c r="AT19">
        <v>12</v>
      </c>
      <c r="AV19" t="s">
        <v>383</v>
      </c>
      <c r="AW19">
        <v>1597</v>
      </c>
      <c r="AX19">
        <v>86.029430181600006</v>
      </c>
      <c r="AY19">
        <v>1633</v>
      </c>
      <c r="AZ19">
        <v>381</v>
      </c>
      <c r="BA19">
        <v>2059</v>
      </c>
      <c r="BB19">
        <v>590</v>
      </c>
      <c r="BC19">
        <v>30</v>
      </c>
      <c r="BD19">
        <v>29</v>
      </c>
      <c r="BE19">
        <v>101</v>
      </c>
      <c r="BF19">
        <v>38</v>
      </c>
      <c r="BG19">
        <v>273</v>
      </c>
      <c r="BH19">
        <v>474</v>
      </c>
      <c r="BJ19" t="s">
        <v>634</v>
      </c>
      <c r="BK19" t="s">
        <v>391</v>
      </c>
      <c r="BL19">
        <v>883</v>
      </c>
      <c r="BM19">
        <v>143</v>
      </c>
      <c r="BN19">
        <v>74.3193657984</v>
      </c>
      <c r="BO19">
        <v>1215</v>
      </c>
      <c r="BP19">
        <v>59</v>
      </c>
      <c r="BQ19">
        <v>101.6971193416</v>
      </c>
      <c r="BR19">
        <v>121.6440677966</v>
      </c>
      <c r="BS19">
        <v>1240</v>
      </c>
      <c r="BT19">
        <v>378</v>
      </c>
      <c r="BU19">
        <v>99.353225806500006</v>
      </c>
      <c r="BV19">
        <v>1692</v>
      </c>
      <c r="BW19">
        <v>94</v>
      </c>
      <c r="BX19">
        <v>134.7369976359</v>
      </c>
      <c r="BY19">
        <v>139.3723404255</v>
      </c>
      <c r="CA19" t="s">
        <v>400</v>
      </c>
      <c r="CB19" t="s">
        <v>808</v>
      </c>
      <c r="CC19" t="s">
        <v>1006</v>
      </c>
      <c r="CD19">
        <v>2379</v>
      </c>
      <c r="CE19">
        <v>422</v>
      </c>
      <c r="CF19">
        <v>82.451870533800005</v>
      </c>
      <c r="CG19">
        <v>3150</v>
      </c>
      <c r="CH19">
        <v>183</v>
      </c>
      <c r="CI19">
        <v>108.7803174603</v>
      </c>
      <c r="CJ19">
        <v>110.90710382509999</v>
      </c>
      <c r="CL19" t="s">
        <v>400</v>
      </c>
      <c r="CM19" t="s">
        <v>783</v>
      </c>
      <c r="CN19" t="s">
        <v>785</v>
      </c>
      <c r="CO19">
        <v>205</v>
      </c>
      <c r="CP19">
        <v>17</v>
      </c>
      <c r="CQ19">
        <v>59.8292682927</v>
      </c>
      <c r="CR19">
        <v>618</v>
      </c>
      <c r="CS19">
        <v>40</v>
      </c>
      <c r="CT19">
        <v>66.012944983799997</v>
      </c>
      <c r="CU19">
        <v>62.9</v>
      </c>
      <c r="CW19" t="s">
        <v>400</v>
      </c>
      <c r="CX19" t="s">
        <v>796</v>
      </c>
      <c r="CY19" t="s">
        <v>798</v>
      </c>
      <c r="CZ19">
        <v>60</v>
      </c>
      <c r="DA19">
        <v>19</v>
      </c>
      <c r="DB19">
        <v>91.116666666699999</v>
      </c>
      <c r="DC19">
        <v>37</v>
      </c>
      <c r="DD19">
        <v>1</v>
      </c>
      <c r="DE19">
        <v>138.8648648649</v>
      </c>
      <c r="DF19">
        <v>250</v>
      </c>
      <c r="DH19" t="s">
        <v>400</v>
      </c>
      <c r="DI19" t="s">
        <v>770</v>
      </c>
      <c r="DJ19" t="s">
        <v>772</v>
      </c>
      <c r="DK19">
        <v>27</v>
      </c>
      <c r="DL19">
        <v>10</v>
      </c>
      <c r="DM19">
        <v>84.592592592599999</v>
      </c>
      <c r="DN19">
        <v>45</v>
      </c>
      <c r="DO19">
        <v>3</v>
      </c>
      <c r="DP19">
        <v>124.2888888889</v>
      </c>
      <c r="DQ19">
        <v>130</v>
      </c>
    </row>
    <row r="20" spans="2:121" x14ac:dyDescent="0.2">
      <c r="B20" t="s">
        <v>116</v>
      </c>
      <c r="C20">
        <v>14995</v>
      </c>
      <c r="D20">
        <v>2952</v>
      </c>
      <c r="F20" t="s">
        <v>68</v>
      </c>
      <c r="G20">
        <v>2827</v>
      </c>
      <c r="H20">
        <v>432.06013441810001</v>
      </c>
      <c r="I20">
        <v>3329</v>
      </c>
      <c r="J20">
        <v>800</v>
      </c>
      <c r="K20">
        <v>3404</v>
      </c>
      <c r="L20">
        <v>2392</v>
      </c>
      <c r="M20">
        <v>512</v>
      </c>
      <c r="N20">
        <v>355</v>
      </c>
      <c r="O20">
        <v>1139</v>
      </c>
      <c r="P20">
        <v>844</v>
      </c>
      <c r="Q20">
        <v>0</v>
      </c>
      <c r="R20">
        <v>121</v>
      </c>
      <c r="AH20" t="s">
        <v>394</v>
      </c>
      <c r="AI20">
        <v>6542</v>
      </c>
      <c r="AJ20">
        <v>541.61418526440002</v>
      </c>
      <c r="AK20">
        <v>3817</v>
      </c>
      <c r="AL20">
        <v>773</v>
      </c>
      <c r="AM20">
        <v>9620</v>
      </c>
      <c r="AN20">
        <v>6526</v>
      </c>
      <c r="AO20">
        <v>2614</v>
      </c>
      <c r="AP20">
        <v>2039</v>
      </c>
      <c r="AQ20">
        <v>1550</v>
      </c>
      <c r="AR20">
        <v>804</v>
      </c>
      <c r="AS20">
        <v>468</v>
      </c>
      <c r="AT20">
        <v>146</v>
      </c>
      <c r="AV20" t="s">
        <v>8</v>
      </c>
      <c r="AW20">
        <v>154</v>
      </c>
      <c r="AX20">
        <v>90.519480519499993</v>
      </c>
      <c r="AY20">
        <v>211</v>
      </c>
      <c r="AZ20">
        <v>89</v>
      </c>
      <c r="BA20">
        <v>331</v>
      </c>
      <c r="BB20">
        <v>159</v>
      </c>
      <c r="BC20">
        <v>11</v>
      </c>
      <c r="BD20">
        <v>10</v>
      </c>
      <c r="BE20">
        <v>8</v>
      </c>
      <c r="BF20">
        <v>5</v>
      </c>
      <c r="BG20">
        <v>41</v>
      </c>
      <c r="BH20">
        <v>25</v>
      </c>
      <c r="BJ20" t="s">
        <v>562</v>
      </c>
      <c r="BK20" t="s">
        <v>391</v>
      </c>
      <c r="BL20">
        <v>4724</v>
      </c>
      <c r="BM20">
        <v>1062</v>
      </c>
      <c r="BN20">
        <v>89.952370872100005</v>
      </c>
      <c r="BO20">
        <v>5830</v>
      </c>
      <c r="BP20">
        <v>365</v>
      </c>
      <c r="BQ20">
        <v>126.6684391081</v>
      </c>
      <c r="BR20">
        <v>116.5671232877</v>
      </c>
      <c r="BS20">
        <v>4494</v>
      </c>
      <c r="BT20">
        <v>1234</v>
      </c>
      <c r="BU20">
        <v>98.737872719199999</v>
      </c>
      <c r="BV20">
        <v>6261</v>
      </c>
      <c r="BW20">
        <v>356</v>
      </c>
      <c r="BX20">
        <v>131.7409359527</v>
      </c>
      <c r="BY20">
        <v>121.71067415730001</v>
      </c>
      <c r="CA20" t="s">
        <v>423</v>
      </c>
      <c r="CB20" t="s">
        <v>808</v>
      </c>
      <c r="CC20" t="s">
        <v>1007</v>
      </c>
      <c r="CD20">
        <v>2331</v>
      </c>
      <c r="CE20">
        <v>426</v>
      </c>
      <c r="CF20">
        <v>81.397683397700007</v>
      </c>
      <c r="CG20">
        <v>3531</v>
      </c>
      <c r="CH20">
        <v>234</v>
      </c>
      <c r="CI20">
        <v>127.24440668370001</v>
      </c>
      <c r="CJ20">
        <v>110.19658119659999</v>
      </c>
      <c r="CL20" t="s">
        <v>423</v>
      </c>
      <c r="CM20" t="s">
        <v>783</v>
      </c>
      <c r="CN20" t="s">
        <v>786</v>
      </c>
      <c r="CO20">
        <v>188</v>
      </c>
      <c r="CP20">
        <v>15</v>
      </c>
      <c r="CQ20">
        <v>67.569148936199994</v>
      </c>
      <c r="CR20">
        <v>531</v>
      </c>
      <c r="CS20">
        <v>29</v>
      </c>
      <c r="CT20">
        <v>67.596986817300007</v>
      </c>
      <c r="CU20">
        <v>44.275862068999999</v>
      </c>
      <c r="CW20" t="s">
        <v>423</v>
      </c>
      <c r="CX20" t="s">
        <v>796</v>
      </c>
      <c r="CY20" t="s">
        <v>799</v>
      </c>
      <c r="CZ20">
        <v>106</v>
      </c>
      <c r="DA20">
        <v>19</v>
      </c>
      <c r="DB20">
        <v>71.132075471700006</v>
      </c>
      <c r="DC20">
        <v>52</v>
      </c>
      <c r="DD20">
        <v>3</v>
      </c>
      <c r="DE20">
        <v>115.1346153846</v>
      </c>
      <c r="DF20">
        <v>85.666666666699996</v>
      </c>
      <c r="DH20" t="s">
        <v>423</v>
      </c>
      <c r="DI20" t="s">
        <v>770</v>
      </c>
      <c r="DJ20" t="s">
        <v>773</v>
      </c>
      <c r="DK20">
        <v>177</v>
      </c>
      <c r="DL20">
        <v>32</v>
      </c>
      <c r="DM20">
        <v>67.158192090399993</v>
      </c>
      <c r="DN20">
        <v>123</v>
      </c>
      <c r="DO20">
        <v>6</v>
      </c>
      <c r="DP20">
        <v>123.95934959349999</v>
      </c>
      <c r="DQ20">
        <v>123.6666666667</v>
      </c>
    </row>
    <row r="21" spans="2:121" x14ac:dyDescent="0.2">
      <c r="B21" t="s">
        <v>315</v>
      </c>
      <c r="C21">
        <v>1</v>
      </c>
      <c r="D21">
        <v>1</v>
      </c>
      <c r="F21" t="s">
        <v>8</v>
      </c>
      <c r="G21">
        <v>53</v>
      </c>
      <c r="H21">
        <v>849.37735849060005</v>
      </c>
      <c r="I21">
        <v>37</v>
      </c>
      <c r="J21">
        <v>3</v>
      </c>
      <c r="K21">
        <v>56</v>
      </c>
      <c r="L21">
        <v>49</v>
      </c>
      <c r="M21">
        <v>8</v>
      </c>
      <c r="N21">
        <v>8</v>
      </c>
      <c r="O21">
        <v>49726</v>
      </c>
      <c r="P21">
        <v>26904</v>
      </c>
      <c r="Q21">
        <v>0</v>
      </c>
      <c r="R21">
        <v>1</v>
      </c>
      <c r="AH21" t="s">
        <v>388</v>
      </c>
      <c r="AI21">
        <v>5172</v>
      </c>
      <c r="AJ21">
        <v>441.98163186390002</v>
      </c>
      <c r="AK21">
        <v>5864</v>
      </c>
      <c r="AL21">
        <v>1425</v>
      </c>
      <c r="AM21">
        <v>7829</v>
      </c>
      <c r="AN21">
        <v>5270</v>
      </c>
      <c r="AO21">
        <v>1766</v>
      </c>
      <c r="AP21">
        <v>1227</v>
      </c>
      <c r="AQ21">
        <v>2201</v>
      </c>
      <c r="AR21">
        <v>1366</v>
      </c>
      <c r="AS21">
        <v>261</v>
      </c>
      <c r="AT21">
        <v>249</v>
      </c>
      <c r="AV21" t="s">
        <v>423</v>
      </c>
      <c r="AW21">
        <v>122</v>
      </c>
      <c r="AX21">
        <v>46.9180327869</v>
      </c>
      <c r="AY21">
        <v>203</v>
      </c>
      <c r="AZ21">
        <v>9</v>
      </c>
      <c r="BA21">
        <v>164</v>
      </c>
      <c r="BB21">
        <v>10</v>
      </c>
      <c r="BC21">
        <v>0</v>
      </c>
      <c r="BE21">
        <v>2</v>
      </c>
      <c r="BF21">
        <v>1</v>
      </c>
      <c r="BG21">
        <v>159</v>
      </c>
      <c r="BH21">
        <v>18</v>
      </c>
      <c r="BJ21" t="s">
        <v>579</v>
      </c>
      <c r="BK21" t="s">
        <v>391</v>
      </c>
      <c r="BL21">
        <v>2177</v>
      </c>
      <c r="BM21">
        <v>230</v>
      </c>
      <c r="BN21">
        <v>73.172714745099995</v>
      </c>
      <c r="BO21">
        <v>2264</v>
      </c>
      <c r="BP21">
        <v>211</v>
      </c>
      <c r="BQ21">
        <v>119.8683745583</v>
      </c>
      <c r="BR21">
        <v>118.7677725118</v>
      </c>
      <c r="BS21">
        <v>6132</v>
      </c>
      <c r="BT21">
        <v>1533</v>
      </c>
      <c r="BU21">
        <v>101.97945205480001</v>
      </c>
      <c r="BV21">
        <v>6649</v>
      </c>
      <c r="BW21">
        <v>570</v>
      </c>
      <c r="BX21">
        <v>147.0493307264</v>
      </c>
      <c r="BY21">
        <v>128.70877192980001</v>
      </c>
      <c r="CA21" t="s">
        <v>396</v>
      </c>
      <c r="CB21" t="s">
        <v>808</v>
      </c>
      <c r="CC21" t="s">
        <v>1008</v>
      </c>
      <c r="CD21">
        <v>6814</v>
      </c>
      <c r="CE21">
        <v>1752</v>
      </c>
      <c r="CF21">
        <v>98.887731141800003</v>
      </c>
      <c r="CG21">
        <v>8062</v>
      </c>
      <c r="CH21">
        <v>542</v>
      </c>
      <c r="CI21">
        <v>143.82460927810001</v>
      </c>
      <c r="CJ21">
        <v>142.52214022140001</v>
      </c>
      <c r="CL21" t="s">
        <v>396</v>
      </c>
      <c r="CM21" t="s">
        <v>783</v>
      </c>
      <c r="CN21" t="s">
        <v>787</v>
      </c>
      <c r="CO21">
        <v>814</v>
      </c>
      <c r="CP21">
        <v>97</v>
      </c>
      <c r="CQ21">
        <v>71.346437346399995</v>
      </c>
      <c r="CR21">
        <v>1761</v>
      </c>
      <c r="CS21">
        <v>79</v>
      </c>
      <c r="CT21">
        <v>71.742759795599994</v>
      </c>
      <c r="CU21">
        <v>70.582278481000003</v>
      </c>
      <c r="CW21" t="s">
        <v>396</v>
      </c>
      <c r="CX21" t="s">
        <v>796</v>
      </c>
      <c r="CY21" t="s">
        <v>800</v>
      </c>
      <c r="CZ21">
        <v>185</v>
      </c>
      <c r="DA21">
        <v>48</v>
      </c>
      <c r="DB21">
        <v>86.621621621599999</v>
      </c>
      <c r="DC21">
        <v>123</v>
      </c>
      <c r="DD21">
        <v>9</v>
      </c>
      <c r="DE21">
        <v>148.91056910570001</v>
      </c>
      <c r="DF21">
        <v>171.6666666667</v>
      </c>
      <c r="DH21" t="s">
        <v>396</v>
      </c>
      <c r="DI21" t="s">
        <v>770</v>
      </c>
      <c r="DJ21" t="s">
        <v>774</v>
      </c>
      <c r="DK21">
        <v>106</v>
      </c>
      <c r="DL21">
        <v>26</v>
      </c>
      <c r="DM21">
        <v>86.254716981100003</v>
      </c>
      <c r="DN21">
        <v>123</v>
      </c>
      <c r="DO21">
        <v>4</v>
      </c>
      <c r="DP21">
        <v>132.01626016259999</v>
      </c>
      <c r="DQ21">
        <v>93.5</v>
      </c>
    </row>
    <row r="22" spans="2:121" x14ac:dyDescent="0.2">
      <c r="B22" t="s">
        <v>109</v>
      </c>
      <c r="C22">
        <v>21376</v>
      </c>
      <c r="D22">
        <v>11501</v>
      </c>
      <c r="F22" t="s">
        <v>44</v>
      </c>
      <c r="G22">
        <v>1207</v>
      </c>
      <c r="H22">
        <v>299.63463131729998</v>
      </c>
      <c r="I22">
        <v>1951</v>
      </c>
      <c r="J22">
        <v>442</v>
      </c>
      <c r="K22">
        <v>2858</v>
      </c>
      <c r="L22">
        <v>1941</v>
      </c>
      <c r="M22">
        <v>595</v>
      </c>
      <c r="N22">
        <v>316</v>
      </c>
      <c r="O22">
        <v>837</v>
      </c>
      <c r="P22">
        <v>571</v>
      </c>
      <c r="Q22">
        <v>0</v>
      </c>
      <c r="R22">
        <v>6</v>
      </c>
      <c r="AH22" t="s">
        <v>417</v>
      </c>
      <c r="AI22">
        <v>1418</v>
      </c>
      <c r="AJ22">
        <v>299.14386459799999</v>
      </c>
      <c r="AK22">
        <v>1386</v>
      </c>
      <c r="AL22">
        <v>195</v>
      </c>
      <c r="AM22">
        <v>2068</v>
      </c>
      <c r="AN22">
        <v>1237</v>
      </c>
      <c r="AO22">
        <v>1038</v>
      </c>
      <c r="AP22">
        <v>795</v>
      </c>
      <c r="AQ22">
        <v>378</v>
      </c>
      <c r="AR22">
        <v>231</v>
      </c>
      <c r="AS22">
        <v>362</v>
      </c>
      <c r="AT22">
        <v>3</v>
      </c>
      <c r="AV22" t="s">
        <v>377</v>
      </c>
      <c r="AW22">
        <v>381</v>
      </c>
      <c r="AX22">
        <v>96.459317585299999</v>
      </c>
      <c r="AY22">
        <v>630</v>
      </c>
      <c r="AZ22">
        <v>130</v>
      </c>
      <c r="BA22">
        <v>502</v>
      </c>
      <c r="BB22">
        <v>182</v>
      </c>
      <c r="BC22">
        <v>11</v>
      </c>
      <c r="BD22">
        <v>10</v>
      </c>
      <c r="BE22">
        <v>39</v>
      </c>
      <c r="BF22">
        <v>18</v>
      </c>
      <c r="BG22">
        <v>64</v>
      </c>
      <c r="BH22">
        <v>168</v>
      </c>
      <c r="BJ22" t="s">
        <v>391</v>
      </c>
      <c r="BK22" t="s">
        <v>391</v>
      </c>
      <c r="BL22">
        <v>50631</v>
      </c>
      <c r="BM22">
        <v>11576</v>
      </c>
      <c r="BN22">
        <v>91.847741502199995</v>
      </c>
      <c r="BO22">
        <v>62742</v>
      </c>
      <c r="BP22">
        <v>3972</v>
      </c>
      <c r="BQ22">
        <v>128.97370182649999</v>
      </c>
      <c r="BR22">
        <v>127.16591137970001</v>
      </c>
      <c r="BS22">
        <v>53694</v>
      </c>
      <c r="BT22">
        <v>13834</v>
      </c>
      <c r="BU22">
        <v>97.565333184300002</v>
      </c>
      <c r="BV22">
        <v>70730</v>
      </c>
      <c r="BW22">
        <v>4221</v>
      </c>
      <c r="BX22">
        <v>137.46000282770001</v>
      </c>
      <c r="BY22">
        <v>134.27552712630001</v>
      </c>
      <c r="CA22" t="s">
        <v>402</v>
      </c>
      <c r="CB22" t="s">
        <v>808</v>
      </c>
      <c r="CC22" t="s">
        <v>1009</v>
      </c>
      <c r="CD22">
        <v>4504</v>
      </c>
      <c r="CE22">
        <v>864</v>
      </c>
      <c r="CF22">
        <v>80.363010657199993</v>
      </c>
      <c r="CG22">
        <v>7482</v>
      </c>
      <c r="CH22">
        <v>443</v>
      </c>
      <c r="CI22">
        <v>111.3936113339</v>
      </c>
      <c r="CJ22">
        <v>107.53950338600001</v>
      </c>
      <c r="CL22" t="s">
        <v>402</v>
      </c>
      <c r="CM22" t="s">
        <v>783</v>
      </c>
      <c r="CN22" t="s">
        <v>788</v>
      </c>
      <c r="CO22">
        <v>237</v>
      </c>
      <c r="CP22">
        <v>23</v>
      </c>
      <c r="CQ22">
        <v>65.447257383999997</v>
      </c>
      <c r="CR22">
        <v>742</v>
      </c>
      <c r="CS22">
        <v>42</v>
      </c>
      <c r="CT22">
        <v>60.452830188699998</v>
      </c>
      <c r="CU22">
        <v>57.142857142899999</v>
      </c>
      <c r="CW22" t="s">
        <v>402</v>
      </c>
      <c r="CX22" t="s">
        <v>796</v>
      </c>
      <c r="CY22" t="s">
        <v>801</v>
      </c>
      <c r="CZ22">
        <v>70</v>
      </c>
      <c r="DA22">
        <v>18</v>
      </c>
      <c r="DB22">
        <v>89.842857142900002</v>
      </c>
      <c r="DC22">
        <v>63</v>
      </c>
      <c r="DD22">
        <v>5</v>
      </c>
      <c r="DE22">
        <v>131.5238095238</v>
      </c>
      <c r="DF22">
        <v>131</v>
      </c>
      <c r="DH22" t="s">
        <v>402</v>
      </c>
      <c r="DI22" t="s">
        <v>770</v>
      </c>
      <c r="DJ22" t="s">
        <v>775</v>
      </c>
      <c r="DK22">
        <v>36</v>
      </c>
      <c r="DL22">
        <v>11</v>
      </c>
      <c r="DM22">
        <v>86.472222222200003</v>
      </c>
      <c r="DN22">
        <v>35</v>
      </c>
      <c r="DO22">
        <v>1</v>
      </c>
      <c r="DP22">
        <v>125.3428571429</v>
      </c>
      <c r="DQ22">
        <v>207</v>
      </c>
    </row>
    <row r="23" spans="2:121" x14ac:dyDescent="0.2">
      <c r="B23" t="s">
        <v>1060</v>
      </c>
      <c r="C23">
        <v>1322</v>
      </c>
      <c r="D23">
        <v>665</v>
      </c>
      <c r="F23" t="s">
        <v>43</v>
      </c>
      <c r="G23">
        <v>78</v>
      </c>
      <c r="H23">
        <v>90.743589743599998</v>
      </c>
      <c r="I23">
        <v>818</v>
      </c>
      <c r="J23">
        <v>145</v>
      </c>
      <c r="K23">
        <v>231</v>
      </c>
      <c r="L23">
        <v>17</v>
      </c>
      <c r="M23">
        <v>95</v>
      </c>
      <c r="N23">
        <v>36</v>
      </c>
      <c r="O23">
        <v>82</v>
      </c>
      <c r="P23">
        <v>37</v>
      </c>
      <c r="Q23">
        <v>0</v>
      </c>
      <c r="R23">
        <v>2</v>
      </c>
      <c r="AH23" t="s">
        <v>377</v>
      </c>
      <c r="AI23">
        <v>8352</v>
      </c>
      <c r="AJ23">
        <v>638.68318965519995</v>
      </c>
      <c r="AK23">
        <v>5760</v>
      </c>
      <c r="AL23">
        <v>1477</v>
      </c>
      <c r="AM23">
        <v>11405</v>
      </c>
      <c r="AN23">
        <v>8320</v>
      </c>
      <c r="AO23">
        <v>2976</v>
      </c>
      <c r="AP23">
        <v>2289</v>
      </c>
      <c r="AQ23">
        <v>3291</v>
      </c>
      <c r="AR23">
        <v>2180</v>
      </c>
      <c r="AS23">
        <v>424</v>
      </c>
      <c r="AT23">
        <v>5</v>
      </c>
      <c r="AV23" t="s">
        <v>80</v>
      </c>
      <c r="AW23">
        <v>178</v>
      </c>
      <c r="AX23">
        <v>46.573033707900002</v>
      </c>
      <c r="AY23">
        <v>411</v>
      </c>
      <c r="AZ23">
        <v>18</v>
      </c>
      <c r="BA23">
        <v>291</v>
      </c>
      <c r="BB23">
        <v>31</v>
      </c>
      <c r="BC23">
        <v>1</v>
      </c>
      <c r="BE23">
        <v>24</v>
      </c>
      <c r="BF23">
        <v>8</v>
      </c>
      <c r="BG23">
        <v>384</v>
      </c>
      <c r="BH23">
        <v>68</v>
      </c>
      <c r="BJ23" t="s">
        <v>572</v>
      </c>
      <c r="BK23" t="s">
        <v>391</v>
      </c>
      <c r="BL23">
        <v>3935</v>
      </c>
      <c r="BM23">
        <v>791</v>
      </c>
      <c r="BN23">
        <v>85.145870393899997</v>
      </c>
      <c r="BO23">
        <v>4842</v>
      </c>
      <c r="BP23">
        <v>348</v>
      </c>
      <c r="BQ23">
        <v>122.4615861214</v>
      </c>
      <c r="BR23">
        <v>125.73850574710001</v>
      </c>
      <c r="BS23">
        <v>4149</v>
      </c>
      <c r="BT23">
        <v>1023</v>
      </c>
      <c r="BU23">
        <v>96.994938539399996</v>
      </c>
      <c r="BV23">
        <v>5806</v>
      </c>
      <c r="BW23">
        <v>387</v>
      </c>
      <c r="BX23">
        <v>143.3422321736</v>
      </c>
      <c r="BY23">
        <v>140.1782945736</v>
      </c>
      <c r="CA23" t="s">
        <v>398</v>
      </c>
      <c r="CB23" t="s">
        <v>808</v>
      </c>
      <c r="CC23" t="s">
        <v>1010</v>
      </c>
      <c r="CD23">
        <v>5806</v>
      </c>
      <c r="CE23">
        <v>1232</v>
      </c>
      <c r="CF23">
        <v>86.349638305200003</v>
      </c>
      <c r="CG23">
        <v>7076</v>
      </c>
      <c r="CH23">
        <v>344</v>
      </c>
      <c r="CI23">
        <v>117.23035613339999</v>
      </c>
      <c r="CJ23">
        <v>115.9186046512</v>
      </c>
      <c r="CL23" t="s">
        <v>398</v>
      </c>
      <c r="CM23" t="s">
        <v>783</v>
      </c>
      <c r="CN23" t="s">
        <v>789</v>
      </c>
      <c r="CO23">
        <v>515</v>
      </c>
      <c r="CP23">
        <v>85</v>
      </c>
      <c r="CQ23">
        <v>72.584466019399997</v>
      </c>
      <c r="CR23">
        <v>1240</v>
      </c>
      <c r="CS23">
        <v>70</v>
      </c>
      <c r="CT23">
        <v>70.417741935500004</v>
      </c>
      <c r="CU23">
        <v>64.442857142899996</v>
      </c>
      <c r="CW23" t="s">
        <v>398</v>
      </c>
      <c r="CX23" t="s">
        <v>796</v>
      </c>
      <c r="CY23" t="s">
        <v>802</v>
      </c>
      <c r="CZ23">
        <v>202</v>
      </c>
      <c r="DA23">
        <v>35</v>
      </c>
      <c r="DB23">
        <v>72.094059405899998</v>
      </c>
      <c r="DC23">
        <v>149</v>
      </c>
      <c r="DD23">
        <v>10</v>
      </c>
      <c r="DE23">
        <v>135.6912751678</v>
      </c>
      <c r="DF23">
        <v>156.6</v>
      </c>
      <c r="DH23" t="s">
        <v>398</v>
      </c>
      <c r="DI23" t="s">
        <v>770</v>
      </c>
      <c r="DJ23" t="s">
        <v>776</v>
      </c>
      <c r="DK23">
        <v>171</v>
      </c>
      <c r="DL23">
        <v>39</v>
      </c>
      <c r="DM23">
        <v>71.830409356700002</v>
      </c>
      <c r="DN23">
        <v>137</v>
      </c>
      <c r="DO23">
        <v>8</v>
      </c>
      <c r="DP23">
        <v>138.67153284669999</v>
      </c>
      <c r="DQ23">
        <v>140.125</v>
      </c>
    </row>
    <row r="24" spans="2:121" x14ac:dyDescent="0.2">
      <c r="B24" t="s">
        <v>110</v>
      </c>
      <c r="C24">
        <v>1702</v>
      </c>
      <c r="D24">
        <v>647</v>
      </c>
      <c r="F24" t="s">
        <v>79</v>
      </c>
      <c r="G24">
        <v>11505</v>
      </c>
      <c r="H24">
        <v>340.31386353760001</v>
      </c>
      <c r="I24">
        <v>17667</v>
      </c>
      <c r="J24">
        <v>3604</v>
      </c>
      <c r="K24">
        <v>13814</v>
      </c>
      <c r="L24">
        <v>8721</v>
      </c>
      <c r="M24">
        <v>3521</v>
      </c>
      <c r="N24">
        <v>2163</v>
      </c>
      <c r="O24">
        <v>5620</v>
      </c>
      <c r="P24">
        <v>1845</v>
      </c>
      <c r="Q24">
        <v>2</v>
      </c>
      <c r="R24">
        <v>215</v>
      </c>
      <c r="T24" t="s">
        <v>648</v>
      </c>
      <c r="U24" t="s">
        <v>306</v>
      </c>
      <c r="V24" t="s">
        <v>133</v>
      </c>
      <c r="W24" t="s">
        <v>214</v>
      </c>
      <c r="X24" t="s">
        <v>215</v>
      </c>
      <c r="Y24" t="s">
        <v>216</v>
      </c>
      <c r="Z24" t="s">
        <v>217</v>
      </c>
      <c r="AA24" t="s">
        <v>218</v>
      </c>
      <c r="AB24" t="s">
        <v>219</v>
      </c>
      <c r="AC24" t="s">
        <v>220</v>
      </c>
      <c r="AD24" t="s">
        <v>221</v>
      </c>
      <c r="AE24" t="s">
        <v>222</v>
      </c>
      <c r="AF24" t="s">
        <v>223</v>
      </c>
      <c r="AH24" t="s">
        <v>372</v>
      </c>
      <c r="AI24">
        <v>4635</v>
      </c>
      <c r="AJ24">
        <v>559.53031283710004</v>
      </c>
      <c r="AK24">
        <v>4545</v>
      </c>
      <c r="AL24">
        <v>1147</v>
      </c>
      <c r="AM24">
        <v>6786</v>
      </c>
      <c r="AN24">
        <v>5192</v>
      </c>
      <c r="AO24">
        <v>3053</v>
      </c>
      <c r="AP24">
        <v>2393</v>
      </c>
      <c r="AQ24">
        <v>1458</v>
      </c>
      <c r="AR24">
        <v>1038</v>
      </c>
      <c r="AS24">
        <v>769</v>
      </c>
      <c r="AT24">
        <v>12</v>
      </c>
      <c r="AV24" t="s">
        <v>408</v>
      </c>
      <c r="AW24">
        <v>865</v>
      </c>
      <c r="AX24">
        <v>46.3052023121</v>
      </c>
      <c r="AY24">
        <v>1570</v>
      </c>
      <c r="AZ24">
        <v>84</v>
      </c>
      <c r="BA24">
        <v>1166</v>
      </c>
      <c r="BB24">
        <v>36</v>
      </c>
      <c r="BC24">
        <v>13</v>
      </c>
      <c r="BD24">
        <v>6</v>
      </c>
      <c r="BE24">
        <v>82</v>
      </c>
      <c r="BF24">
        <v>41</v>
      </c>
      <c r="BG24">
        <v>1125</v>
      </c>
      <c r="BH24">
        <v>244</v>
      </c>
      <c r="BJ24" t="s">
        <v>636</v>
      </c>
      <c r="BK24" t="s">
        <v>391</v>
      </c>
      <c r="BL24">
        <v>900</v>
      </c>
      <c r="BM24">
        <v>148</v>
      </c>
      <c r="BN24">
        <v>75.281111111100003</v>
      </c>
      <c r="BO24">
        <v>1123</v>
      </c>
      <c r="BP24">
        <v>31</v>
      </c>
      <c r="BQ24">
        <v>106.7301869991</v>
      </c>
      <c r="BR24">
        <v>123.22580645159999</v>
      </c>
      <c r="BS24">
        <v>1710</v>
      </c>
      <c r="BT24">
        <v>427</v>
      </c>
      <c r="BU24">
        <v>103.8070175439</v>
      </c>
      <c r="BV24">
        <v>2016</v>
      </c>
      <c r="BW24">
        <v>92</v>
      </c>
      <c r="BX24">
        <v>138.33432539680001</v>
      </c>
      <c r="BY24">
        <v>164.92391304349999</v>
      </c>
      <c r="CA24" t="s">
        <v>401</v>
      </c>
      <c r="CB24" t="s">
        <v>808</v>
      </c>
      <c r="CC24" t="s">
        <v>1011</v>
      </c>
      <c r="CD24">
        <v>2142</v>
      </c>
      <c r="CE24">
        <v>223</v>
      </c>
      <c r="CF24">
        <v>72.6115779645</v>
      </c>
      <c r="CG24">
        <v>2364</v>
      </c>
      <c r="CH24">
        <v>221</v>
      </c>
      <c r="CI24">
        <v>117.59221658209999</v>
      </c>
      <c r="CJ24">
        <v>114.9864253394</v>
      </c>
      <c r="CL24" t="s">
        <v>401</v>
      </c>
      <c r="CM24" t="s">
        <v>783</v>
      </c>
      <c r="CN24" t="s">
        <v>790</v>
      </c>
      <c r="CO24">
        <v>99</v>
      </c>
      <c r="CP24">
        <v>18</v>
      </c>
      <c r="CQ24">
        <v>82.767676767699996</v>
      </c>
      <c r="CR24">
        <v>208</v>
      </c>
      <c r="CS24">
        <v>14</v>
      </c>
      <c r="CT24">
        <v>61.826923076900002</v>
      </c>
      <c r="CU24">
        <v>68.142857142899999</v>
      </c>
      <c r="CW24" t="s">
        <v>401</v>
      </c>
      <c r="CX24" t="s">
        <v>796</v>
      </c>
      <c r="CY24" t="s">
        <v>803</v>
      </c>
      <c r="CZ24">
        <v>61</v>
      </c>
      <c r="DA24">
        <v>13</v>
      </c>
      <c r="DB24">
        <v>85.131147541000004</v>
      </c>
      <c r="DC24">
        <v>27</v>
      </c>
      <c r="DD24">
        <v>1</v>
      </c>
      <c r="DE24">
        <v>115.5925925926</v>
      </c>
      <c r="DF24">
        <v>128</v>
      </c>
      <c r="DH24" t="s">
        <v>401</v>
      </c>
      <c r="DI24" t="s">
        <v>770</v>
      </c>
      <c r="DJ24" t="s">
        <v>777</v>
      </c>
      <c r="DK24">
        <v>102</v>
      </c>
      <c r="DL24">
        <v>29</v>
      </c>
      <c r="DM24">
        <v>76.862745098000005</v>
      </c>
      <c r="DN24">
        <v>59</v>
      </c>
      <c r="DO24">
        <v>3</v>
      </c>
      <c r="DP24">
        <v>109.5593220339</v>
      </c>
      <c r="DQ24">
        <v>128</v>
      </c>
    </row>
    <row r="25" spans="2:121" x14ac:dyDescent="0.2">
      <c r="B25" t="s">
        <v>104</v>
      </c>
      <c r="C25">
        <v>37483</v>
      </c>
      <c r="D25">
        <v>10540</v>
      </c>
      <c r="F25" t="s">
        <v>39</v>
      </c>
      <c r="G25">
        <v>10479</v>
      </c>
      <c r="H25">
        <v>276.61303559499999</v>
      </c>
      <c r="I25">
        <v>8756</v>
      </c>
      <c r="J25">
        <v>2592</v>
      </c>
      <c r="K25">
        <v>17347</v>
      </c>
      <c r="L25">
        <v>11465</v>
      </c>
      <c r="M25">
        <v>2978</v>
      </c>
      <c r="N25">
        <v>1978</v>
      </c>
      <c r="O25">
        <v>1334</v>
      </c>
      <c r="P25">
        <v>503</v>
      </c>
      <c r="Q25">
        <v>0</v>
      </c>
      <c r="R25">
        <v>53</v>
      </c>
      <c r="T25" t="s">
        <v>386</v>
      </c>
      <c r="U25">
        <v>57501</v>
      </c>
      <c r="V25">
        <v>381.52334741999999</v>
      </c>
      <c r="W25">
        <v>66244</v>
      </c>
      <c r="X25">
        <v>14974</v>
      </c>
      <c r="Y25">
        <v>80836</v>
      </c>
      <c r="Z25">
        <v>52944</v>
      </c>
      <c r="AA25">
        <v>19276</v>
      </c>
      <c r="AB25">
        <v>12156</v>
      </c>
      <c r="AC25">
        <v>26325</v>
      </c>
      <c r="AD25">
        <v>14779</v>
      </c>
      <c r="AE25">
        <v>924</v>
      </c>
      <c r="AF25">
        <v>1059</v>
      </c>
      <c r="AH25" t="s">
        <v>396</v>
      </c>
      <c r="AI25">
        <v>3662</v>
      </c>
      <c r="AJ25">
        <v>307.63571818679998</v>
      </c>
      <c r="AK25">
        <v>7106</v>
      </c>
      <c r="AL25">
        <v>1859</v>
      </c>
      <c r="AM25">
        <v>6739</v>
      </c>
      <c r="AN25">
        <v>4387</v>
      </c>
      <c r="AO25">
        <v>1400</v>
      </c>
      <c r="AP25">
        <v>996</v>
      </c>
      <c r="AQ25">
        <v>6145</v>
      </c>
      <c r="AR25">
        <v>1142</v>
      </c>
      <c r="AS25">
        <v>728</v>
      </c>
      <c r="AT25">
        <v>197</v>
      </c>
      <c r="AV25" t="s">
        <v>398</v>
      </c>
      <c r="AW25">
        <v>440</v>
      </c>
      <c r="AX25">
        <v>44.1386363636</v>
      </c>
      <c r="AY25">
        <v>654</v>
      </c>
      <c r="AZ25">
        <v>84</v>
      </c>
      <c r="BA25">
        <v>639</v>
      </c>
      <c r="BB25">
        <v>33</v>
      </c>
      <c r="BC25">
        <v>3</v>
      </c>
      <c r="BD25">
        <v>1</v>
      </c>
      <c r="BE25">
        <v>43</v>
      </c>
      <c r="BF25">
        <v>14</v>
      </c>
      <c r="BG25">
        <v>112</v>
      </c>
      <c r="BH25">
        <v>44</v>
      </c>
      <c r="BJ25" t="s">
        <v>575</v>
      </c>
      <c r="BK25" t="s">
        <v>391</v>
      </c>
      <c r="BL25">
        <v>5657</v>
      </c>
      <c r="BM25">
        <v>1242</v>
      </c>
      <c r="BN25">
        <v>87.206469860400006</v>
      </c>
      <c r="BO25">
        <v>6566</v>
      </c>
      <c r="BP25">
        <v>312</v>
      </c>
      <c r="BQ25">
        <v>118.57645446239999</v>
      </c>
      <c r="BR25">
        <v>118.4230769231</v>
      </c>
      <c r="BS25">
        <v>5933</v>
      </c>
      <c r="BT25">
        <v>1521</v>
      </c>
      <c r="BU25">
        <v>93.473959211199997</v>
      </c>
      <c r="BV25">
        <v>7604</v>
      </c>
      <c r="BW25">
        <v>383</v>
      </c>
      <c r="BX25">
        <v>123.2248816412</v>
      </c>
      <c r="BY25">
        <v>138.22976501310001</v>
      </c>
      <c r="CA25" t="s">
        <v>420</v>
      </c>
      <c r="CB25" t="s">
        <v>808</v>
      </c>
      <c r="CC25" t="s">
        <v>1012</v>
      </c>
      <c r="CD25">
        <v>650</v>
      </c>
      <c r="CE25">
        <v>99</v>
      </c>
      <c r="CF25">
        <v>75.601538461499999</v>
      </c>
      <c r="CG25">
        <v>908</v>
      </c>
      <c r="CH25">
        <v>53</v>
      </c>
      <c r="CI25">
        <v>99.613436123300005</v>
      </c>
      <c r="CJ25">
        <v>121.3396226415</v>
      </c>
      <c r="CL25" t="s">
        <v>420</v>
      </c>
      <c r="CM25" t="s">
        <v>783</v>
      </c>
      <c r="CN25" t="s">
        <v>791</v>
      </c>
      <c r="CO25">
        <v>33</v>
      </c>
      <c r="CP25">
        <v>2</v>
      </c>
      <c r="CQ25">
        <v>50.666666666700003</v>
      </c>
      <c r="CR25">
        <v>97</v>
      </c>
      <c r="CS25">
        <v>7</v>
      </c>
      <c r="CT25">
        <v>59.690721649499999</v>
      </c>
      <c r="CU25">
        <v>53.428571428600002</v>
      </c>
      <c r="CW25" t="s">
        <v>420</v>
      </c>
      <c r="CX25" t="s">
        <v>796</v>
      </c>
      <c r="CY25" t="s">
        <v>804</v>
      </c>
      <c r="CZ25">
        <v>13</v>
      </c>
      <c r="DA25">
        <v>4</v>
      </c>
      <c r="DB25">
        <v>84.230769230799993</v>
      </c>
      <c r="DC25">
        <v>18</v>
      </c>
      <c r="DD25">
        <v>0</v>
      </c>
      <c r="DE25">
        <v>98.166666666699996</v>
      </c>
      <c r="DF25">
        <v>0</v>
      </c>
      <c r="DH25" t="s">
        <v>420</v>
      </c>
      <c r="DI25" t="s">
        <v>770</v>
      </c>
      <c r="DJ25" t="s">
        <v>778</v>
      </c>
      <c r="DK25">
        <v>9</v>
      </c>
      <c r="DL25">
        <v>1</v>
      </c>
      <c r="DM25">
        <v>78</v>
      </c>
      <c r="DN25">
        <v>4</v>
      </c>
      <c r="DO25">
        <v>0</v>
      </c>
      <c r="DP25">
        <v>122</v>
      </c>
      <c r="DQ25">
        <v>0</v>
      </c>
    </row>
    <row r="26" spans="2:121" x14ac:dyDescent="0.2">
      <c r="B26" t="s">
        <v>103</v>
      </c>
      <c r="C26">
        <v>47</v>
      </c>
      <c r="D26">
        <v>38</v>
      </c>
      <c r="F26" t="s">
        <v>35</v>
      </c>
      <c r="G26">
        <v>4356</v>
      </c>
      <c r="H26">
        <v>604.7858126722</v>
      </c>
      <c r="I26">
        <v>3630</v>
      </c>
      <c r="J26">
        <v>912</v>
      </c>
      <c r="K26">
        <v>5815</v>
      </c>
      <c r="L26">
        <v>4533</v>
      </c>
      <c r="M26">
        <v>2741</v>
      </c>
      <c r="N26">
        <v>2138</v>
      </c>
      <c r="O26">
        <v>825</v>
      </c>
      <c r="P26">
        <v>671</v>
      </c>
      <c r="Q26">
        <v>0</v>
      </c>
      <c r="R26">
        <v>2</v>
      </c>
      <c r="T26" t="s">
        <v>391</v>
      </c>
      <c r="U26">
        <v>39980</v>
      </c>
      <c r="V26">
        <v>384.10162581290001</v>
      </c>
      <c r="W26">
        <v>50903</v>
      </c>
      <c r="X26">
        <v>11750</v>
      </c>
      <c r="Y26">
        <v>62920</v>
      </c>
      <c r="Z26">
        <v>38485</v>
      </c>
      <c r="AA26">
        <v>13793</v>
      </c>
      <c r="AB26">
        <v>9227</v>
      </c>
      <c r="AC26">
        <v>28527</v>
      </c>
      <c r="AD26">
        <v>15690</v>
      </c>
      <c r="AE26">
        <v>3891</v>
      </c>
      <c r="AF26">
        <v>1046</v>
      </c>
      <c r="AH26" t="s">
        <v>402</v>
      </c>
      <c r="AI26">
        <v>1544</v>
      </c>
      <c r="AJ26">
        <v>191.1567357513</v>
      </c>
      <c r="AK26">
        <v>4396</v>
      </c>
      <c r="AL26">
        <v>891</v>
      </c>
      <c r="AM26">
        <v>2977</v>
      </c>
      <c r="AN26">
        <v>1287</v>
      </c>
      <c r="AO26">
        <v>649</v>
      </c>
      <c r="AP26">
        <v>246</v>
      </c>
      <c r="AQ26">
        <v>1139</v>
      </c>
      <c r="AR26">
        <v>715</v>
      </c>
      <c r="AS26">
        <v>3</v>
      </c>
      <c r="AT26">
        <v>5</v>
      </c>
      <c r="AV26" t="s">
        <v>375</v>
      </c>
      <c r="AW26">
        <v>471</v>
      </c>
      <c r="AX26">
        <v>103.3269639066</v>
      </c>
      <c r="AY26">
        <v>816</v>
      </c>
      <c r="AZ26">
        <v>221</v>
      </c>
      <c r="BA26">
        <v>598</v>
      </c>
      <c r="BB26">
        <v>228</v>
      </c>
      <c r="BC26">
        <v>3</v>
      </c>
      <c r="BD26">
        <v>3</v>
      </c>
      <c r="BE26">
        <v>23</v>
      </c>
      <c r="BF26">
        <v>8</v>
      </c>
      <c r="BG26">
        <v>61</v>
      </c>
      <c r="BH26">
        <v>204</v>
      </c>
      <c r="BJ26" t="s">
        <v>581</v>
      </c>
      <c r="BK26" t="s">
        <v>391</v>
      </c>
      <c r="BL26">
        <v>6348</v>
      </c>
      <c r="BM26">
        <v>1253</v>
      </c>
      <c r="BN26">
        <v>83.224795211100002</v>
      </c>
      <c r="BO26">
        <v>9518</v>
      </c>
      <c r="BP26">
        <v>605</v>
      </c>
      <c r="BQ26">
        <v>119.13857953350001</v>
      </c>
      <c r="BR26">
        <v>114.6595041322</v>
      </c>
      <c r="BS26">
        <v>6929</v>
      </c>
      <c r="BT26">
        <v>1676</v>
      </c>
      <c r="BU26">
        <v>93.7969403954</v>
      </c>
      <c r="BV26">
        <v>10965</v>
      </c>
      <c r="BW26">
        <v>674</v>
      </c>
      <c r="BX26">
        <v>135.3190150479</v>
      </c>
      <c r="BY26">
        <v>129.1172106825</v>
      </c>
      <c r="CA26" t="s">
        <v>392</v>
      </c>
      <c r="CB26" t="s">
        <v>808</v>
      </c>
      <c r="CC26" t="s">
        <v>1013</v>
      </c>
      <c r="CD26">
        <v>8109</v>
      </c>
      <c r="CE26">
        <v>2183</v>
      </c>
      <c r="CF26">
        <v>103.43124922929999</v>
      </c>
      <c r="CG26">
        <v>10495</v>
      </c>
      <c r="CH26">
        <v>629</v>
      </c>
      <c r="CI26">
        <v>128.37265364460001</v>
      </c>
      <c r="CJ26">
        <v>125.2257551669</v>
      </c>
      <c r="CL26" t="s">
        <v>392</v>
      </c>
      <c r="CM26" t="s">
        <v>783</v>
      </c>
      <c r="CN26" t="s">
        <v>792</v>
      </c>
      <c r="CO26">
        <v>852</v>
      </c>
      <c r="CP26">
        <v>127</v>
      </c>
      <c r="CQ26">
        <v>74.670187793400004</v>
      </c>
      <c r="CR26">
        <v>2054</v>
      </c>
      <c r="CS26">
        <v>106</v>
      </c>
      <c r="CT26">
        <v>70.056475170400006</v>
      </c>
      <c r="CU26">
        <v>78.735849056600003</v>
      </c>
      <c r="CW26" t="s">
        <v>392</v>
      </c>
      <c r="CX26" t="s">
        <v>796</v>
      </c>
      <c r="CY26" t="s">
        <v>805</v>
      </c>
      <c r="CZ26">
        <v>278</v>
      </c>
      <c r="DA26">
        <v>83</v>
      </c>
      <c r="DB26">
        <v>91.723021582699999</v>
      </c>
      <c r="DC26">
        <v>169</v>
      </c>
      <c r="DD26">
        <v>8</v>
      </c>
      <c r="DE26">
        <v>141.87573964500001</v>
      </c>
      <c r="DF26">
        <v>146.75</v>
      </c>
      <c r="DH26" t="s">
        <v>392</v>
      </c>
      <c r="DI26" t="s">
        <v>770</v>
      </c>
      <c r="DJ26" t="s">
        <v>779</v>
      </c>
      <c r="DK26">
        <v>147</v>
      </c>
      <c r="DL26">
        <v>50</v>
      </c>
      <c r="DM26">
        <v>92.061224489799997</v>
      </c>
      <c r="DN26">
        <v>142</v>
      </c>
      <c r="DO26">
        <v>8</v>
      </c>
      <c r="DP26">
        <v>134.5845070423</v>
      </c>
      <c r="DQ26">
        <v>147.125</v>
      </c>
    </row>
    <row r="27" spans="2:121" x14ac:dyDescent="0.2">
      <c r="B27" t="s">
        <v>106</v>
      </c>
      <c r="C27">
        <v>58084</v>
      </c>
      <c r="D27">
        <v>30383</v>
      </c>
      <c r="F27" t="s">
        <v>55</v>
      </c>
      <c r="G27">
        <v>766</v>
      </c>
      <c r="H27">
        <v>181.9595300261</v>
      </c>
      <c r="I27">
        <v>795</v>
      </c>
      <c r="J27">
        <v>224</v>
      </c>
      <c r="K27">
        <v>900</v>
      </c>
      <c r="L27">
        <v>528</v>
      </c>
      <c r="M27">
        <v>261</v>
      </c>
      <c r="N27">
        <v>96</v>
      </c>
      <c r="O27">
        <v>973</v>
      </c>
      <c r="P27">
        <v>567</v>
      </c>
      <c r="Q27">
        <v>401</v>
      </c>
      <c r="R27">
        <v>148</v>
      </c>
      <c r="T27" t="s">
        <v>370</v>
      </c>
      <c r="U27">
        <v>70446</v>
      </c>
      <c r="V27">
        <v>421.569471652</v>
      </c>
      <c r="W27">
        <v>71226</v>
      </c>
      <c r="X27">
        <v>18516</v>
      </c>
      <c r="Y27">
        <v>100602</v>
      </c>
      <c r="Z27">
        <v>69340</v>
      </c>
      <c r="AA27">
        <v>34021</v>
      </c>
      <c r="AB27">
        <v>24188</v>
      </c>
      <c r="AC27">
        <v>35313</v>
      </c>
      <c r="AD27">
        <v>23451</v>
      </c>
      <c r="AE27">
        <v>8474</v>
      </c>
      <c r="AF27">
        <v>139</v>
      </c>
      <c r="AH27" t="s">
        <v>390</v>
      </c>
      <c r="AI27">
        <v>4592</v>
      </c>
      <c r="AJ27">
        <v>408.00065331010001</v>
      </c>
      <c r="AK27">
        <v>4294</v>
      </c>
      <c r="AL27">
        <v>1297</v>
      </c>
      <c r="AM27">
        <v>6839</v>
      </c>
      <c r="AN27">
        <v>4950</v>
      </c>
      <c r="AO27">
        <v>1413</v>
      </c>
      <c r="AP27">
        <v>966</v>
      </c>
      <c r="AQ27">
        <v>2687</v>
      </c>
      <c r="AR27">
        <v>1996</v>
      </c>
      <c r="AS27">
        <v>306</v>
      </c>
      <c r="AT27">
        <v>153</v>
      </c>
      <c r="AV27" t="s">
        <v>404</v>
      </c>
      <c r="AW27">
        <v>134</v>
      </c>
      <c r="AX27">
        <v>50.8507462687</v>
      </c>
      <c r="AY27">
        <v>223</v>
      </c>
      <c r="AZ27">
        <v>10</v>
      </c>
      <c r="BA27">
        <v>189</v>
      </c>
      <c r="BB27">
        <v>8</v>
      </c>
      <c r="BC27">
        <v>1</v>
      </c>
      <c r="BD27">
        <v>1</v>
      </c>
      <c r="BE27">
        <v>15</v>
      </c>
      <c r="BF27">
        <v>7</v>
      </c>
      <c r="BG27">
        <v>296</v>
      </c>
      <c r="BH27">
        <v>38</v>
      </c>
      <c r="BJ27" t="s">
        <v>640</v>
      </c>
      <c r="BK27" t="s">
        <v>391</v>
      </c>
      <c r="BL27">
        <v>2384</v>
      </c>
      <c r="BM27">
        <v>428</v>
      </c>
      <c r="BN27">
        <v>81.153523489899996</v>
      </c>
      <c r="BO27">
        <v>3329</v>
      </c>
      <c r="BP27">
        <v>226</v>
      </c>
      <c r="BQ27">
        <v>136.56593571639999</v>
      </c>
      <c r="BR27">
        <v>116.2522123894</v>
      </c>
      <c r="BS27">
        <v>1816</v>
      </c>
      <c r="BT27">
        <v>294</v>
      </c>
      <c r="BU27">
        <v>72.444383259899993</v>
      </c>
      <c r="BV27">
        <v>2387</v>
      </c>
      <c r="BW27">
        <v>138</v>
      </c>
      <c r="BX27">
        <v>148.33431085039999</v>
      </c>
      <c r="BY27">
        <v>114.4420289855</v>
      </c>
      <c r="CA27" t="s">
        <v>421</v>
      </c>
      <c r="CB27" t="s">
        <v>808</v>
      </c>
      <c r="CC27" t="s">
        <v>1014</v>
      </c>
      <c r="CD27">
        <v>919</v>
      </c>
      <c r="CE27">
        <v>156</v>
      </c>
      <c r="CF27">
        <v>76.582154515799999</v>
      </c>
      <c r="CG27">
        <v>1212</v>
      </c>
      <c r="CH27">
        <v>33</v>
      </c>
      <c r="CI27">
        <v>109.31930693069999</v>
      </c>
      <c r="CJ27">
        <v>109.3939393939</v>
      </c>
      <c r="CL27" t="s">
        <v>421</v>
      </c>
      <c r="CM27" t="s">
        <v>783</v>
      </c>
      <c r="CN27" t="s">
        <v>793</v>
      </c>
      <c r="CO27">
        <v>51</v>
      </c>
      <c r="CP27">
        <v>1</v>
      </c>
      <c r="CQ27">
        <v>56.215686274500001</v>
      </c>
      <c r="CR27">
        <v>145</v>
      </c>
      <c r="CS27">
        <v>8</v>
      </c>
      <c r="CT27">
        <v>65.531034482799996</v>
      </c>
      <c r="CU27">
        <v>66.625</v>
      </c>
      <c r="CW27" t="s">
        <v>421</v>
      </c>
      <c r="CX27" t="s">
        <v>796</v>
      </c>
      <c r="CY27" t="s">
        <v>806</v>
      </c>
      <c r="CZ27">
        <v>16</v>
      </c>
      <c r="DA27">
        <v>2</v>
      </c>
      <c r="DB27">
        <v>69.5</v>
      </c>
      <c r="DC27">
        <v>11</v>
      </c>
      <c r="DD27">
        <v>2</v>
      </c>
      <c r="DE27">
        <v>165.36363636359999</v>
      </c>
      <c r="DF27">
        <v>142</v>
      </c>
      <c r="DH27" t="s">
        <v>421</v>
      </c>
      <c r="DI27" t="s">
        <v>770</v>
      </c>
      <c r="DJ27" t="s">
        <v>780</v>
      </c>
      <c r="DK27">
        <v>6</v>
      </c>
      <c r="DL27">
        <v>2</v>
      </c>
      <c r="DM27">
        <v>86.666666666699996</v>
      </c>
      <c r="DN27">
        <v>15</v>
      </c>
      <c r="DO27">
        <v>1</v>
      </c>
      <c r="DP27">
        <v>158.6666666667</v>
      </c>
      <c r="DQ27">
        <v>156</v>
      </c>
    </row>
    <row r="28" spans="2:121" x14ac:dyDescent="0.2">
      <c r="B28" t="s">
        <v>96</v>
      </c>
      <c r="C28">
        <v>122215</v>
      </c>
      <c r="D28">
        <v>67466</v>
      </c>
      <c r="F28" t="s">
        <v>69</v>
      </c>
      <c r="G28">
        <v>14494</v>
      </c>
      <c r="H28">
        <v>421.17800469159999</v>
      </c>
      <c r="I28">
        <v>11843</v>
      </c>
      <c r="J28">
        <v>3172</v>
      </c>
      <c r="K28">
        <v>16754</v>
      </c>
      <c r="L28">
        <v>11286</v>
      </c>
      <c r="M28">
        <v>7274</v>
      </c>
      <c r="N28">
        <v>5386</v>
      </c>
      <c r="O28">
        <v>4446</v>
      </c>
      <c r="P28">
        <v>3777</v>
      </c>
      <c r="Q28">
        <v>5</v>
      </c>
      <c r="R28">
        <v>4</v>
      </c>
      <c r="T28" t="s">
        <v>8</v>
      </c>
      <c r="U28">
        <v>4054</v>
      </c>
      <c r="V28">
        <v>384.36087814500002</v>
      </c>
      <c r="W28">
        <v>4161</v>
      </c>
      <c r="X28">
        <v>1826</v>
      </c>
      <c r="Y28">
        <v>5657</v>
      </c>
      <c r="Z28">
        <v>4010</v>
      </c>
      <c r="AA28">
        <v>1459</v>
      </c>
      <c r="AB28">
        <v>833</v>
      </c>
      <c r="AC28">
        <v>1897</v>
      </c>
      <c r="AD28">
        <v>1144</v>
      </c>
      <c r="AE28">
        <v>457</v>
      </c>
      <c r="AF28">
        <v>142</v>
      </c>
      <c r="AH28" t="s">
        <v>398</v>
      </c>
      <c r="AI28">
        <v>5263</v>
      </c>
      <c r="AJ28">
        <v>276.75945278360001</v>
      </c>
      <c r="AK28">
        <v>6211</v>
      </c>
      <c r="AL28">
        <v>1306</v>
      </c>
      <c r="AM28">
        <v>7613</v>
      </c>
      <c r="AN28">
        <v>4408</v>
      </c>
      <c r="AO28">
        <v>2339</v>
      </c>
      <c r="AP28">
        <v>1765</v>
      </c>
      <c r="AQ28">
        <v>8073</v>
      </c>
      <c r="AR28">
        <v>5867</v>
      </c>
      <c r="AS28">
        <v>688</v>
      </c>
      <c r="AT28">
        <v>76</v>
      </c>
      <c r="AV28" t="s">
        <v>382</v>
      </c>
      <c r="AW28">
        <v>1440</v>
      </c>
      <c r="AX28">
        <v>100.11805555559999</v>
      </c>
      <c r="AY28">
        <v>1808</v>
      </c>
      <c r="AZ28">
        <v>401</v>
      </c>
      <c r="BA28">
        <v>1831</v>
      </c>
      <c r="BB28">
        <v>638</v>
      </c>
      <c r="BC28">
        <v>14</v>
      </c>
      <c r="BD28">
        <v>13</v>
      </c>
      <c r="BE28">
        <v>124</v>
      </c>
      <c r="BF28">
        <v>38</v>
      </c>
      <c r="BG28">
        <v>189</v>
      </c>
      <c r="BH28">
        <v>528</v>
      </c>
      <c r="BJ28" t="s">
        <v>534</v>
      </c>
      <c r="BK28" t="s">
        <v>370</v>
      </c>
      <c r="BL28">
        <v>4468</v>
      </c>
      <c r="BM28">
        <v>1113</v>
      </c>
      <c r="BN28">
        <v>99.108102059100005</v>
      </c>
      <c r="BO28">
        <v>5146</v>
      </c>
      <c r="BP28">
        <v>249</v>
      </c>
      <c r="BQ28">
        <v>145.8867081228</v>
      </c>
      <c r="BR28">
        <v>148.859437751</v>
      </c>
      <c r="BS28">
        <v>2095</v>
      </c>
      <c r="BT28">
        <v>714</v>
      </c>
      <c r="BU28">
        <v>104.291646778</v>
      </c>
      <c r="BV28">
        <v>3294</v>
      </c>
      <c r="BW28">
        <v>183</v>
      </c>
      <c r="BX28">
        <v>132.6745598057</v>
      </c>
      <c r="BY28">
        <v>139.93989071039999</v>
      </c>
      <c r="CA28" t="s">
        <v>397</v>
      </c>
      <c r="CB28" t="s">
        <v>808</v>
      </c>
      <c r="CC28" t="s">
        <v>1015</v>
      </c>
      <c r="CD28">
        <v>3680</v>
      </c>
      <c r="CE28">
        <v>740</v>
      </c>
      <c r="CF28">
        <v>85.596195652199995</v>
      </c>
      <c r="CG28">
        <v>4705</v>
      </c>
      <c r="CH28">
        <v>327</v>
      </c>
      <c r="CI28">
        <v>119.45674814029999</v>
      </c>
      <c r="CJ28">
        <v>121.3272171254</v>
      </c>
      <c r="CL28" t="s">
        <v>397</v>
      </c>
      <c r="CM28" t="s">
        <v>783</v>
      </c>
      <c r="CN28" t="s">
        <v>794</v>
      </c>
      <c r="CO28">
        <v>314</v>
      </c>
      <c r="CP28">
        <v>39</v>
      </c>
      <c r="CQ28">
        <v>61.181528662399998</v>
      </c>
      <c r="CR28">
        <v>759</v>
      </c>
      <c r="CS28">
        <v>42</v>
      </c>
      <c r="CT28">
        <v>57.407114624499997</v>
      </c>
      <c r="CU28">
        <v>70.571428571400006</v>
      </c>
      <c r="CW28" t="s">
        <v>397</v>
      </c>
      <c r="CX28" t="s">
        <v>796</v>
      </c>
      <c r="CY28" t="s">
        <v>807</v>
      </c>
      <c r="CZ28">
        <v>96</v>
      </c>
      <c r="DA28">
        <v>22</v>
      </c>
      <c r="DB28">
        <v>84.4375</v>
      </c>
      <c r="DC28">
        <v>71</v>
      </c>
      <c r="DD28">
        <v>3</v>
      </c>
      <c r="DE28">
        <v>137.4647887324</v>
      </c>
      <c r="DF28">
        <v>168.3333333333</v>
      </c>
      <c r="DH28" t="s">
        <v>397</v>
      </c>
      <c r="DI28" t="s">
        <v>770</v>
      </c>
      <c r="DJ28" t="s">
        <v>781</v>
      </c>
      <c r="DK28">
        <v>51</v>
      </c>
      <c r="DL28">
        <v>12</v>
      </c>
      <c r="DM28">
        <v>75.627450980399999</v>
      </c>
      <c r="DN28">
        <v>58</v>
      </c>
      <c r="DO28">
        <v>0</v>
      </c>
      <c r="DP28">
        <v>128.81034482760001</v>
      </c>
      <c r="DQ28">
        <v>0</v>
      </c>
    </row>
    <row r="29" spans="2:121" x14ac:dyDescent="0.2">
      <c r="B29" t="s">
        <v>88</v>
      </c>
      <c r="C29">
        <v>78349</v>
      </c>
      <c r="D29">
        <v>20771</v>
      </c>
      <c r="F29" t="s">
        <v>41</v>
      </c>
      <c r="G29">
        <v>994</v>
      </c>
      <c r="H29">
        <v>131.81086519109999</v>
      </c>
      <c r="I29">
        <v>2206</v>
      </c>
      <c r="J29">
        <v>391</v>
      </c>
      <c r="K29">
        <v>1488</v>
      </c>
      <c r="L29">
        <v>565</v>
      </c>
      <c r="M29">
        <v>316</v>
      </c>
      <c r="N29">
        <v>86</v>
      </c>
      <c r="O29">
        <v>232</v>
      </c>
      <c r="P29">
        <v>102</v>
      </c>
      <c r="Q29">
        <v>0</v>
      </c>
      <c r="R29">
        <v>5</v>
      </c>
      <c r="T29" t="s">
        <v>405</v>
      </c>
      <c r="U29">
        <v>63941</v>
      </c>
      <c r="V29">
        <v>385.61899250869999</v>
      </c>
      <c r="W29">
        <v>58838</v>
      </c>
      <c r="X29">
        <v>13716</v>
      </c>
      <c r="Y29">
        <v>91891</v>
      </c>
      <c r="Z29">
        <v>63828</v>
      </c>
      <c r="AA29">
        <v>23297</v>
      </c>
      <c r="AB29">
        <v>16311</v>
      </c>
      <c r="AC29">
        <v>31808</v>
      </c>
      <c r="AD29">
        <v>20551</v>
      </c>
      <c r="AE29">
        <v>100</v>
      </c>
      <c r="AF29">
        <v>580</v>
      </c>
      <c r="AH29" t="s">
        <v>419</v>
      </c>
      <c r="AI29">
        <v>789</v>
      </c>
      <c r="AJ29">
        <v>270.35614702150002</v>
      </c>
      <c r="AK29">
        <v>714</v>
      </c>
      <c r="AL29">
        <v>78</v>
      </c>
      <c r="AM29">
        <v>1235</v>
      </c>
      <c r="AN29">
        <v>616</v>
      </c>
      <c r="AO29">
        <v>460</v>
      </c>
      <c r="AP29">
        <v>207</v>
      </c>
      <c r="AQ29">
        <v>316</v>
      </c>
      <c r="AR29">
        <v>159</v>
      </c>
      <c r="AS29">
        <v>3</v>
      </c>
      <c r="AT29">
        <v>8</v>
      </c>
      <c r="AV29" t="s">
        <v>419</v>
      </c>
      <c r="AW29">
        <v>33</v>
      </c>
      <c r="AX29">
        <v>53.939393939399999</v>
      </c>
      <c r="AY29">
        <v>67</v>
      </c>
      <c r="AZ29">
        <v>2</v>
      </c>
      <c r="BA29">
        <v>52</v>
      </c>
      <c r="BB29">
        <v>3</v>
      </c>
      <c r="BC29">
        <v>0</v>
      </c>
      <c r="BE29">
        <v>0</v>
      </c>
      <c r="BG29">
        <v>98</v>
      </c>
      <c r="BH29">
        <v>4</v>
      </c>
      <c r="BJ29" t="s">
        <v>513</v>
      </c>
      <c r="BK29" t="s">
        <v>370</v>
      </c>
      <c r="BL29">
        <v>3807</v>
      </c>
      <c r="BM29">
        <v>938</v>
      </c>
      <c r="BN29">
        <v>91.6493301812</v>
      </c>
      <c r="BO29">
        <v>3731</v>
      </c>
      <c r="BP29">
        <v>135</v>
      </c>
      <c r="BQ29">
        <v>131.56633610290001</v>
      </c>
      <c r="BR29">
        <v>142.56296296299999</v>
      </c>
      <c r="BS29">
        <v>3566</v>
      </c>
      <c r="BT29">
        <v>824</v>
      </c>
      <c r="BU29">
        <v>86.561413348299993</v>
      </c>
      <c r="BV29">
        <v>3429</v>
      </c>
      <c r="BW29">
        <v>111</v>
      </c>
      <c r="BX29">
        <v>121.6354622339</v>
      </c>
      <c r="BY29">
        <v>136.7207207207</v>
      </c>
      <c r="CA29" t="s">
        <v>391</v>
      </c>
      <c r="CB29" t="s">
        <v>808</v>
      </c>
      <c r="CD29">
        <v>49158</v>
      </c>
      <c r="CE29">
        <v>11151</v>
      </c>
      <c r="CF29">
        <v>91.547418527999994</v>
      </c>
      <c r="CG29">
        <v>62619</v>
      </c>
      <c r="CH29">
        <v>3907</v>
      </c>
      <c r="CI29">
        <v>126.16062217539999</v>
      </c>
      <c r="CJ29">
        <v>124.09444586639999</v>
      </c>
      <c r="CL29" t="s">
        <v>391</v>
      </c>
      <c r="CM29" t="s">
        <v>783</v>
      </c>
      <c r="CO29">
        <v>4468</v>
      </c>
      <c r="CP29">
        <v>594</v>
      </c>
      <c r="CQ29">
        <v>70.280662488800004</v>
      </c>
      <c r="CR29">
        <v>10762</v>
      </c>
      <c r="CS29">
        <v>578</v>
      </c>
      <c r="CT29">
        <v>68.8406430032</v>
      </c>
      <c r="CU29">
        <v>68.821799307999996</v>
      </c>
      <c r="CW29" t="s">
        <v>391</v>
      </c>
      <c r="CX29" t="s">
        <v>796</v>
      </c>
      <c r="CZ29">
        <v>1486</v>
      </c>
      <c r="DA29">
        <v>387</v>
      </c>
      <c r="DB29">
        <v>86.406460296099993</v>
      </c>
      <c r="DC29">
        <v>928</v>
      </c>
      <c r="DD29">
        <v>53</v>
      </c>
      <c r="DE29">
        <v>138.7640086207</v>
      </c>
      <c r="DF29">
        <v>155.28301886790001</v>
      </c>
      <c r="DH29" t="s">
        <v>391</v>
      </c>
      <c r="DI29" t="s">
        <v>770</v>
      </c>
      <c r="DK29">
        <v>1120</v>
      </c>
      <c r="DL29">
        <v>266</v>
      </c>
      <c r="DM29">
        <v>78.018749999999997</v>
      </c>
      <c r="DN29">
        <v>992</v>
      </c>
      <c r="DO29">
        <v>45</v>
      </c>
      <c r="DP29">
        <v>130.66229838710001</v>
      </c>
      <c r="DQ29">
        <v>140.46666666670001</v>
      </c>
    </row>
    <row r="30" spans="2:121" x14ac:dyDescent="0.2">
      <c r="B30" t="s">
        <v>20</v>
      </c>
      <c r="C30">
        <v>275</v>
      </c>
      <c r="D30">
        <v>162</v>
      </c>
      <c r="F30" t="s">
        <v>45</v>
      </c>
      <c r="G30">
        <v>1577</v>
      </c>
      <c r="H30">
        <v>268.60811667719997</v>
      </c>
      <c r="I30">
        <v>1952</v>
      </c>
      <c r="J30">
        <v>469</v>
      </c>
      <c r="K30">
        <v>1994</v>
      </c>
      <c r="L30">
        <v>1373</v>
      </c>
      <c r="M30">
        <v>1004</v>
      </c>
      <c r="N30">
        <v>546</v>
      </c>
      <c r="O30">
        <v>254</v>
      </c>
      <c r="P30">
        <v>82</v>
      </c>
      <c r="Q30">
        <v>0</v>
      </c>
      <c r="R30">
        <v>0</v>
      </c>
      <c r="T30" t="s">
        <v>381</v>
      </c>
      <c r="U30">
        <v>74809</v>
      </c>
      <c r="V30">
        <v>360.02525097249998</v>
      </c>
      <c r="W30">
        <v>74390</v>
      </c>
      <c r="X30">
        <v>19186</v>
      </c>
      <c r="Y30">
        <v>108064</v>
      </c>
      <c r="Z30">
        <v>71536</v>
      </c>
      <c r="AA30">
        <v>29922</v>
      </c>
      <c r="AB30">
        <v>19914</v>
      </c>
      <c r="AC30">
        <v>42303</v>
      </c>
      <c r="AD30">
        <v>28877</v>
      </c>
      <c r="AE30">
        <v>5496</v>
      </c>
      <c r="AF30">
        <v>1153</v>
      </c>
      <c r="AH30" t="s">
        <v>401</v>
      </c>
      <c r="AI30">
        <v>1362</v>
      </c>
      <c r="AJ30">
        <v>224.9537444934</v>
      </c>
      <c r="AK30">
        <v>2173</v>
      </c>
      <c r="AL30">
        <v>277</v>
      </c>
      <c r="AM30">
        <v>2215</v>
      </c>
      <c r="AN30">
        <v>1150</v>
      </c>
      <c r="AO30">
        <v>759</v>
      </c>
      <c r="AP30">
        <v>567</v>
      </c>
      <c r="AQ30">
        <v>592</v>
      </c>
      <c r="AR30">
        <v>331</v>
      </c>
      <c r="AS30">
        <v>1</v>
      </c>
      <c r="AT30">
        <v>13</v>
      </c>
      <c r="AV30" t="s">
        <v>385</v>
      </c>
      <c r="AW30">
        <v>486</v>
      </c>
      <c r="AX30">
        <v>49.495884773699999</v>
      </c>
      <c r="AY30">
        <v>673</v>
      </c>
      <c r="AZ30">
        <v>82</v>
      </c>
      <c r="BA30">
        <v>663</v>
      </c>
      <c r="BB30">
        <v>70</v>
      </c>
      <c r="BC30">
        <v>1</v>
      </c>
      <c r="BD30">
        <v>1</v>
      </c>
      <c r="BE30">
        <v>57</v>
      </c>
      <c r="BF30">
        <v>16</v>
      </c>
      <c r="BG30">
        <v>104</v>
      </c>
      <c r="BH30">
        <v>72</v>
      </c>
      <c r="BJ30" t="s">
        <v>521</v>
      </c>
      <c r="BK30" t="s">
        <v>370</v>
      </c>
      <c r="BL30">
        <v>3754</v>
      </c>
      <c r="BM30">
        <v>701</v>
      </c>
      <c r="BN30">
        <v>87.324453915800007</v>
      </c>
      <c r="BO30">
        <v>4449</v>
      </c>
      <c r="BP30">
        <v>224</v>
      </c>
      <c r="BQ30">
        <v>147.44504383009999</v>
      </c>
      <c r="BR30">
        <v>135.74553571429999</v>
      </c>
      <c r="BS30">
        <v>3227</v>
      </c>
      <c r="BT30">
        <v>429</v>
      </c>
      <c r="BU30">
        <v>76.705608924700002</v>
      </c>
      <c r="BV30">
        <v>3403</v>
      </c>
      <c r="BW30">
        <v>145</v>
      </c>
      <c r="BX30">
        <v>143.38466059359999</v>
      </c>
      <c r="BY30">
        <v>121.44137931029999</v>
      </c>
      <c r="CA30" t="s">
        <v>374</v>
      </c>
      <c r="CB30" t="s">
        <v>857</v>
      </c>
      <c r="CC30" t="s">
        <v>981</v>
      </c>
      <c r="CD30">
        <v>2080</v>
      </c>
      <c r="CE30">
        <v>407</v>
      </c>
      <c r="CF30">
        <v>86.821634615400001</v>
      </c>
      <c r="CG30">
        <v>2128</v>
      </c>
      <c r="CH30">
        <v>104</v>
      </c>
      <c r="CI30">
        <v>116.5296052632</v>
      </c>
      <c r="CJ30">
        <v>116.2980769231</v>
      </c>
      <c r="CL30" t="s">
        <v>374</v>
      </c>
      <c r="CM30" t="s">
        <v>826</v>
      </c>
      <c r="CN30" t="s">
        <v>825</v>
      </c>
      <c r="CO30">
        <v>225</v>
      </c>
      <c r="CP30">
        <v>29</v>
      </c>
      <c r="CQ30">
        <v>75.884444444400003</v>
      </c>
      <c r="CR30">
        <v>296</v>
      </c>
      <c r="CS30">
        <v>17</v>
      </c>
      <c r="CT30">
        <v>86.047297297300005</v>
      </c>
      <c r="CU30">
        <v>84.647058823500004</v>
      </c>
      <c r="CW30" t="s">
        <v>374</v>
      </c>
      <c r="CX30" t="s">
        <v>842</v>
      </c>
      <c r="CY30" t="s">
        <v>841</v>
      </c>
      <c r="CZ30">
        <v>51</v>
      </c>
      <c r="DA30">
        <v>21</v>
      </c>
      <c r="DB30">
        <v>92.274509803900003</v>
      </c>
      <c r="DC30">
        <v>44</v>
      </c>
      <c r="DD30">
        <v>1</v>
      </c>
      <c r="DE30">
        <v>138.0227272727</v>
      </c>
      <c r="DF30">
        <v>153</v>
      </c>
      <c r="DH30" t="s">
        <v>374</v>
      </c>
      <c r="DI30" t="s">
        <v>810</v>
      </c>
      <c r="DJ30" t="s">
        <v>809</v>
      </c>
      <c r="DK30">
        <v>55</v>
      </c>
      <c r="DL30">
        <v>20</v>
      </c>
      <c r="DM30">
        <v>95.345454545500004</v>
      </c>
      <c r="DN30">
        <v>52</v>
      </c>
      <c r="DO30">
        <v>6</v>
      </c>
      <c r="DP30">
        <v>145.82692307689999</v>
      </c>
      <c r="DQ30">
        <v>141</v>
      </c>
    </row>
    <row r="31" spans="2:121" x14ac:dyDescent="0.2">
      <c r="B31" t="s">
        <v>22</v>
      </c>
      <c r="C31">
        <v>195134</v>
      </c>
      <c r="D31">
        <v>41483</v>
      </c>
      <c r="F31" t="s">
        <v>73</v>
      </c>
      <c r="G31">
        <v>11646</v>
      </c>
      <c r="H31">
        <v>386.3909496823</v>
      </c>
      <c r="I31">
        <v>7736</v>
      </c>
      <c r="J31">
        <v>1341</v>
      </c>
      <c r="K31">
        <v>16586</v>
      </c>
      <c r="L31">
        <v>11876</v>
      </c>
      <c r="M31">
        <v>5013</v>
      </c>
      <c r="N31">
        <v>3816</v>
      </c>
      <c r="O31">
        <v>4304</v>
      </c>
      <c r="P31">
        <v>3594</v>
      </c>
      <c r="Q31">
        <v>2</v>
      </c>
      <c r="R31">
        <v>150</v>
      </c>
      <c r="T31" t="s">
        <v>462</v>
      </c>
      <c r="U31">
        <v>310731</v>
      </c>
      <c r="V31">
        <v>386.63806314790003</v>
      </c>
      <c r="W31">
        <v>325762</v>
      </c>
      <c r="X31">
        <v>79968</v>
      </c>
      <c r="Y31">
        <v>449970</v>
      </c>
      <c r="Z31">
        <v>300143</v>
      </c>
      <c r="AA31">
        <v>121768</v>
      </c>
      <c r="AB31">
        <v>82629</v>
      </c>
      <c r="AC31">
        <v>166173</v>
      </c>
      <c r="AD31">
        <v>104492</v>
      </c>
      <c r="AE31">
        <v>19342</v>
      </c>
      <c r="AF31">
        <v>4119</v>
      </c>
      <c r="AH31" t="s">
        <v>414</v>
      </c>
      <c r="AI31">
        <v>3547</v>
      </c>
      <c r="AJ31">
        <v>418.31378629829999</v>
      </c>
      <c r="AK31">
        <v>3646</v>
      </c>
      <c r="AL31">
        <v>880</v>
      </c>
      <c r="AM31">
        <v>4900</v>
      </c>
      <c r="AN31">
        <v>3231</v>
      </c>
      <c r="AO31">
        <v>938</v>
      </c>
      <c r="AP31">
        <v>554</v>
      </c>
      <c r="AQ31">
        <v>1910</v>
      </c>
      <c r="AR31">
        <v>1280</v>
      </c>
      <c r="AS31">
        <v>7</v>
      </c>
      <c r="AT31">
        <v>120</v>
      </c>
      <c r="AV31" t="s">
        <v>416</v>
      </c>
      <c r="AW31">
        <v>116</v>
      </c>
      <c r="AX31">
        <v>99.413793103399996</v>
      </c>
      <c r="AY31">
        <v>171</v>
      </c>
      <c r="AZ31">
        <v>42</v>
      </c>
      <c r="BA31">
        <v>157</v>
      </c>
      <c r="BB31">
        <v>53</v>
      </c>
      <c r="BC31">
        <v>0</v>
      </c>
      <c r="BE31">
        <v>13</v>
      </c>
      <c r="BF31">
        <v>3</v>
      </c>
      <c r="BG31">
        <v>18</v>
      </c>
      <c r="BH31">
        <v>36</v>
      </c>
      <c r="BJ31" t="s">
        <v>523</v>
      </c>
      <c r="BK31" t="s">
        <v>370</v>
      </c>
      <c r="BL31">
        <v>2047</v>
      </c>
      <c r="BM31">
        <v>398</v>
      </c>
      <c r="BN31">
        <v>87.288715193000002</v>
      </c>
      <c r="BO31">
        <v>2051</v>
      </c>
      <c r="BP31">
        <v>97</v>
      </c>
      <c r="BQ31">
        <v>117.8688444661</v>
      </c>
      <c r="BR31">
        <v>111.0412371134</v>
      </c>
      <c r="BS31">
        <v>2813</v>
      </c>
      <c r="BT31">
        <v>709</v>
      </c>
      <c r="BU31">
        <v>97.841094916499998</v>
      </c>
      <c r="BV31">
        <v>3143</v>
      </c>
      <c r="BW31">
        <v>136</v>
      </c>
      <c r="BX31">
        <v>138.91759465480001</v>
      </c>
      <c r="BY31">
        <v>124.7794117647</v>
      </c>
      <c r="CA31" t="s">
        <v>424</v>
      </c>
      <c r="CB31" t="s">
        <v>857</v>
      </c>
      <c r="CC31" t="s">
        <v>982</v>
      </c>
      <c r="CD31">
        <v>845</v>
      </c>
      <c r="CE31">
        <v>244</v>
      </c>
      <c r="CF31">
        <v>101.6449704142</v>
      </c>
      <c r="CG31">
        <v>1025</v>
      </c>
      <c r="CH31">
        <v>58</v>
      </c>
      <c r="CI31">
        <v>145.1619512195</v>
      </c>
      <c r="CJ31">
        <v>143.67241379309999</v>
      </c>
      <c r="CL31" t="s">
        <v>424</v>
      </c>
      <c r="CM31" t="s">
        <v>826</v>
      </c>
      <c r="CN31" t="s">
        <v>827</v>
      </c>
      <c r="CO31">
        <v>72</v>
      </c>
      <c r="CP31">
        <v>8</v>
      </c>
      <c r="CQ31">
        <v>76.208333333300004</v>
      </c>
      <c r="CR31">
        <v>96</v>
      </c>
      <c r="CS31">
        <v>4</v>
      </c>
      <c r="CT31">
        <v>95.46875</v>
      </c>
      <c r="CU31">
        <v>77.5</v>
      </c>
      <c r="CW31" t="s">
        <v>424</v>
      </c>
      <c r="CX31" t="s">
        <v>842</v>
      </c>
      <c r="CY31" t="s">
        <v>843</v>
      </c>
      <c r="CZ31">
        <v>16</v>
      </c>
      <c r="DA31">
        <v>5</v>
      </c>
      <c r="DB31">
        <v>86.3125</v>
      </c>
      <c r="DC31">
        <v>17</v>
      </c>
      <c r="DD31">
        <v>1</v>
      </c>
      <c r="DE31">
        <v>141</v>
      </c>
      <c r="DF31">
        <v>129</v>
      </c>
      <c r="DH31" t="s">
        <v>424</v>
      </c>
      <c r="DI31" t="s">
        <v>810</v>
      </c>
      <c r="DJ31" t="s">
        <v>811</v>
      </c>
      <c r="DK31">
        <v>32</v>
      </c>
      <c r="DL31">
        <v>13</v>
      </c>
      <c r="DM31">
        <v>93.46875</v>
      </c>
      <c r="DN31">
        <v>14</v>
      </c>
      <c r="DO31">
        <v>0</v>
      </c>
      <c r="DP31">
        <v>155.1428571429</v>
      </c>
      <c r="DQ31">
        <v>0</v>
      </c>
    </row>
    <row r="32" spans="2:121" x14ac:dyDescent="0.2">
      <c r="B32" t="s">
        <v>114</v>
      </c>
      <c r="C32">
        <v>6154</v>
      </c>
      <c r="D32">
        <v>1739</v>
      </c>
      <c r="F32" t="s">
        <v>65</v>
      </c>
      <c r="G32">
        <v>4160</v>
      </c>
      <c r="H32">
        <v>488.734375</v>
      </c>
      <c r="I32">
        <v>4991</v>
      </c>
      <c r="J32">
        <v>1612</v>
      </c>
      <c r="K32">
        <v>5656</v>
      </c>
      <c r="L32">
        <v>4342</v>
      </c>
      <c r="M32">
        <v>802</v>
      </c>
      <c r="N32">
        <v>443</v>
      </c>
      <c r="O32">
        <v>1081</v>
      </c>
      <c r="P32">
        <v>705</v>
      </c>
      <c r="Q32">
        <v>0</v>
      </c>
      <c r="R32">
        <v>2</v>
      </c>
      <c r="AH32" t="s">
        <v>416</v>
      </c>
      <c r="AI32">
        <v>1487</v>
      </c>
      <c r="AJ32">
        <v>371.98184263619999</v>
      </c>
      <c r="AK32">
        <v>1173</v>
      </c>
      <c r="AL32">
        <v>303</v>
      </c>
      <c r="AM32">
        <v>2170</v>
      </c>
      <c r="AN32">
        <v>1433</v>
      </c>
      <c r="AO32">
        <v>484</v>
      </c>
      <c r="AP32">
        <v>418</v>
      </c>
      <c r="AQ32">
        <v>234</v>
      </c>
      <c r="AR32">
        <v>129</v>
      </c>
      <c r="AS32">
        <v>163</v>
      </c>
      <c r="AT32">
        <v>4</v>
      </c>
      <c r="AV32" t="s">
        <v>406</v>
      </c>
      <c r="AW32">
        <v>65</v>
      </c>
      <c r="AX32">
        <v>40.123076923100001</v>
      </c>
      <c r="AY32">
        <v>112</v>
      </c>
      <c r="AZ32">
        <v>1</v>
      </c>
      <c r="BA32">
        <v>91</v>
      </c>
      <c r="BB32">
        <v>2</v>
      </c>
      <c r="BC32">
        <v>0</v>
      </c>
      <c r="BE32">
        <v>10</v>
      </c>
      <c r="BF32">
        <v>3</v>
      </c>
      <c r="BG32">
        <v>193</v>
      </c>
      <c r="BH32">
        <v>22</v>
      </c>
      <c r="BJ32" t="s">
        <v>538</v>
      </c>
      <c r="BK32" t="s">
        <v>370</v>
      </c>
      <c r="BL32">
        <v>2765</v>
      </c>
      <c r="BM32">
        <v>499</v>
      </c>
      <c r="BN32">
        <v>82.284629294799998</v>
      </c>
      <c r="BO32">
        <v>2836</v>
      </c>
      <c r="BP32">
        <v>124</v>
      </c>
      <c r="BQ32">
        <v>118.6671368124</v>
      </c>
      <c r="BR32">
        <v>130.80645161289999</v>
      </c>
      <c r="BS32">
        <v>5373</v>
      </c>
      <c r="BT32">
        <v>1468</v>
      </c>
      <c r="BU32">
        <v>98.302810347999994</v>
      </c>
      <c r="BV32">
        <v>6214</v>
      </c>
      <c r="BW32">
        <v>317</v>
      </c>
      <c r="BX32">
        <v>136.7584486643</v>
      </c>
      <c r="BY32">
        <v>149.3312302839</v>
      </c>
      <c r="CA32" t="s">
        <v>415</v>
      </c>
      <c r="CB32" t="s">
        <v>857</v>
      </c>
      <c r="CC32" t="s">
        <v>983</v>
      </c>
      <c r="CD32">
        <v>373</v>
      </c>
      <c r="CE32">
        <v>100</v>
      </c>
      <c r="CF32">
        <v>103.399463807</v>
      </c>
      <c r="CG32">
        <v>456</v>
      </c>
      <c r="CH32">
        <v>32</v>
      </c>
      <c r="CI32">
        <v>147.07236842110001</v>
      </c>
      <c r="CJ32">
        <v>131.59375</v>
      </c>
      <c r="CL32" t="s">
        <v>415</v>
      </c>
      <c r="CM32" t="s">
        <v>826</v>
      </c>
      <c r="CN32" t="s">
        <v>828</v>
      </c>
      <c r="CO32">
        <v>70</v>
      </c>
      <c r="CP32">
        <v>14</v>
      </c>
      <c r="CQ32">
        <v>83.9</v>
      </c>
      <c r="CR32">
        <v>96</v>
      </c>
      <c r="CS32">
        <v>6</v>
      </c>
      <c r="CT32">
        <v>89.270833333300004</v>
      </c>
      <c r="CU32">
        <v>65.333333333300004</v>
      </c>
      <c r="CW32" t="s">
        <v>415</v>
      </c>
      <c r="CX32" t="s">
        <v>842</v>
      </c>
      <c r="CY32" t="s">
        <v>844</v>
      </c>
      <c r="CZ32">
        <v>28</v>
      </c>
      <c r="DA32">
        <v>11</v>
      </c>
      <c r="DB32">
        <v>96.5</v>
      </c>
      <c r="DC32">
        <v>9</v>
      </c>
      <c r="DD32">
        <v>0</v>
      </c>
      <c r="DE32">
        <v>158</v>
      </c>
      <c r="DF32">
        <v>0</v>
      </c>
      <c r="DH32" t="s">
        <v>415</v>
      </c>
      <c r="DI32" t="s">
        <v>810</v>
      </c>
      <c r="DJ32" t="s">
        <v>812</v>
      </c>
      <c r="DK32">
        <v>25</v>
      </c>
      <c r="DL32">
        <v>7</v>
      </c>
      <c r="DM32">
        <v>77.2</v>
      </c>
      <c r="DN32">
        <v>20</v>
      </c>
      <c r="DO32">
        <v>1</v>
      </c>
      <c r="DP32">
        <v>147.15</v>
      </c>
      <c r="DQ32">
        <v>188</v>
      </c>
    </row>
    <row r="33" spans="2:121" x14ac:dyDescent="0.2">
      <c r="B33" t="s">
        <v>157</v>
      </c>
      <c r="C33">
        <v>3929</v>
      </c>
      <c r="D33">
        <v>3772</v>
      </c>
      <c r="F33" t="s">
        <v>67</v>
      </c>
      <c r="G33">
        <v>852</v>
      </c>
      <c r="H33">
        <v>186.07746478870001</v>
      </c>
      <c r="I33">
        <v>2146</v>
      </c>
      <c r="J33">
        <v>414</v>
      </c>
      <c r="K33">
        <v>3986</v>
      </c>
      <c r="L33">
        <v>1176</v>
      </c>
      <c r="M33">
        <v>3079</v>
      </c>
      <c r="N33">
        <v>2259</v>
      </c>
      <c r="O33">
        <v>464</v>
      </c>
      <c r="P33">
        <v>208</v>
      </c>
      <c r="Q33">
        <v>0</v>
      </c>
      <c r="R33">
        <v>0</v>
      </c>
      <c r="AH33" t="s">
        <v>375</v>
      </c>
      <c r="AI33">
        <v>2460</v>
      </c>
      <c r="AJ33">
        <v>315.49512195120002</v>
      </c>
      <c r="AK33">
        <v>3902</v>
      </c>
      <c r="AL33">
        <v>1004</v>
      </c>
      <c r="AM33">
        <v>3934</v>
      </c>
      <c r="AN33">
        <v>2521</v>
      </c>
      <c r="AO33">
        <v>1328</v>
      </c>
      <c r="AP33">
        <v>903</v>
      </c>
      <c r="AQ33">
        <v>2186</v>
      </c>
      <c r="AR33">
        <v>1500</v>
      </c>
      <c r="AS33">
        <v>687</v>
      </c>
      <c r="AT33">
        <v>3</v>
      </c>
      <c r="AV33" t="s">
        <v>427</v>
      </c>
      <c r="AW33">
        <v>215</v>
      </c>
      <c r="AX33">
        <v>46.506976744200003</v>
      </c>
      <c r="AY33">
        <v>385</v>
      </c>
      <c r="AZ33">
        <v>29</v>
      </c>
      <c r="BA33">
        <v>276</v>
      </c>
      <c r="BB33">
        <v>9</v>
      </c>
      <c r="BC33">
        <v>1</v>
      </c>
      <c r="BD33">
        <v>1</v>
      </c>
      <c r="BE33">
        <v>21</v>
      </c>
      <c r="BF33">
        <v>6</v>
      </c>
      <c r="BG33">
        <v>338</v>
      </c>
      <c r="BH33">
        <v>56</v>
      </c>
      <c r="BJ33" t="s">
        <v>623</v>
      </c>
      <c r="BK33" t="s">
        <v>370</v>
      </c>
      <c r="BL33">
        <v>1144</v>
      </c>
      <c r="BM33">
        <v>257</v>
      </c>
      <c r="BN33">
        <v>94.210664335700002</v>
      </c>
      <c r="BO33">
        <v>1345</v>
      </c>
      <c r="BP33">
        <v>63</v>
      </c>
      <c r="BQ33">
        <v>136.08996282530001</v>
      </c>
      <c r="BR33">
        <v>156.6349206349</v>
      </c>
      <c r="BS33">
        <v>1134</v>
      </c>
      <c r="BT33">
        <v>255</v>
      </c>
      <c r="BU33">
        <v>95.622574955900006</v>
      </c>
      <c r="BV33">
        <v>1368</v>
      </c>
      <c r="BW33">
        <v>67</v>
      </c>
      <c r="BX33">
        <v>142.043128655</v>
      </c>
      <c r="BY33">
        <v>155.67164179100001</v>
      </c>
      <c r="CA33" t="s">
        <v>417</v>
      </c>
      <c r="CB33" t="s">
        <v>857</v>
      </c>
      <c r="CC33" t="s">
        <v>984</v>
      </c>
      <c r="CD33">
        <v>1434</v>
      </c>
      <c r="CE33">
        <v>183</v>
      </c>
      <c r="CF33">
        <v>73.055090655499995</v>
      </c>
      <c r="CG33">
        <v>1638</v>
      </c>
      <c r="CH33">
        <v>89</v>
      </c>
      <c r="CI33">
        <v>109.0378510379</v>
      </c>
      <c r="CJ33">
        <v>119.3707865169</v>
      </c>
      <c r="CL33" t="s">
        <v>417</v>
      </c>
      <c r="CM33" t="s">
        <v>826</v>
      </c>
      <c r="CN33" t="s">
        <v>829</v>
      </c>
      <c r="CO33">
        <v>122</v>
      </c>
      <c r="CP33">
        <v>11</v>
      </c>
      <c r="CQ33">
        <v>63.573770491799998</v>
      </c>
      <c r="CR33">
        <v>194</v>
      </c>
      <c r="CS33">
        <v>5</v>
      </c>
      <c r="CT33">
        <v>80.809278350499994</v>
      </c>
      <c r="CU33">
        <v>59</v>
      </c>
      <c r="CW33" t="s">
        <v>417</v>
      </c>
      <c r="CX33" t="s">
        <v>842</v>
      </c>
      <c r="CY33" t="s">
        <v>845</v>
      </c>
      <c r="CZ33">
        <v>26</v>
      </c>
      <c r="DA33">
        <v>7</v>
      </c>
      <c r="DB33">
        <v>101.0769230769</v>
      </c>
      <c r="DC33">
        <v>15</v>
      </c>
      <c r="DD33">
        <v>2</v>
      </c>
      <c r="DE33">
        <v>157.73333333330001</v>
      </c>
      <c r="DF33">
        <v>126.5</v>
      </c>
      <c r="DH33" t="s">
        <v>417</v>
      </c>
      <c r="DI33" t="s">
        <v>810</v>
      </c>
      <c r="DJ33" t="s">
        <v>813</v>
      </c>
      <c r="DK33">
        <v>17</v>
      </c>
      <c r="DL33">
        <v>5</v>
      </c>
      <c r="DM33">
        <v>102.5294117647</v>
      </c>
      <c r="DN33">
        <v>18</v>
      </c>
      <c r="DO33">
        <v>1</v>
      </c>
      <c r="DP33">
        <v>166.3333333333</v>
      </c>
      <c r="DQ33">
        <v>216</v>
      </c>
    </row>
    <row r="34" spans="2:121" x14ac:dyDescent="0.2">
      <c r="B34" t="s">
        <v>122</v>
      </c>
      <c r="C34">
        <v>638</v>
      </c>
      <c r="D34">
        <v>21</v>
      </c>
      <c r="F34" t="s">
        <v>71</v>
      </c>
      <c r="G34">
        <v>7164</v>
      </c>
      <c r="H34">
        <v>340.39991624790002</v>
      </c>
      <c r="I34">
        <v>11309</v>
      </c>
      <c r="J34">
        <v>2221</v>
      </c>
      <c r="K34">
        <v>17695</v>
      </c>
      <c r="L34">
        <v>9763</v>
      </c>
      <c r="M34">
        <v>4592</v>
      </c>
      <c r="N34">
        <v>2679</v>
      </c>
      <c r="O34">
        <v>2274</v>
      </c>
      <c r="P34">
        <v>1490</v>
      </c>
      <c r="Q34">
        <v>0</v>
      </c>
      <c r="R34">
        <v>58</v>
      </c>
      <c r="AH34" t="s">
        <v>406</v>
      </c>
      <c r="AI34">
        <v>1453</v>
      </c>
      <c r="AJ34">
        <v>229.78802477630001</v>
      </c>
      <c r="AK34">
        <v>2749</v>
      </c>
      <c r="AL34">
        <v>578</v>
      </c>
      <c r="AM34">
        <v>2271</v>
      </c>
      <c r="AN34">
        <v>1005</v>
      </c>
      <c r="AO34">
        <v>544</v>
      </c>
      <c r="AP34">
        <v>251</v>
      </c>
      <c r="AQ34">
        <v>854</v>
      </c>
      <c r="AR34">
        <v>507</v>
      </c>
      <c r="AS34">
        <v>6</v>
      </c>
      <c r="AT34">
        <v>14</v>
      </c>
      <c r="AV34" t="s">
        <v>396</v>
      </c>
      <c r="AW34">
        <v>539</v>
      </c>
      <c r="AX34">
        <v>48.306122449</v>
      </c>
      <c r="AY34">
        <v>1052</v>
      </c>
      <c r="AZ34">
        <v>118</v>
      </c>
      <c r="BA34">
        <v>773</v>
      </c>
      <c r="BB34">
        <v>56</v>
      </c>
      <c r="BC34">
        <v>1</v>
      </c>
      <c r="BD34">
        <v>1</v>
      </c>
      <c r="BE34">
        <v>57</v>
      </c>
      <c r="BF34">
        <v>10</v>
      </c>
      <c r="BG34">
        <v>103</v>
      </c>
      <c r="BH34">
        <v>84</v>
      </c>
      <c r="BJ34" t="s">
        <v>519</v>
      </c>
      <c r="BK34" t="s">
        <v>370</v>
      </c>
      <c r="BL34">
        <v>4742</v>
      </c>
      <c r="BM34">
        <v>1312</v>
      </c>
      <c r="BN34">
        <v>99.336988612400006</v>
      </c>
      <c r="BO34">
        <v>4967</v>
      </c>
      <c r="BP34">
        <v>285</v>
      </c>
      <c r="BQ34">
        <v>139.50835514400001</v>
      </c>
      <c r="BR34">
        <v>126.68421052630001</v>
      </c>
      <c r="BS34">
        <v>3707</v>
      </c>
      <c r="BT34">
        <v>1045</v>
      </c>
      <c r="BU34">
        <v>93.842999730200006</v>
      </c>
      <c r="BV34">
        <v>3996</v>
      </c>
      <c r="BW34">
        <v>218</v>
      </c>
      <c r="BX34">
        <v>132.36061061059999</v>
      </c>
      <c r="BY34">
        <v>123.0963302752</v>
      </c>
      <c r="CA34" t="s">
        <v>377</v>
      </c>
      <c r="CB34" t="s">
        <v>857</v>
      </c>
      <c r="CC34" t="s">
        <v>985</v>
      </c>
      <c r="CD34">
        <v>5062</v>
      </c>
      <c r="CE34">
        <v>1245</v>
      </c>
      <c r="CF34">
        <v>99.292572105900007</v>
      </c>
      <c r="CG34">
        <v>6003</v>
      </c>
      <c r="CH34">
        <v>303</v>
      </c>
      <c r="CI34">
        <v>138.1965683825</v>
      </c>
      <c r="CJ34">
        <v>138.6600660066</v>
      </c>
      <c r="CL34" t="s">
        <v>377</v>
      </c>
      <c r="CM34" t="s">
        <v>826</v>
      </c>
      <c r="CN34" t="s">
        <v>830</v>
      </c>
      <c r="CO34">
        <v>459</v>
      </c>
      <c r="CP34">
        <v>62</v>
      </c>
      <c r="CQ34">
        <v>76.396514161200002</v>
      </c>
      <c r="CR34">
        <v>657</v>
      </c>
      <c r="CS34">
        <v>29</v>
      </c>
      <c r="CT34">
        <v>88.628614916299995</v>
      </c>
      <c r="CU34">
        <v>120.03448275860001</v>
      </c>
      <c r="CW34" t="s">
        <v>377</v>
      </c>
      <c r="CX34" t="s">
        <v>842</v>
      </c>
      <c r="CY34" t="s">
        <v>846</v>
      </c>
      <c r="CZ34">
        <v>247</v>
      </c>
      <c r="DA34">
        <v>90</v>
      </c>
      <c r="DB34">
        <v>94.854251012099994</v>
      </c>
      <c r="DC34">
        <v>180</v>
      </c>
      <c r="DD34">
        <v>4</v>
      </c>
      <c r="DE34">
        <v>150.42222222219999</v>
      </c>
      <c r="DF34">
        <v>152.5</v>
      </c>
      <c r="DH34" t="s">
        <v>377</v>
      </c>
      <c r="DI34" t="s">
        <v>810</v>
      </c>
      <c r="DJ34" t="s">
        <v>814</v>
      </c>
      <c r="DK34">
        <v>375</v>
      </c>
      <c r="DL34">
        <v>119</v>
      </c>
      <c r="DM34">
        <v>83.242666666700003</v>
      </c>
      <c r="DN34">
        <v>232</v>
      </c>
      <c r="DO34">
        <v>20</v>
      </c>
      <c r="DP34">
        <v>152.6077586207</v>
      </c>
      <c r="DQ34">
        <v>154.85</v>
      </c>
    </row>
    <row r="35" spans="2:121" x14ac:dyDescent="0.2">
      <c r="B35" t="s">
        <v>93</v>
      </c>
      <c r="C35">
        <v>204</v>
      </c>
      <c r="D35">
        <v>173</v>
      </c>
      <c r="F35" t="s">
        <v>37</v>
      </c>
      <c r="G35">
        <v>5722</v>
      </c>
      <c r="H35">
        <v>497.41488989859999</v>
      </c>
      <c r="I35">
        <v>6410</v>
      </c>
      <c r="J35">
        <v>1786</v>
      </c>
      <c r="K35">
        <v>7271</v>
      </c>
      <c r="L35">
        <v>5522</v>
      </c>
      <c r="M35">
        <v>1784</v>
      </c>
      <c r="N35">
        <v>1484</v>
      </c>
      <c r="O35">
        <v>1260</v>
      </c>
      <c r="P35">
        <v>673</v>
      </c>
      <c r="Q35">
        <v>0</v>
      </c>
      <c r="R35">
        <v>214</v>
      </c>
      <c r="AH35" t="s">
        <v>60</v>
      </c>
      <c r="AI35">
        <v>5981</v>
      </c>
      <c r="AJ35">
        <v>298.01538204309998</v>
      </c>
      <c r="AK35">
        <v>8784</v>
      </c>
      <c r="AL35">
        <v>2068</v>
      </c>
      <c r="AM35">
        <v>9358</v>
      </c>
      <c r="AN35">
        <v>5719</v>
      </c>
      <c r="AO35">
        <v>4167</v>
      </c>
      <c r="AP35">
        <v>3080</v>
      </c>
      <c r="AQ35">
        <v>4002</v>
      </c>
      <c r="AR35">
        <v>1591</v>
      </c>
      <c r="AS35">
        <v>1535</v>
      </c>
      <c r="AT35">
        <v>10</v>
      </c>
      <c r="AV35" t="s">
        <v>373</v>
      </c>
      <c r="AW35">
        <v>103</v>
      </c>
      <c r="AX35">
        <v>80.854368932</v>
      </c>
      <c r="AY35">
        <v>172</v>
      </c>
      <c r="AZ35">
        <v>32</v>
      </c>
      <c r="BA35">
        <v>143</v>
      </c>
      <c r="BB35">
        <v>40</v>
      </c>
      <c r="BC35">
        <v>1</v>
      </c>
      <c r="BD35">
        <v>1</v>
      </c>
      <c r="BE35">
        <v>11</v>
      </c>
      <c r="BF35">
        <v>4</v>
      </c>
      <c r="BG35">
        <v>17</v>
      </c>
      <c r="BH35">
        <v>34</v>
      </c>
      <c r="BJ35" t="s">
        <v>525</v>
      </c>
      <c r="BK35" t="s">
        <v>370</v>
      </c>
      <c r="BL35">
        <v>2593</v>
      </c>
      <c r="BM35">
        <v>553</v>
      </c>
      <c r="BN35">
        <v>87.502121095299998</v>
      </c>
      <c r="BO35">
        <v>2891</v>
      </c>
      <c r="BP35">
        <v>206</v>
      </c>
      <c r="BQ35">
        <v>140.77274299550001</v>
      </c>
      <c r="BR35">
        <v>127.5922330097</v>
      </c>
      <c r="BS35">
        <v>2196</v>
      </c>
      <c r="BT35">
        <v>325</v>
      </c>
      <c r="BU35">
        <v>75.570582877999996</v>
      </c>
      <c r="BV35">
        <v>2223</v>
      </c>
      <c r="BW35">
        <v>135</v>
      </c>
      <c r="BX35">
        <v>136.67476383269999</v>
      </c>
      <c r="BY35">
        <v>123.67407407410001</v>
      </c>
      <c r="CA35" t="s">
        <v>372</v>
      </c>
      <c r="CB35" t="s">
        <v>857</v>
      </c>
      <c r="CC35" t="s">
        <v>986</v>
      </c>
      <c r="CD35">
        <v>4521</v>
      </c>
      <c r="CE35">
        <v>1095</v>
      </c>
      <c r="CF35">
        <v>92.2280468923</v>
      </c>
      <c r="CG35">
        <v>4632</v>
      </c>
      <c r="CH35">
        <v>201</v>
      </c>
      <c r="CI35">
        <v>129.6513385147</v>
      </c>
      <c r="CJ35">
        <v>134.9651741294</v>
      </c>
      <c r="CL35" t="s">
        <v>372</v>
      </c>
      <c r="CM35" t="s">
        <v>826</v>
      </c>
      <c r="CN35" t="s">
        <v>831</v>
      </c>
      <c r="CO35">
        <v>444</v>
      </c>
      <c r="CP35">
        <v>56</v>
      </c>
      <c r="CQ35">
        <v>73.914414414399999</v>
      </c>
      <c r="CR35">
        <v>650</v>
      </c>
      <c r="CS35">
        <v>39</v>
      </c>
      <c r="CT35">
        <v>81.383076923100006</v>
      </c>
      <c r="CU35">
        <v>82.025641025599995</v>
      </c>
      <c r="CW35" t="s">
        <v>372</v>
      </c>
      <c r="CX35" t="s">
        <v>842</v>
      </c>
      <c r="CY35" t="s">
        <v>847</v>
      </c>
      <c r="CZ35">
        <v>97</v>
      </c>
      <c r="DA35">
        <v>39</v>
      </c>
      <c r="DB35">
        <v>102.9793814433</v>
      </c>
      <c r="DC35">
        <v>70</v>
      </c>
      <c r="DD35">
        <v>4</v>
      </c>
      <c r="DE35">
        <v>138.3857142857</v>
      </c>
      <c r="DF35">
        <v>160.75</v>
      </c>
      <c r="DH35" t="s">
        <v>372</v>
      </c>
      <c r="DI35" t="s">
        <v>810</v>
      </c>
      <c r="DJ35" t="s">
        <v>815</v>
      </c>
      <c r="DK35">
        <v>44</v>
      </c>
      <c r="DL35">
        <v>14</v>
      </c>
      <c r="DM35">
        <v>78.795454545499993</v>
      </c>
      <c r="DN35">
        <v>50</v>
      </c>
      <c r="DO35">
        <v>6</v>
      </c>
      <c r="DP35">
        <v>126.7</v>
      </c>
      <c r="DQ35">
        <v>141.1666666667</v>
      </c>
    </row>
    <row r="36" spans="2:121" x14ac:dyDescent="0.2">
      <c r="B36" t="s">
        <v>89</v>
      </c>
      <c r="C36">
        <v>2</v>
      </c>
      <c r="F36" t="s">
        <v>47</v>
      </c>
      <c r="G36">
        <v>2062</v>
      </c>
      <c r="H36">
        <v>232.85305528609999</v>
      </c>
      <c r="I36">
        <v>2453</v>
      </c>
      <c r="J36">
        <v>486</v>
      </c>
      <c r="K36">
        <v>3337</v>
      </c>
      <c r="L36">
        <v>2169</v>
      </c>
      <c r="M36">
        <v>480</v>
      </c>
      <c r="N36">
        <v>92</v>
      </c>
      <c r="O36">
        <v>1250</v>
      </c>
      <c r="P36">
        <v>889</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16001</v>
      </c>
      <c r="AJ36">
        <v>357.91163052309997</v>
      </c>
      <c r="AK36">
        <v>17341</v>
      </c>
      <c r="AL36">
        <v>4759</v>
      </c>
      <c r="AM36">
        <v>21703</v>
      </c>
      <c r="AN36">
        <v>14945</v>
      </c>
      <c r="AO36">
        <v>8858</v>
      </c>
      <c r="AP36">
        <v>5941</v>
      </c>
      <c r="AQ36">
        <v>6813</v>
      </c>
      <c r="AR36">
        <v>4188</v>
      </c>
      <c r="AS36">
        <v>1159</v>
      </c>
      <c r="AT36">
        <v>49</v>
      </c>
      <c r="AV36" t="s">
        <v>384</v>
      </c>
      <c r="AW36">
        <v>1017</v>
      </c>
      <c r="AX36">
        <v>94.439528023600005</v>
      </c>
      <c r="AY36">
        <v>1009</v>
      </c>
      <c r="AZ36">
        <v>242</v>
      </c>
      <c r="BA36">
        <v>1296</v>
      </c>
      <c r="BB36">
        <v>448</v>
      </c>
      <c r="BC36">
        <v>9</v>
      </c>
      <c r="BD36">
        <v>7</v>
      </c>
      <c r="BE36">
        <v>39</v>
      </c>
      <c r="BF36">
        <v>14</v>
      </c>
      <c r="BG36">
        <v>128</v>
      </c>
      <c r="BH36">
        <v>295</v>
      </c>
      <c r="BJ36" t="s">
        <v>370</v>
      </c>
      <c r="BK36" t="s">
        <v>370</v>
      </c>
      <c r="BL36">
        <v>68928</v>
      </c>
      <c r="BM36">
        <v>17368</v>
      </c>
      <c r="BN36">
        <v>96.217676416000003</v>
      </c>
      <c r="BO36">
        <v>80252</v>
      </c>
      <c r="BP36">
        <v>4386</v>
      </c>
      <c r="BQ36">
        <v>135.8685640233</v>
      </c>
      <c r="BR36">
        <v>130.67897856819999</v>
      </c>
      <c r="BS36">
        <v>67629</v>
      </c>
      <c r="BT36">
        <v>16551</v>
      </c>
      <c r="BU36">
        <v>93.975690901799993</v>
      </c>
      <c r="BV36">
        <v>78877</v>
      </c>
      <c r="BW36">
        <v>4289</v>
      </c>
      <c r="BX36">
        <v>134.29158056209999</v>
      </c>
      <c r="BY36">
        <v>130.08207041270001</v>
      </c>
      <c r="CA36" t="s">
        <v>416</v>
      </c>
      <c r="CB36" t="s">
        <v>857</v>
      </c>
      <c r="CC36" t="s">
        <v>987</v>
      </c>
      <c r="CD36">
        <v>1219</v>
      </c>
      <c r="CE36">
        <v>288</v>
      </c>
      <c r="CF36">
        <v>95.909762100099996</v>
      </c>
      <c r="CG36">
        <v>1420</v>
      </c>
      <c r="CH36">
        <v>73</v>
      </c>
      <c r="CI36">
        <v>133.82746478870001</v>
      </c>
      <c r="CJ36">
        <v>152.34246575340001</v>
      </c>
      <c r="CL36" t="s">
        <v>416</v>
      </c>
      <c r="CM36" t="s">
        <v>826</v>
      </c>
      <c r="CN36" t="s">
        <v>832</v>
      </c>
      <c r="CO36">
        <v>114</v>
      </c>
      <c r="CP36">
        <v>13</v>
      </c>
      <c r="CQ36">
        <v>68.298245613999995</v>
      </c>
      <c r="CR36">
        <v>148</v>
      </c>
      <c r="CS36">
        <v>8</v>
      </c>
      <c r="CT36">
        <v>91.905405405400003</v>
      </c>
      <c r="CU36">
        <v>106.75</v>
      </c>
      <c r="CW36" t="s">
        <v>416</v>
      </c>
      <c r="CX36" t="s">
        <v>842</v>
      </c>
      <c r="CY36" t="s">
        <v>848</v>
      </c>
      <c r="CZ36">
        <v>32</v>
      </c>
      <c r="DA36">
        <v>14</v>
      </c>
      <c r="DB36">
        <v>102.96875</v>
      </c>
      <c r="DC36">
        <v>10</v>
      </c>
      <c r="DD36">
        <v>0</v>
      </c>
      <c r="DE36">
        <v>140.4</v>
      </c>
      <c r="DF36">
        <v>0</v>
      </c>
      <c r="DH36" t="s">
        <v>416</v>
      </c>
      <c r="DI36" t="s">
        <v>810</v>
      </c>
      <c r="DJ36" t="s">
        <v>816</v>
      </c>
      <c r="DK36">
        <v>21</v>
      </c>
      <c r="DL36">
        <v>8</v>
      </c>
      <c r="DM36">
        <v>97.476190476200003</v>
      </c>
      <c r="DN36">
        <v>19</v>
      </c>
      <c r="DO36">
        <v>0</v>
      </c>
      <c r="DP36">
        <v>133.15789473679999</v>
      </c>
      <c r="DQ36">
        <v>0</v>
      </c>
    </row>
    <row r="37" spans="2:121" x14ac:dyDescent="0.2">
      <c r="B37" t="s">
        <v>95</v>
      </c>
      <c r="C37">
        <v>1080</v>
      </c>
      <c r="D37">
        <v>704</v>
      </c>
      <c r="F37" t="s">
        <v>82</v>
      </c>
      <c r="G37">
        <v>617</v>
      </c>
      <c r="H37">
        <v>394.15072933549999</v>
      </c>
      <c r="I37">
        <v>682</v>
      </c>
      <c r="J37">
        <v>204</v>
      </c>
      <c r="K37">
        <v>692</v>
      </c>
      <c r="L37">
        <v>548</v>
      </c>
      <c r="M37">
        <v>51</v>
      </c>
      <c r="N37">
        <v>15</v>
      </c>
      <c r="O37">
        <v>132</v>
      </c>
      <c r="P37">
        <v>73</v>
      </c>
      <c r="Q37">
        <v>0</v>
      </c>
      <c r="R37">
        <v>0</v>
      </c>
      <c r="T37" t="s">
        <v>391</v>
      </c>
      <c r="U37">
        <v>3014</v>
      </c>
      <c r="V37">
        <v>47.0272063703</v>
      </c>
      <c r="W37">
        <v>5572</v>
      </c>
      <c r="X37">
        <v>632</v>
      </c>
      <c r="Y37">
        <v>4422</v>
      </c>
      <c r="Z37">
        <v>236</v>
      </c>
      <c r="AA37">
        <v>15</v>
      </c>
      <c r="AB37">
        <v>11</v>
      </c>
      <c r="AC37">
        <v>294</v>
      </c>
      <c r="AD37">
        <v>77</v>
      </c>
      <c r="AE37">
        <v>1875</v>
      </c>
      <c r="AF37">
        <v>571</v>
      </c>
      <c r="AH37" t="s">
        <v>420</v>
      </c>
      <c r="AI37">
        <v>166</v>
      </c>
      <c r="AJ37">
        <v>292.84337349399999</v>
      </c>
      <c r="AK37">
        <v>634</v>
      </c>
      <c r="AL37">
        <v>101</v>
      </c>
      <c r="AM37">
        <v>341</v>
      </c>
      <c r="AN37">
        <v>147</v>
      </c>
      <c r="AO37">
        <v>114</v>
      </c>
      <c r="AP37">
        <v>52</v>
      </c>
      <c r="AQ37">
        <v>146</v>
      </c>
      <c r="AR37">
        <v>84</v>
      </c>
      <c r="AS37">
        <v>0</v>
      </c>
      <c r="AT37">
        <v>0</v>
      </c>
      <c r="AV37" t="s">
        <v>392</v>
      </c>
      <c r="AW37">
        <v>545</v>
      </c>
      <c r="AX37">
        <v>46.8788990826</v>
      </c>
      <c r="AY37">
        <v>1187</v>
      </c>
      <c r="AZ37">
        <v>159</v>
      </c>
      <c r="BA37">
        <v>887</v>
      </c>
      <c r="BB37">
        <v>56</v>
      </c>
      <c r="BC37">
        <v>6</v>
      </c>
      <c r="BD37">
        <v>5</v>
      </c>
      <c r="BE37">
        <v>71</v>
      </c>
      <c r="BF37">
        <v>16</v>
      </c>
      <c r="BG37">
        <v>114</v>
      </c>
      <c r="BH37">
        <v>119</v>
      </c>
      <c r="BJ37" t="s">
        <v>527</v>
      </c>
      <c r="BK37" t="s">
        <v>370</v>
      </c>
      <c r="BL37">
        <v>6915</v>
      </c>
      <c r="BM37">
        <v>2141</v>
      </c>
      <c r="BN37">
        <v>112.0876355748</v>
      </c>
      <c r="BO37">
        <v>8851</v>
      </c>
      <c r="BP37">
        <v>528</v>
      </c>
      <c r="BQ37">
        <v>150.88125635520001</v>
      </c>
      <c r="BR37">
        <v>135.75946969699999</v>
      </c>
      <c r="BS37">
        <v>6993</v>
      </c>
      <c r="BT37">
        <v>2218</v>
      </c>
      <c r="BU37">
        <v>111.7866437866</v>
      </c>
      <c r="BV37">
        <v>9196</v>
      </c>
      <c r="BW37">
        <v>543</v>
      </c>
      <c r="BX37">
        <v>150.75793823399999</v>
      </c>
      <c r="BY37">
        <v>137.7145488029</v>
      </c>
      <c r="CA37" t="s">
        <v>375</v>
      </c>
      <c r="CB37" t="s">
        <v>857</v>
      </c>
      <c r="CC37" t="s">
        <v>988</v>
      </c>
      <c r="CD37">
        <v>3792</v>
      </c>
      <c r="CE37">
        <v>932</v>
      </c>
      <c r="CF37">
        <v>95.401107594899997</v>
      </c>
      <c r="CG37">
        <v>4614</v>
      </c>
      <c r="CH37">
        <v>321</v>
      </c>
      <c r="CI37">
        <v>139.9973992198</v>
      </c>
      <c r="CJ37">
        <v>126.1433021807</v>
      </c>
      <c r="CL37" t="s">
        <v>375</v>
      </c>
      <c r="CM37" t="s">
        <v>826</v>
      </c>
      <c r="CN37" t="s">
        <v>833</v>
      </c>
      <c r="CO37">
        <v>495</v>
      </c>
      <c r="CP37">
        <v>67</v>
      </c>
      <c r="CQ37">
        <v>77.246464646500002</v>
      </c>
      <c r="CR37">
        <v>669</v>
      </c>
      <c r="CS37">
        <v>39</v>
      </c>
      <c r="CT37">
        <v>86.437967115099994</v>
      </c>
      <c r="CU37">
        <v>103.5641025641</v>
      </c>
      <c r="CW37" t="s">
        <v>375</v>
      </c>
      <c r="CX37" t="s">
        <v>842</v>
      </c>
      <c r="CY37" t="s">
        <v>849</v>
      </c>
      <c r="CZ37">
        <v>117</v>
      </c>
      <c r="DA37">
        <v>34</v>
      </c>
      <c r="DB37">
        <v>89.478632478600005</v>
      </c>
      <c r="DC37">
        <v>66</v>
      </c>
      <c r="DD37">
        <v>7</v>
      </c>
      <c r="DE37">
        <v>148.13636363640001</v>
      </c>
      <c r="DF37">
        <v>164.71428571429999</v>
      </c>
      <c r="DH37" t="s">
        <v>375</v>
      </c>
      <c r="DI37" t="s">
        <v>810</v>
      </c>
      <c r="DJ37" t="s">
        <v>817</v>
      </c>
      <c r="DK37">
        <v>83</v>
      </c>
      <c r="DL37">
        <v>24</v>
      </c>
      <c r="DM37">
        <v>83.493975903600003</v>
      </c>
      <c r="DN37">
        <v>82</v>
      </c>
      <c r="DO37">
        <v>8</v>
      </c>
      <c r="DP37">
        <v>137.96341463409999</v>
      </c>
      <c r="DQ37">
        <v>136.125</v>
      </c>
    </row>
    <row r="38" spans="2:121" x14ac:dyDescent="0.2">
      <c r="B38" t="s">
        <v>1061</v>
      </c>
      <c r="C38">
        <v>114</v>
      </c>
      <c r="D38">
        <v>108</v>
      </c>
      <c r="F38" t="s">
        <v>60</v>
      </c>
      <c r="G38">
        <v>4086</v>
      </c>
      <c r="H38">
        <v>304.43906020560001</v>
      </c>
      <c r="I38">
        <v>4581</v>
      </c>
      <c r="J38">
        <v>1277</v>
      </c>
      <c r="K38">
        <v>5514</v>
      </c>
      <c r="L38">
        <v>3790</v>
      </c>
      <c r="M38">
        <v>3413</v>
      </c>
      <c r="N38">
        <v>2890</v>
      </c>
      <c r="O38">
        <v>2071</v>
      </c>
      <c r="P38">
        <v>217</v>
      </c>
      <c r="Q38">
        <v>0</v>
      </c>
      <c r="R38">
        <v>2</v>
      </c>
      <c r="T38" t="s">
        <v>381</v>
      </c>
      <c r="U38">
        <v>8169</v>
      </c>
      <c r="V38">
        <v>82.880034275900002</v>
      </c>
      <c r="W38">
        <v>9158</v>
      </c>
      <c r="X38">
        <v>1894</v>
      </c>
      <c r="Y38">
        <v>10575</v>
      </c>
      <c r="Z38">
        <v>2914</v>
      </c>
      <c r="AA38">
        <v>74</v>
      </c>
      <c r="AB38">
        <v>68</v>
      </c>
      <c r="AC38">
        <v>476</v>
      </c>
      <c r="AD38">
        <v>164</v>
      </c>
      <c r="AE38">
        <v>1114</v>
      </c>
      <c r="AF38">
        <v>1970</v>
      </c>
      <c r="AH38" t="s">
        <v>392</v>
      </c>
      <c r="AI38">
        <v>6511</v>
      </c>
      <c r="AJ38">
        <v>412.51128858850001</v>
      </c>
      <c r="AK38">
        <v>8426</v>
      </c>
      <c r="AL38">
        <v>2327</v>
      </c>
      <c r="AM38">
        <v>11267</v>
      </c>
      <c r="AN38">
        <v>6384</v>
      </c>
      <c r="AO38">
        <v>1855</v>
      </c>
      <c r="AP38">
        <v>1102</v>
      </c>
      <c r="AQ38">
        <v>4377</v>
      </c>
      <c r="AR38">
        <v>2806</v>
      </c>
      <c r="AS38">
        <v>800</v>
      </c>
      <c r="AT38">
        <v>320</v>
      </c>
      <c r="AV38" t="s">
        <v>397</v>
      </c>
      <c r="AW38">
        <v>281</v>
      </c>
      <c r="AX38">
        <v>41.441281138800001</v>
      </c>
      <c r="AY38">
        <v>412</v>
      </c>
      <c r="AZ38">
        <v>37</v>
      </c>
      <c r="BA38">
        <v>398</v>
      </c>
      <c r="BB38">
        <v>14</v>
      </c>
      <c r="BC38">
        <v>1</v>
      </c>
      <c r="BE38">
        <v>23</v>
      </c>
      <c r="BF38">
        <v>9</v>
      </c>
      <c r="BG38">
        <v>65</v>
      </c>
      <c r="BH38">
        <v>40</v>
      </c>
      <c r="BJ38" t="s">
        <v>530</v>
      </c>
      <c r="BK38" t="s">
        <v>370</v>
      </c>
      <c r="BL38">
        <v>4578</v>
      </c>
      <c r="BM38">
        <v>1473</v>
      </c>
      <c r="BN38">
        <v>114.379860201</v>
      </c>
      <c r="BO38">
        <v>4687</v>
      </c>
      <c r="BP38">
        <v>229</v>
      </c>
      <c r="BQ38">
        <v>162.1256667378</v>
      </c>
      <c r="BR38">
        <v>147.83406113539999</v>
      </c>
      <c r="BS38">
        <v>3838</v>
      </c>
      <c r="BT38">
        <v>1553</v>
      </c>
      <c r="BU38">
        <v>128.22303282959999</v>
      </c>
      <c r="BV38">
        <v>3745</v>
      </c>
      <c r="BW38">
        <v>188</v>
      </c>
      <c r="BX38">
        <v>177.86114819759999</v>
      </c>
      <c r="BY38">
        <v>160.3457446809</v>
      </c>
      <c r="CA38" t="s">
        <v>60</v>
      </c>
      <c r="CB38" t="s">
        <v>857</v>
      </c>
      <c r="CC38" t="s">
        <v>519</v>
      </c>
      <c r="CD38">
        <v>8407</v>
      </c>
      <c r="CE38">
        <v>1962</v>
      </c>
      <c r="CF38">
        <v>93.233733793300004</v>
      </c>
      <c r="CG38">
        <v>9864</v>
      </c>
      <c r="CH38">
        <v>545</v>
      </c>
      <c r="CI38">
        <v>137.18339416059999</v>
      </c>
      <c r="CJ38">
        <v>126.471559633</v>
      </c>
      <c r="CL38" t="s">
        <v>60</v>
      </c>
      <c r="CM38" t="s">
        <v>826</v>
      </c>
      <c r="CN38" t="s">
        <v>834</v>
      </c>
      <c r="CO38">
        <v>1272</v>
      </c>
      <c r="CP38">
        <v>151</v>
      </c>
      <c r="CQ38">
        <v>75.198899371099998</v>
      </c>
      <c r="CR38">
        <v>1725</v>
      </c>
      <c r="CS38">
        <v>99</v>
      </c>
      <c r="CT38">
        <v>88.706666666700002</v>
      </c>
      <c r="CU38">
        <v>93.272727272699996</v>
      </c>
      <c r="CW38" t="s">
        <v>60</v>
      </c>
      <c r="CX38" t="s">
        <v>842</v>
      </c>
      <c r="CY38" t="s">
        <v>850</v>
      </c>
      <c r="CZ38">
        <v>267</v>
      </c>
      <c r="DA38">
        <v>65</v>
      </c>
      <c r="DB38">
        <v>86.2546816479</v>
      </c>
      <c r="DC38">
        <v>168</v>
      </c>
      <c r="DD38">
        <v>11</v>
      </c>
      <c r="DE38">
        <v>135.33928571429999</v>
      </c>
      <c r="DF38">
        <v>160.36363636359999</v>
      </c>
      <c r="DH38" t="s">
        <v>60</v>
      </c>
      <c r="DI38" t="s">
        <v>810</v>
      </c>
      <c r="DJ38" t="s">
        <v>818</v>
      </c>
      <c r="DK38">
        <v>152</v>
      </c>
      <c r="DL38">
        <v>40</v>
      </c>
      <c r="DM38">
        <v>81.118421052599999</v>
      </c>
      <c r="DN38">
        <v>136</v>
      </c>
      <c r="DO38">
        <v>12</v>
      </c>
      <c r="DP38">
        <v>145.8014705882</v>
      </c>
      <c r="DQ38">
        <v>149.75</v>
      </c>
    </row>
    <row r="39" spans="2:121" x14ac:dyDescent="0.2">
      <c r="B39" t="s">
        <v>115</v>
      </c>
      <c r="C39">
        <v>3536</v>
      </c>
      <c r="D39">
        <v>1051</v>
      </c>
      <c r="F39" t="s">
        <v>52</v>
      </c>
      <c r="G39">
        <v>7474</v>
      </c>
      <c r="H39">
        <v>382.69855499059997</v>
      </c>
      <c r="I39">
        <v>9256</v>
      </c>
      <c r="J39">
        <v>2082</v>
      </c>
      <c r="K39">
        <v>8989</v>
      </c>
      <c r="L39">
        <v>6233</v>
      </c>
      <c r="M39">
        <v>1048</v>
      </c>
      <c r="N39">
        <v>885</v>
      </c>
      <c r="O39">
        <v>4126</v>
      </c>
      <c r="P39">
        <v>3460</v>
      </c>
      <c r="Q39">
        <v>2</v>
      </c>
      <c r="R39">
        <v>32</v>
      </c>
      <c r="T39" t="s">
        <v>370</v>
      </c>
      <c r="U39">
        <v>7800</v>
      </c>
      <c r="V39">
        <v>92.508974359000007</v>
      </c>
      <c r="W39">
        <v>11037</v>
      </c>
      <c r="X39">
        <v>2609</v>
      </c>
      <c r="Y39">
        <v>10344</v>
      </c>
      <c r="Z39">
        <v>3310</v>
      </c>
      <c r="AA39">
        <v>220</v>
      </c>
      <c r="AB39">
        <v>216</v>
      </c>
      <c r="AC39">
        <v>526</v>
      </c>
      <c r="AD39">
        <v>174</v>
      </c>
      <c r="AE39">
        <v>1087</v>
      </c>
      <c r="AF39">
        <v>2535</v>
      </c>
      <c r="AH39" t="s">
        <v>413</v>
      </c>
      <c r="AI39">
        <v>2854</v>
      </c>
      <c r="AJ39">
        <v>331.02627890679997</v>
      </c>
      <c r="AK39">
        <v>6017</v>
      </c>
      <c r="AL39">
        <v>1001</v>
      </c>
      <c r="AM39">
        <v>4264</v>
      </c>
      <c r="AN39">
        <v>2107</v>
      </c>
      <c r="AO39">
        <v>1451</v>
      </c>
      <c r="AP39">
        <v>653</v>
      </c>
      <c r="AQ39">
        <v>2551</v>
      </c>
      <c r="AR39">
        <v>1246</v>
      </c>
      <c r="AS39">
        <v>6</v>
      </c>
      <c r="AT39">
        <v>67</v>
      </c>
      <c r="AV39" t="s">
        <v>415</v>
      </c>
      <c r="AW39">
        <v>46</v>
      </c>
      <c r="AX39">
        <v>115.3043478261</v>
      </c>
      <c r="AY39">
        <v>68</v>
      </c>
      <c r="AZ39">
        <v>13</v>
      </c>
      <c r="BA39">
        <v>62</v>
      </c>
      <c r="BB39">
        <v>24</v>
      </c>
      <c r="BC39">
        <v>2</v>
      </c>
      <c r="BD39">
        <v>2</v>
      </c>
      <c r="BE39">
        <v>1</v>
      </c>
      <c r="BF39">
        <v>1</v>
      </c>
      <c r="BG39">
        <v>8</v>
      </c>
      <c r="BH39">
        <v>19</v>
      </c>
      <c r="BJ39" t="s">
        <v>515</v>
      </c>
      <c r="BK39" t="s">
        <v>370</v>
      </c>
      <c r="BL39">
        <v>2452</v>
      </c>
      <c r="BM39">
        <v>418</v>
      </c>
      <c r="BN39">
        <v>73.696982055500001</v>
      </c>
      <c r="BO39">
        <v>7073</v>
      </c>
      <c r="BP39">
        <v>443</v>
      </c>
      <c r="BQ39">
        <v>57.644139686099997</v>
      </c>
      <c r="BR39">
        <v>65.498871331800004</v>
      </c>
      <c r="BS39">
        <v>3921</v>
      </c>
      <c r="BT39">
        <v>821</v>
      </c>
      <c r="BU39">
        <v>89.748023463400003</v>
      </c>
      <c r="BV39">
        <v>8702</v>
      </c>
      <c r="BW39">
        <v>527</v>
      </c>
      <c r="BX39">
        <v>82.371293955400006</v>
      </c>
      <c r="BY39">
        <v>84.595825426900007</v>
      </c>
      <c r="CA39" t="s">
        <v>383</v>
      </c>
      <c r="CB39" t="s">
        <v>857</v>
      </c>
      <c r="CC39" t="s">
        <v>989</v>
      </c>
      <c r="CD39">
        <v>15891</v>
      </c>
      <c r="CE39">
        <v>4219</v>
      </c>
      <c r="CF39">
        <v>97.976087093299995</v>
      </c>
      <c r="CG39">
        <v>17901</v>
      </c>
      <c r="CH39">
        <v>948</v>
      </c>
      <c r="CI39">
        <v>143.25724819839999</v>
      </c>
      <c r="CJ39">
        <v>143.7478902954</v>
      </c>
      <c r="CL39" t="s">
        <v>383</v>
      </c>
      <c r="CM39" t="s">
        <v>826</v>
      </c>
      <c r="CN39" t="s">
        <v>835</v>
      </c>
      <c r="CO39">
        <v>1278</v>
      </c>
      <c r="CP39">
        <v>163</v>
      </c>
      <c r="CQ39">
        <v>74.410798122100005</v>
      </c>
      <c r="CR39">
        <v>1670</v>
      </c>
      <c r="CS39">
        <v>94</v>
      </c>
      <c r="CT39">
        <v>85.716766467100001</v>
      </c>
      <c r="CU39">
        <v>93.202127659599995</v>
      </c>
      <c r="CW39" t="s">
        <v>383</v>
      </c>
      <c r="CX39" t="s">
        <v>842</v>
      </c>
      <c r="CY39" t="s">
        <v>851</v>
      </c>
      <c r="CZ39">
        <v>621</v>
      </c>
      <c r="DA39">
        <v>205</v>
      </c>
      <c r="DB39">
        <v>95.043478260900002</v>
      </c>
      <c r="DC39">
        <v>399</v>
      </c>
      <c r="DD39">
        <v>29</v>
      </c>
      <c r="DE39">
        <v>151.664160401</v>
      </c>
      <c r="DF39">
        <v>153.82758620690001</v>
      </c>
      <c r="DH39" t="s">
        <v>383</v>
      </c>
      <c r="DI39" t="s">
        <v>810</v>
      </c>
      <c r="DJ39" t="s">
        <v>819</v>
      </c>
      <c r="DK39">
        <v>1199</v>
      </c>
      <c r="DL39">
        <v>332</v>
      </c>
      <c r="DM39">
        <v>82.006672226899994</v>
      </c>
      <c r="DN39">
        <v>743</v>
      </c>
      <c r="DO39">
        <v>59</v>
      </c>
      <c r="DP39">
        <v>145.94347240920001</v>
      </c>
      <c r="DQ39">
        <v>150.61016949149999</v>
      </c>
    </row>
    <row r="40" spans="2:121" x14ac:dyDescent="0.2">
      <c r="B40" t="s">
        <v>99</v>
      </c>
      <c r="C40">
        <v>16358</v>
      </c>
      <c r="D40">
        <v>3114</v>
      </c>
      <c r="F40" t="s">
        <v>49</v>
      </c>
      <c r="G40">
        <v>4001</v>
      </c>
      <c r="H40">
        <v>409.66033491629997</v>
      </c>
      <c r="I40">
        <v>3960</v>
      </c>
      <c r="J40">
        <v>1246</v>
      </c>
      <c r="K40">
        <v>6130</v>
      </c>
      <c r="L40">
        <v>4466</v>
      </c>
      <c r="M40">
        <v>2103</v>
      </c>
      <c r="N40">
        <v>1614</v>
      </c>
      <c r="O40">
        <v>2107</v>
      </c>
      <c r="P40">
        <v>1718</v>
      </c>
      <c r="Q40">
        <v>43</v>
      </c>
      <c r="R40">
        <v>189</v>
      </c>
      <c r="T40" t="s">
        <v>8</v>
      </c>
      <c r="U40">
        <v>154</v>
      </c>
      <c r="V40">
        <v>90.519480519499993</v>
      </c>
      <c r="W40">
        <v>211</v>
      </c>
      <c r="X40">
        <v>89</v>
      </c>
      <c r="Y40">
        <v>331</v>
      </c>
      <c r="Z40">
        <v>159</v>
      </c>
      <c r="AA40">
        <v>11</v>
      </c>
      <c r="AB40">
        <v>10</v>
      </c>
      <c r="AC40">
        <v>8</v>
      </c>
      <c r="AD40">
        <v>5</v>
      </c>
      <c r="AE40">
        <v>41</v>
      </c>
      <c r="AF40">
        <v>25</v>
      </c>
      <c r="AH40" t="s">
        <v>410</v>
      </c>
      <c r="AI40">
        <v>7510</v>
      </c>
      <c r="AJ40">
        <v>444.59107856190002</v>
      </c>
      <c r="AK40">
        <v>4680</v>
      </c>
      <c r="AL40">
        <v>1238</v>
      </c>
      <c r="AM40">
        <v>10231</v>
      </c>
      <c r="AN40">
        <v>7681</v>
      </c>
      <c r="AO40">
        <v>3042</v>
      </c>
      <c r="AP40">
        <v>2632</v>
      </c>
      <c r="AQ40">
        <v>2904</v>
      </c>
      <c r="AR40">
        <v>1596</v>
      </c>
      <c r="AS40">
        <v>7</v>
      </c>
      <c r="AT40">
        <v>80</v>
      </c>
      <c r="AV40" t="s">
        <v>60</v>
      </c>
      <c r="AW40">
        <v>1342</v>
      </c>
      <c r="AX40">
        <v>93.109538002999997</v>
      </c>
      <c r="AY40">
        <v>2286</v>
      </c>
      <c r="AZ40">
        <v>560</v>
      </c>
      <c r="BA40">
        <v>1817</v>
      </c>
      <c r="BB40">
        <v>580</v>
      </c>
      <c r="BC40">
        <v>15</v>
      </c>
      <c r="BD40">
        <v>15</v>
      </c>
      <c r="BE40">
        <v>74</v>
      </c>
      <c r="BF40">
        <v>29</v>
      </c>
      <c r="BG40">
        <v>156</v>
      </c>
      <c r="BH40">
        <v>389</v>
      </c>
      <c r="BJ40" t="s">
        <v>536</v>
      </c>
      <c r="BK40" t="s">
        <v>370</v>
      </c>
      <c r="BL40">
        <v>10521</v>
      </c>
      <c r="BM40">
        <v>2631</v>
      </c>
      <c r="BN40">
        <v>92.542248835699993</v>
      </c>
      <c r="BO40">
        <v>11227</v>
      </c>
      <c r="BP40">
        <v>694</v>
      </c>
      <c r="BQ40">
        <v>140.87921973810001</v>
      </c>
      <c r="BR40">
        <v>128.47982708929999</v>
      </c>
      <c r="BS40">
        <v>10111</v>
      </c>
      <c r="BT40">
        <v>2449</v>
      </c>
      <c r="BU40">
        <v>89.711106715499994</v>
      </c>
      <c r="BV40">
        <v>11380</v>
      </c>
      <c r="BW40">
        <v>687</v>
      </c>
      <c r="BX40">
        <v>136.3374340949</v>
      </c>
      <c r="BY40">
        <v>129.21979621540001</v>
      </c>
      <c r="CA40" t="s">
        <v>376</v>
      </c>
      <c r="CB40" t="s">
        <v>857</v>
      </c>
      <c r="CC40" t="s">
        <v>990</v>
      </c>
      <c r="CD40">
        <v>8236</v>
      </c>
      <c r="CE40">
        <v>2331</v>
      </c>
      <c r="CF40">
        <v>106.3529626032</v>
      </c>
      <c r="CG40">
        <v>10716</v>
      </c>
      <c r="CH40">
        <v>592</v>
      </c>
      <c r="CI40">
        <v>144.96556550950001</v>
      </c>
      <c r="CJ40">
        <v>131.9206081081</v>
      </c>
      <c r="CL40" t="s">
        <v>376</v>
      </c>
      <c r="CM40" t="s">
        <v>826</v>
      </c>
      <c r="CN40" t="s">
        <v>836</v>
      </c>
      <c r="CO40">
        <v>1533</v>
      </c>
      <c r="CP40">
        <v>160</v>
      </c>
      <c r="CQ40">
        <v>72.252446183999993</v>
      </c>
      <c r="CR40">
        <v>2037</v>
      </c>
      <c r="CS40">
        <v>113</v>
      </c>
      <c r="CT40">
        <v>86.806578301399995</v>
      </c>
      <c r="CU40">
        <v>92.982300885000001</v>
      </c>
      <c r="CW40" t="s">
        <v>376</v>
      </c>
      <c r="CX40" t="s">
        <v>842</v>
      </c>
      <c r="CY40" t="s">
        <v>852</v>
      </c>
      <c r="CZ40">
        <v>204</v>
      </c>
      <c r="DA40">
        <v>66</v>
      </c>
      <c r="DB40">
        <v>92.774509803900003</v>
      </c>
      <c r="DC40">
        <v>143</v>
      </c>
      <c r="DD40">
        <v>9</v>
      </c>
      <c r="DE40">
        <v>142.5594405594</v>
      </c>
      <c r="DF40">
        <v>183.2222222222</v>
      </c>
      <c r="DH40" t="s">
        <v>376</v>
      </c>
      <c r="DI40" t="s">
        <v>810</v>
      </c>
      <c r="DJ40" t="s">
        <v>820</v>
      </c>
      <c r="DK40">
        <v>135</v>
      </c>
      <c r="DL40">
        <v>36</v>
      </c>
      <c r="DM40">
        <v>78.777777777799997</v>
      </c>
      <c r="DN40">
        <v>149</v>
      </c>
      <c r="DO40">
        <v>5</v>
      </c>
      <c r="DP40">
        <v>131.51677852349999</v>
      </c>
      <c r="DQ40">
        <v>153.19999999999999</v>
      </c>
    </row>
    <row r="41" spans="2:121" x14ac:dyDescent="0.2">
      <c r="B41" t="s">
        <v>124</v>
      </c>
      <c r="C41">
        <v>255</v>
      </c>
      <c r="D41">
        <v>92</v>
      </c>
      <c r="F41" t="s">
        <v>25</v>
      </c>
      <c r="G41">
        <v>12959</v>
      </c>
      <c r="H41">
        <v>342.18643413839999</v>
      </c>
      <c r="I41">
        <v>16477</v>
      </c>
      <c r="J41">
        <v>4372</v>
      </c>
      <c r="K41">
        <v>18532</v>
      </c>
      <c r="L41">
        <v>13290</v>
      </c>
      <c r="M41">
        <v>7359</v>
      </c>
      <c r="N41">
        <v>4932</v>
      </c>
      <c r="O41">
        <v>10831</v>
      </c>
      <c r="P41">
        <v>9776</v>
      </c>
      <c r="Q41">
        <v>64</v>
      </c>
      <c r="R41">
        <v>6</v>
      </c>
      <c r="T41" t="s">
        <v>386</v>
      </c>
      <c r="U41">
        <v>2239</v>
      </c>
      <c r="V41">
        <v>45.1322018758</v>
      </c>
      <c r="W41">
        <v>3036</v>
      </c>
      <c r="X41">
        <v>189</v>
      </c>
      <c r="Y41">
        <v>3057</v>
      </c>
      <c r="Z41">
        <v>152</v>
      </c>
      <c r="AA41">
        <v>21</v>
      </c>
      <c r="AB41">
        <v>17</v>
      </c>
      <c r="AC41">
        <v>175</v>
      </c>
      <c r="AD41">
        <v>65</v>
      </c>
      <c r="AE41">
        <v>2515</v>
      </c>
      <c r="AF41">
        <v>461</v>
      </c>
      <c r="AH41" t="s">
        <v>8</v>
      </c>
      <c r="AI41">
        <v>4054</v>
      </c>
      <c r="AJ41">
        <v>384.36087814500002</v>
      </c>
      <c r="AK41">
        <v>4161</v>
      </c>
      <c r="AL41">
        <v>1826</v>
      </c>
      <c r="AM41">
        <v>5657</v>
      </c>
      <c r="AN41">
        <v>4010</v>
      </c>
      <c r="AO41">
        <v>1459</v>
      </c>
      <c r="AP41">
        <v>833</v>
      </c>
      <c r="AQ41">
        <v>1897</v>
      </c>
      <c r="AR41">
        <v>1144</v>
      </c>
      <c r="AS41">
        <v>457</v>
      </c>
      <c r="AT41">
        <v>142</v>
      </c>
      <c r="AV41" t="s">
        <v>411</v>
      </c>
      <c r="AW41">
        <v>832</v>
      </c>
      <c r="AX41">
        <v>46.109375</v>
      </c>
      <c r="AY41">
        <v>1305</v>
      </c>
      <c r="AZ41">
        <v>52</v>
      </c>
      <c r="BA41">
        <v>1225</v>
      </c>
      <c r="BB41">
        <v>57</v>
      </c>
      <c r="BC41">
        <v>9</v>
      </c>
      <c r="BD41">
        <v>7</v>
      </c>
      <c r="BE41">
        <v>63</v>
      </c>
      <c r="BF41">
        <v>36</v>
      </c>
      <c r="BG41">
        <v>1237</v>
      </c>
      <c r="BH41">
        <v>250</v>
      </c>
      <c r="BJ41" t="s">
        <v>628</v>
      </c>
      <c r="BK41" t="s">
        <v>370</v>
      </c>
      <c r="BL41">
        <v>1388</v>
      </c>
      <c r="BM41">
        <v>167</v>
      </c>
      <c r="BN41">
        <v>71.838616714699995</v>
      </c>
      <c r="BO41">
        <v>1587</v>
      </c>
      <c r="BP41">
        <v>87</v>
      </c>
      <c r="BQ41">
        <v>109.50535601759999</v>
      </c>
      <c r="BR41">
        <v>125.4597701149</v>
      </c>
      <c r="BS41">
        <v>5169</v>
      </c>
      <c r="BT41">
        <v>1370</v>
      </c>
      <c r="BU41">
        <v>100.8879860708</v>
      </c>
      <c r="BV41">
        <v>6206</v>
      </c>
      <c r="BW41">
        <v>404</v>
      </c>
      <c r="BX41">
        <v>135.93038994520001</v>
      </c>
      <c r="BY41">
        <v>144.4455445545</v>
      </c>
      <c r="CA41" t="s">
        <v>373</v>
      </c>
      <c r="CB41" t="s">
        <v>857</v>
      </c>
      <c r="CC41" t="s">
        <v>991</v>
      </c>
      <c r="CD41">
        <v>872</v>
      </c>
      <c r="CE41">
        <v>193</v>
      </c>
      <c r="CF41">
        <v>89.798165137599995</v>
      </c>
      <c r="CG41">
        <v>1102</v>
      </c>
      <c r="CH41">
        <v>64</v>
      </c>
      <c r="CI41">
        <v>117.0653357532</v>
      </c>
      <c r="CJ41">
        <v>124.703125</v>
      </c>
      <c r="CL41" t="s">
        <v>373</v>
      </c>
      <c r="CM41" t="s">
        <v>826</v>
      </c>
      <c r="CN41" t="s">
        <v>837</v>
      </c>
      <c r="CO41">
        <v>111</v>
      </c>
      <c r="CP41">
        <v>13</v>
      </c>
      <c r="CQ41">
        <v>74.531531531499994</v>
      </c>
      <c r="CR41">
        <v>168</v>
      </c>
      <c r="CS41">
        <v>4</v>
      </c>
      <c r="CT41">
        <v>91.976190476200003</v>
      </c>
      <c r="CU41">
        <v>61.75</v>
      </c>
      <c r="CW41" t="s">
        <v>373</v>
      </c>
      <c r="CX41" t="s">
        <v>842</v>
      </c>
      <c r="CY41" t="s">
        <v>853</v>
      </c>
      <c r="CZ41">
        <v>14</v>
      </c>
      <c r="DA41">
        <v>7</v>
      </c>
      <c r="DB41">
        <v>111.7857142857</v>
      </c>
      <c r="DC41">
        <v>8</v>
      </c>
      <c r="DD41">
        <v>0</v>
      </c>
      <c r="DE41">
        <v>157.625</v>
      </c>
      <c r="DF41">
        <v>0</v>
      </c>
      <c r="DH41" t="s">
        <v>373</v>
      </c>
      <c r="DI41" t="s">
        <v>810</v>
      </c>
      <c r="DJ41" t="s">
        <v>821</v>
      </c>
      <c r="DK41">
        <v>9</v>
      </c>
      <c r="DL41">
        <v>4</v>
      </c>
      <c r="DM41">
        <v>111</v>
      </c>
      <c r="DN41">
        <v>10</v>
      </c>
      <c r="DO41">
        <v>0</v>
      </c>
      <c r="DP41">
        <v>124</v>
      </c>
      <c r="DQ41">
        <v>0</v>
      </c>
    </row>
    <row r="42" spans="2:121" x14ac:dyDescent="0.2">
      <c r="B42" t="s">
        <v>105</v>
      </c>
      <c r="C42">
        <v>7301</v>
      </c>
      <c r="D42">
        <v>5860</v>
      </c>
      <c r="F42" t="s">
        <v>75</v>
      </c>
      <c r="G42">
        <v>4484</v>
      </c>
      <c r="H42">
        <v>250.37198929530001</v>
      </c>
      <c r="I42">
        <v>5940</v>
      </c>
      <c r="J42">
        <v>1263</v>
      </c>
      <c r="K42">
        <v>6115</v>
      </c>
      <c r="L42">
        <v>3749</v>
      </c>
      <c r="M42">
        <v>2326</v>
      </c>
      <c r="N42">
        <v>1813</v>
      </c>
      <c r="O42">
        <v>5303</v>
      </c>
      <c r="P42">
        <v>4581</v>
      </c>
      <c r="Q42">
        <v>0</v>
      </c>
      <c r="R42">
        <v>61</v>
      </c>
      <c r="T42" t="s">
        <v>405</v>
      </c>
      <c r="U42">
        <v>1684</v>
      </c>
      <c r="V42">
        <v>46.146080760099998</v>
      </c>
      <c r="W42">
        <v>3016</v>
      </c>
      <c r="X42">
        <v>155</v>
      </c>
      <c r="Y42">
        <v>2333</v>
      </c>
      <c r="Z42">
        <v>104</v>
      </c>
      <c r="AA42">
        <v>18</v>
      </c>
      <c r="AB42">
        <v>10</v>
      </c>
      <c r="AC42">
        <v>161</v>
      </c>
      <c r="AD42">
        <v>71</v>
      </c>
      <c r="AE42">
        <v>2645</v>
      </c>
      <c r="AF42">
        <v>484</v>
      </c>
      <c r="AH42" t="s">
        <v>376</v>
      </c>
      <c r="AI42">
        <v>7815</v>
      </c>
      <c r="AJ42">
        <v>445.25950095970001</v>
      </c>
      <c r="AK42">
        <v>8765</v>
      </c>
      <c r="AL42">
        <v>2490</v>
      </c>
      <c r="AM42">
        <v>11781</v>
      </c>
      <c r="AN42">
        <v>8694</v>
      </c>
      <c r="AO42">
        <v>2008</v>
      </c>
      <c r="AP42">
        <v>1272</v>
      </c>
      <c r="AQ42">
        <v>6556</v>
      </c>
      <c r="AR42">
        <v>5131</v>
      </c>
      <c r="AS42">
        <v>1449</v>
      </c>
      <c r="AT42">
        <v>12</v>
      </c>
      <c r="AV42" t="s">
        <v>412</v>
      </c>
      <c r="AW42">
        <v>220</v>
      </c>
      <c r="AX42">
        <v>44.681818181799997</v>
      </c>
      <c r="AY42">
        <v>245</v>
      </c>
      <c r="AZ42">
        <v>26</v>
      </c>
      <c r="BA42">
        <v>310</v>
      </c>
      <c r="BB42">
        <v>21</v>
      </c>
      <c r="BC42">
        <v>4</v>
      </c>
      <c r="BD42">
        <v>3</v>
      </c>
      <c r="BE42">
        <v>21</v>
      </c>
      <c r="BF42">
        <v>4</v>
      </c>
      <c r="BG42">
        <v>73</v>
      </c>
      <c r="BH42">
        <v>22</v>
      </c>
      <c r="BJ42" t="s">
        <v>630</v>
      </c>
      <c r="BK42" t="s">
        <v>370</v>
      </c>
      <c r="BL42">
        <v>565</v>
      </c>
      <c r="BM42">
        <v>160</v>
      </c>
      <c r="BN42">
        <v>98.587610619499998</v>
      </c>
      <c r="BO42">
        <v>440</v>
      </c>
      <c r="BP42">
        <v>28</v>
      </c>
      <c r="BQ42">
        <v>141.8409090909</v>
      </c>
      <c r="BR42">
        <v>134.82142857139999</v>
      </c>
      <c r="BS42">
        <v>688</v>
      </c>
      <c r="BT42">
        <v>210</v>
      </c>
      <c r="BU42">
        <v>104.3720930233</v>
      </c>
      <c r="BV42">
        <v>669</v>
      </c>
      <c r="BW42">
        <v>30</v>
      </c>
      <c r="BX42">
        <v>167.93572496260001</v>
      </c>
      <c r="BY42">
        <v>158.5</v>
      </c>
      <c r="CA42" t="s">
        <v>418</v>
      </c>
      <c r="CB42" t="s">
        <v>857</v>
      </c>
      <c r="CC42" t="s">
        <v>992</v>
      </c>
      <c r="CD42">
        <v>498</v>
      </c>
      <c r="CE42">
        <v>123</v>
      </c>
      <c r="CF42">
        <v>94.407630522100007</v>
      </c>
      <c r="CG42">
        <v>461</v>
      </c>
      <c r="CH42">
        <v>24</v>
      </c>
      <c r="CI42">
        <v>140.8720173536</v>
      </c>
      <c r="CJ42">
        <v>130.9583333333</v>
      </c>
      <c r="CL42" t="s">
        <v>418</v>
      </c>
      <c r="CM42" t="s">
        <v>826</v>
      </c>
      <c r="CN42" t="s">
        <v>838</v>
      </c>
      <c r="CO42">
        <v>50</v>
      </c>
      <c r="CP42">
        <v>5</v>
      </c>
      <c r="CQ42">
        <v>63.4</v>
      </c>
      <c r="CR42">
        <v>54</v>
      </c>
      <c r="CS42">
        <v>7</v>
      </c>
      <c r="CT42">
        <v>96.462962962999995</v>
      </c>
      <c r="CU42">
        <v>89.428571428599994</v>
      </c>
      <c r="CW42" t="s">
        <v>418</v>
      </c>
      <c r="CX42" t="s">
        <v>842</v>
      </c>
      <c r="CY42" t="s">
        <v>854</v>
      </c>
      <c r="CZ42">
        <v>4</v>
      </c>
      <c r="DA42">
        <v>2</v>
      </c>
      <c r="DB42">
        <v>78</v>
      </c>
      <c r="DC42">
        <v>5</v>
      </c>
      <c r="DD42">
        <v>0</v>
      </c>
      <c r="DE42">
        <v>125</v>
      </c>
      <c r="DF42">
        <v>0</v>
      </c>
      <c r="DH42" t="s">
        <v>418</v>
      </c>
      <c r="DI42" t="s">
        <v>810</v>
      </c>
      <c r="DJ42" t="s">
        <v>822</v>
      </c>
      <c r="DK42">
        <v>3</v>
      </c>
      <c r="DL42">
        <v>0</v>
      </c>
      <c r="DM42">
        <v>67</v>
      </c>
      <c r="DN42">
        <v>6</v>
      </c>
      <c r="DO42">
        <v>0</v>
      </c>
      <c r="DP42">
        <v>106</v>
      </c>
      <c r="DQ42">
        <v>0</v>
      </c>
    </row>
    <row r="43" spans="2:121" x14ac:dyDescent="0.2">
      <c r="B43" t="s">
        <v>113</v>
      </c>
      <c r="C43">
        <v>15998</v>
      </c>
      <c r="D43">
        <v>4454</v>
      </c>
      <c r="F43" t="s">
        <v>66</v>
      </c>
      <c r="G43">
        <v>6767</v>
      </c>
      <c r="H43">
        <v>449.1291561992</v>
      </c>
      <c r="I43">
        <v>4359</v>
      </c>
      <c r="J43">
        <v>1165</v>
      </c>
      <c r="K43">
        <v>8353</v>
      </c>
      <c r="L43">
        <v>6264</v>
      </c>
      <c r="M43">
        <v>2989</v>
      </c>
      <c r="N43">
        <v>2728</v>
      </c>
      <c r="O43">
        <v>2139</v>
      </c>
      <c r="P43">
        <v>1249</v>
      </c>
      <c r="Q43">
        <v>0</v>
      </c>
      <c r="R43">
        <v>77</v>
      </c>
      <c r="AH43" t="s">
        <v>428</v>
      </c>
      <c r="AI43">
        <v>1917</v>
      </c>
      <c r="AJ43">
        <v>296.40479916539999</v>
      </c>
      <c r="AK43">
        <v>3187</v>
      </c>
      <c r="AL43">
        <v>884</v>
      </c>
      <c r="AM43">
        <v>4713</v>
      </c>
      <c r="AN43">
        <v>2431</v>
      </c>
      <c r="AO43">
        <v>926</v>
      </c>
      <c r="AP43">
        <v>672</v>
      </c>
      <c r="AQ43">
        <v>1566</v>
      </c>
      <c r="AR43">
        <v>1117</v>
      </c>
      <c r="AS43">
        <v>374</v>
      </c>
      <c r="AT43">
        <v>4</v>
      </c>
      <c r="AV43" t="s">
        <v>417</v>
      </c>
      <c r="AW43">
        <v>149</v>
      </c>
      <c r="AX43">
        <v>99.221476510100004</v>
      </c>
      <c r="AY43">
        <v>146</v>
      </c>
      <c r="AZ43">
        <v>29</v>
      </c>
      <c r="BA43">
        <v>188</v>
      </c>
      <c r="BB43">
        <v>64</v>
      </c>
      <c r="BC43">
        <v>2</v>
      </c>
      <c r="BD43">
        <v>2</v>
      </c>
      <c r="BE43">
        <v>9</v>
      </c>
      <c r="BF43">
        <v>2</v>
      </c>
      <c r="BG43">
        <v>20</v>
      </c>
      <c r="BH43">
        <v>35</v>
      </c>
      <c r="BJ43" t="s">
        <v>644</v>
      </c>
      <c r="BK43" t="s">
        <v>370</v>
      </c>
      <c r="BL43">
        <v>714</v>
      </c>
      <c r="BM43">
        <v>223</v>
      </c>
      <c r="BN43">
        <v>105.1918767507</v>
      </c>
      <c r="BO43">
        <v>861</v>
      </c>
      <c r="BP43">
        <v>51</v>
      </c>
      <c r="BQ43">
        <v>144.27642276419999</v>
      </c>
      <c r="BR43">
        <v>152.431372549</v>
      </c>
      <c r="BS43">
        <v>571</v>
      </c>
      <c r="BT43">
        <v>112</v>
      </c>
      <c r="BU43">
        <v>81.215411558699998</v>
      </c>
      <c r="BV43">
        <v>420</v>
      </c>
      <c r="BW43">
        <v>36</v>
      </c>
      <c r="BX43">
        <v>120.0095238095</v>
      </c>
      <c r="BY43">
        <v>114.8611111111</v>
      </c>
      <c r="CA43" t="s">
        <v>379</v>
      </c>
      <c r="CB43" t="s">
        <v>857</v>
      </c>
      <c r="CC43" t="s">
        <v>993</v>
      </c>
      <c r="CD43">
        <v>10184</v>
      </c>
      <c r="CE43">
        <v>2578</v>
      </c>
      <c r="CF43">
        <v>93.031520031400007</v>
      </c>
      <c r="CG43">
        <v>11858</v>
      </c>
      <c r="CH43">
        <v>711</v>
      </c>
      <c r="CI43">
        <v>136.0800303593</v>
      </c>
      <c r="CJ43">
        <v>124.3375527426</v>
      </c>
      <c r="CL43" t="s">
        <v>379</v>
      </c>
      <c r="CM43" t="s">
        <v>826</v>
      </c>
      <c r="CN43" t="s">
        <v>839</v>
      </c>
      <c r="CO43">
        <v>791</v>
      </c>
      <c r="CP43">
        <v>115</v>
      </c>
      <c r="CQ43">
        <v>76.643489254100004</v>
      </c>
      <c r="CR43">
        <v>1113</v>
      </c>
      <c r="CS43">
        <v>68</v>
      </c>
      <c r="CT43">
        <v>93.1401617251</v>
      </c>
      <c r="CU43">
        <v>89.852941176499996</v>
      </c>
      <c r="CW43" t="s">
        <v>379</v>
      </c>
      <c r="CX43" t="s">
        <v>842</v>
      </c>
      <c r="CY43" t="s">
        <v>855</v>
      </c>
      <c r="CZ43">
        <v>710</v>
      </c>
      <c r="DA43">
        <v>272</v>
      </c>
      <c r="DB43">
        <v>93.594366197200003</v>
      </c>
      <c r="DC43">
        <v>428</v>
      </c>
      <c r="DD43">
        <v>24</v>
      </c>
      <c r="DE43">
        <v>165.70327102799999</v>
      </c>
      <c r="DF43">
        <v>153.2083333333</v>
      </c>
      <c r="DH43" t="s">
        <v>379</v>
      </c>
      <c r="DI43" t="s">
        <v>810</v>
      </c>
      <c r="DJ43" t="s">
        <v>823</v>
      </c>
      <c r="DK43">
        <v>1209</v>
      </c>
      <c r="DL43">
        <v>475</v>
      </c>
      <c r="DM43">
        <v>92.506203473900001</v>
      </c>
      <c r="DN43">
        <v>745</v>
      </c>
      <c r="DO43">
        <v>53</v>
      </c>
      <c r="DP43">
        <v>153.97449664429999</v>
      </c>
      <c r="DQ43">
        <v>162.92452830190001</v>
      </c>
    </row>
    <row r="44" spans="2:121" x14ac:dyDescent="0.2">
      <c r="B44" t="s">
        <v>112</v>
      </c>
      <c r="C44">
        <v>8157</v>
      </c>
      <c r="D44">
        <v>632</v>
      </c>
      <c r="F44" t="s">
        <v>32</v>
      </c>
      <c r="G44">
        <v>2020</v>
      </c>
      <c r="H44">
        <v>458.27326732670002</v>
      </c>
      <c r="I44">
        <v>1198</v>
      </c>
      <c r="J44">
        <v>373</v>
      </c>
      <c r="K44">
        <v>2773</v>
      </c>
      <c r="L44">
        <v>2059</v>
      </c>
      <c r="M44">
        <v>2155</v>
      </c>
      <c r="N44">
        <v>1793</v>
      </c>
      <c r="O44">
        <v>536</v>
      </c>
      <c r="P44">
        <v>254</v>
      </c>
      <c r="Q44">
        <v>0</v>
      </c>
      <c r="R44">
        <v>2</v>
      </c>
      <c r="AH44" t="s">
        <v>373</v>
      </c>
      <c r="AI44">
        <v>331</v>
      </c>
      <c r="AJ44">
        <v>259.03927492449998</v>
      </c>
      <c r="AK44">
        <v>859</v>
      </c>
      <c r="AL44">
        <v>205</v>
      </c>
      <c r="AM44">
        <v>664</v>
      </c>
      <c r="AN44">
        <v>340</v>
      </c>
      <c r="AO44">
        <v>265</v>
      </c>
      <c r="AP44">
        <v>179</v>
      </c>
      <c r="AQ44">
        <v>206</v>
      </c>
      <c r="AR44">
        <v>114</v>
      </c>
      <c r="AS44">
        <v>209</v>
      </c>
      <c r="AT44">
        <v>3</v>
      </c>
      <c r="AV44" t="s">
        <v>395</v>
      </c>
      <c r="AW44">
        <v>377</v>
      </c>
      <c r="AX44">
        <v>51.042440318300002</v>
      </c>
      <c r="AY44">
        <v>849</v>
      </c>
      <c r="AZ44">
        <v>114</v>
      </c>
      <c r="BA44">
        <v>555</v>
      </c>
      <c r="BB44">
        <v>26</v>
      </c>
      <c r="BC44">
        <v>1</v>
      </c>
      <c r="BD44">
        <v>1</v>
      </c>
      <c r="BE44">
        <v>48</v>
      </c>
      <c r="BF44">
        <v>12</v>
      </c>
      <c r="BG44">
        <v>101</v>
      </c>
      <c r="BH44">
        <v>117</v>
      </c>
      <c r="BJ44" t="s">
        <v>544</v>
      </c>
      <c r="BK44" t="s">
        <v>370</v>
      </c>
      <c r="BL44">
        <v>16475</v>
      </c>
      <c r="BM44">
        <v>4384</v>
      </c>
      <c r="BN44">
        <v>98.151684370300003</v>
      </c>
      <c r="BO44">
        <v>18110</v>
      </c>
      <c r="BP44">
        <v>943</v>
      </c>
      <c r="BQ44">
        <v>149.07642186640001</v>
      </c>
      <c r="BR44">
        <v>149.53446447510001</v>
      </c>
      <c r="BS44">
        <v>12227</v>
      </c>
      <c r="BT44">
        <v>2049</v>
      </c>
      <c r="BU44">
        <v>80.365093645200005</v>
      </c>
      <c r="BV44">
        <v>11489</v>
      </c>
      <c r="BW44">
        <v>562</v>
      </c>
      <c r="BX44">
        <v>140.12168160850001</v>
      </c>
      <c r="BY44">
        <v>134.75622775799999</v>
      </c>
      <c r="CA44" t="s">
        <v>380</v>
      </c>
      <c r="CB44" t="s">
        <v>857</v>
      </c>
      <c r="CC44" t="s">
        <v>994</v>
      </c>
      <c r="CD44">
        <v>2737</v>
      </c>
      <c r="CE44">
        <v>517</v>
      </c>
      <c r="CF44">
        <v>83.904274753400003</v>
      </c>
      <c r="CG44">
        <v>2888</v>
      </c>
      <c r="CH44">
        <v>126</v>
      </c>
      <c r="CI44">
        <v>121.89819944600001</v>
      </c>
      <c r="CJ44">
        <v>135.43650793649999</v>
      </c>
      <c r="CL44" t="s">
        <v>380</v>
      </c>
      <c r="CM44" t="s">
        <v>826</v>
      </c>
      <c r="CN44" t="s">
        <v>840</v>
      </c>
      <c r="CO44">
        <v>243</v>
      </c>
      <c r="CP44">
        <v>31</v>
      </c>
      <c r="CQ44">
        <v>71.831275720199997</v>
      </c>
      <c r="CR44">
        <v>395</v>
      </c>
      <c r="CS44">
        <v>30</v>
      </c>
      <c r="CT44">
        <v>91.832911392400007</v>
      </c>
      <c r="CU44">
        <v>114.3</v>
      </c>
      <c r="CW44" t="s">
        <v>380</v>
      </c>
      <c r="CX44" t="s">
        <v>842</v>
      </c>
      <c r="CY44" t="s">
        <v>856</v>
      </c>
      <c r="CZ44">
        <v>21</v>
      </c>
      <c r="DA44">
        <v>4</v>
      </c>
      <c r="DB44">
        <v>80.333333333300004</v>
      </c>
      <c r="DC44">
        <v>18</v>
      </c>
      <c r="DD44">
        <v>1</v>
      </c>
      <c r="DE44">
        <v>148.2777777778</v>
      </c>
      <c r="DF44">
        <v>145</v>
      </c>
      <c r="DH44" t="s">
        <v>380</v>
      </c>
      <c r="DI44" t="s">
        <v>810</v>
      </c>
      <c r="DJ44" t="s">
        <v>824</v>
      </c>
      <c r="DK44">
        <v>29</v>
      </c>
      <c r="DL44">
        <v>12</v>
      </c>
      <c r="DM44">
        <v>100.3793103448</v>
      </c>
      <c r="DN44">
        <v>24</v>
      </c>
      <c r="DO44">
        <v>2</v>
      </c>
      <c r="DP44">
        <v>142.6666666667</v>
      </c>
      <c r="DQ44">
        <v>175</v>
      </c>
    </row>
    <row r="45" spans="2:121" x14ac:dyDescent="0.2">
      <c r="B45" t="s">
        <v>127</v>
      </c>
      <c r="C45">
        <v>60260</v>
      </c>
      <c r="D45">
        <v>53637</v>
      </c>
      <c r="F45" t="s">
        <v>63</v>
      </c>
      <c r="G45">
        <v>6014</v>
      </c>
      <c r="H45">
        <v>390.5</v>
      </c>
      <c r="I45">
        <v>11131</v>
      </c>
      <c r="J45">
        <v>3088</v>
      </c>
      <c r="K45">
        <v>9063</v>
      </c>
      <c r="L45">
        <v>6671</v>
      </c>
      <c r="M45">
        <v>2279</v>
      </c>
      <c r="N45">
        <v>932</v>
      </c>
      <c r="O45">
        <v>7358</v>
      </c>
      <c r="P45">
        <v>6354</v>
      </c>
      <c r="Q45">
        <v>12576</v>
      </c>
      <c r="R45">
        <v>0</v>
      </c>
      <c r="AH45" t="s">
        <v>384</v>
      </c>
      <c r="AI45">
        <v>10326</v>
      </c>
      <c r="AJ45">
        <v>338.9421847763</v>
      </c>
      <c r="AK45">
        <v>9331</v>
      </c>
      <c r="AL45">
        <v>2832</v>
      </c>
      <c r="AM45">
        <v>14047</v>
      </c>
      <c r="AN45">
        <v>10272</v>
      </c>
      <c r="AO45">
        <v>2842</v>
      </c>
      <c r="AP45">
        <v>1731</v>
      </c>
      <c r="AQ45">
        <v>3208</v>
      </c>
      <c r="AR45">
        <v>1780</v>
      </c>
      <c r="AS45">
        <v>636</v>
      </c>
      <c r="AT45">
        <v>61</v>
      </c>
      <c r="AV45" t="s">
        <v>422</v>
      </c>
      <c r="AW45">
        <v>17</v>
      </c>
      <c r="AX45">
        <v>48.176470588199997</v>
      </c>
      <c r="AY45">
        <v>13</v>
      </c>
      <c r="AZ45">
        <v>2</v>
      </c>
      <c r="BA45">
        <v>29</v>
      </c>
      <c r="BB45">
        <v>3</v>
      </c>
      <c r="BC45">
        <v>0</v>
      </c>
      <c r="BE45">
        <v>1</v>
      </c>
      <c r="BG45">
        <v>49</v>
      </c>
      <c r="BH45">
        <v>2</v>
      </c>
      <c r="BJ45" t="s">
        <v>8</v>
      </c>
      <c r="BK45" t="s">
        <v>8</v>
      </c>
      <c r="BL45">
        <v>166</v>
      </c>
      <c r="BM45">
        <v>111</v>
      </c>
      <c r="BN45">
        <v>205.3192771084</v>
      </c>
      <c r="BO45">
        <v>407</v>
      </c>
      <c r="BP45">
        <v>11</v>
      </c>
      <c r="BQ45">
        <v>209.54054054049999</v>
      </c>
      <c r="BR45">
        <v>213.54545454550001</v>
      </c>
      <c r="BS45">
        <v>700</v>
      </c>
      <c r="BT45">
        <v>166</v>
      </c>
      <c r="BU45">
        <v>108.1357142857</v>
      </c>
      <c r="BV45">
        <v>751</v>
      </c>
      <c r="BW45">
        <v>281</v>
      </c>
      <c r="BX45">
        <v>151.15446071900001</v>
      </c>
      <c r="BY45">
        <v>157.9644128114</v>
      </c>
      <c r="CA45" t="s">
        <v>370</v>
      </c>
      <c r="CB45" t="s">
        <v>857</v>
      </c>
      <c r="CD45">
        <v>66151</v>
      </c>
      <c r="CE45">
        <v>16417</v>
      </c>
      <c r="CF45">
        <v>95.646928995799996</v>
      </c>
      <c r="CG45">
        <v>76706</v>
      </c>
      <c r="CH45">
        <v>4191</v>
      </c>
      <c r="CI45">
        <v>137.3981174875</v>
      </c>
      <c r="CJ45">
        <v>132.64328322599999</v>
      </c>
      <c r="CL45" t="s">
        <v>370</v>
      </c>
      <c r="CM45" t="s">
        <v>826</v>
      </c>
      <c r="CO45">
        <v>7279</v>
      </c>
      <c r="CP45">
        <v>898</v>
      </c>
      <c r="CQ45">
        <v>74.341667811500002</v>
      </c>
      <c r="CR45">
        <v>9968</v>
      </c>
      <c r="CS45">
        <v>562</v>
      </c>
      <c r="CT45">
        <v>87.783908507199996</v>
      </c>
      <c r="CU45">
        <v>94.169039145900001</v>
      </c>
      <c r="CW45" t="s">
        <v>370</v>
      </c>
      <c r="CX45" t="s">
        <v>842</v>
      </c>
      <c r="CZ45">
        <v>2455</v>
      </c>
      <c r="DA45">
        <v>842</v>
      </c>
      <c r="DB45">
        <v>93.5205702648</v>
      </c>
      <c r="DC45">
        <v>1580</v>
      </c>
      <c r="DD45">
        <v>93</v>
      </c>
      <c r="DE45">
        <v>151.46518987339999</v>
      </c>
      <c r="DF45">
        <v>157.38709677419999</v>
      </c>
      <c r="DH45" t="s">
        <v>370</v>
      </c>
      <c r="DI45" t="s">
        <v>810</v>
      </c>
      <c r="DK45">
        <v>3388</v>
      </c>
      <c r="DL45">
        <v>1109</v>
      </c>
      <c r="DM45">
        <v>86.425619834700001</v>
      </c>
      <c r="DN45">
        <v>2300</v>
      </c>
      <c r="DO45">
        <v>173</v>
      </c>
      <c r="DP45">
        <v>147.45521739130001</v>
      </c>
      <c r="DQ45">
        <v>154.43352601160001</v>
      </c>
    </row>
    <row r="46" spans="2:121" x14ac:dyDescent="0.2">
      <c r="B46" t="s">
        <v>126</v>
      </c>
      <c r="C46">
        <v>10165</v>
      </c>
      <c r="D46">
        <v>7423</v>
      </c>
      <c r="F46" t="s">
        <v>81</v>
      </c>
      <c r="G46">
        <v>1702</v>
      </c>
      <c r="H46">
        <v>185.8683901293</v>
      </c>
      <c r="I46">
        <v>2576</v>
      </c>
      <c r="J46">
        <v>486</v>
      </c>
      <c r="K46">
        <v>2422</v>
      </c>
      <c r="L46">
        <v>1239</v>
      </c>
      <c r="M46">
        <v>1095</v>
      </c>
      <c r="N46">
        <v>455</v>
      </c>
      <c r="O46">
        <v>211</v>
      </c>
      <c r="P46">
        <v>100</v>
      </c>
      <c r="Q46">
        <v>0</v>
      </c>
      <c r="R46">
        <v>5</v>
      </c>
      <c r="AH46" t="s">
        <v>421</v>
      </c>
      <c r="AI46">
        <v>384</v>
      </c>
      <c r="AJ46">
        <v>263.890625</v>
      </c>
      <c r="AK46">
        <v>878</v>
      </c>
      <c r="AL46">
        <v>159</v>
      </c>
      <c r="AM46">
        <v>710</v>
      </c>
      <c r="AN46">
        <v>359</v>
      </c>
      <c r="AO46">
        <v>325</v>
      </c>
      <c r="AP46">
        <v>148</v>
      </c>
      <c r="AQ46">
        <v>124</v>
      </c>
      <c r="AR46">
        <v>70</v>
      </c>
      <c r="AS46">
        <v>1</v>
      </c>
      <c r="AT46">
        <v>1</v>
      </c>
      <c r="AV46" t="s">
        <v>390</v>
      </c>
      <c r="AW46">
        <v>259</v>
      </c>
      <c r="AX46">
        <v>39.837837837800002</v>
      </c>
      <c r="AY46">
        <v>297</v>
      </c>
      <c r="AZ46">
        <v>31</v>
      </c>
      <c r="BA46">
        <v>323</v>
      </c>
      <c r="BB46">
        <v>20</v>
      </c>
      <c r="BC46">
        <v>3</v>
      </c>
      <c r="BD46">
        <v>3</v>
      </c>
      <c r="BE46">
        <v>29</v>
      </c>
      <c r="BF46">
        <v>5</v>
      </c>
      <c r="BG46">
        <v>73</v>
      </c>
      <c r="BH46">
        <v>25</v>
      </c>
      <c r="BJ46" t="s">
        <v>687</v>
      </c>
      <c r="BK46" t="s">
        <v>8</v>
      </c>
      <c r="BL46">
        <v>166</v>
      </c>
      <c r="BM46">
        <v>111</v>
      </c>
      <c r="BN46">
        <v>205.3192771084</v>
      </c>
      <c r="BO46">
        <v>407</v>
      </c>
      <c r="BP46">
        <v>11</v>
      </c>
      <c r="BQ46">
        <v>209.54054054049999</v>
      </c>
      <c r="BR46">
        <v>213.54545454550001</v>
      </c>
      <c r="BS46">
        <v>700</v>
      </c>
      <c r="BT46">
        <v>166</v>
      </c>
      <c r="BU46">
        <v>108.1357142857</v>
      </c>
      <c r="BV46">
        <v>751</v>
      </c>
      <c r="BW46">
        <v>281</v>
      </c>
      <c r="BX46">
        <v>151.15446071900001</v>
      </c>
      <c r="BY46">
        <v>157.9644128114</v>
      </c>
      <c r="CA46" t="s">
        <v>8</v>
      </c>
      <c r="CB46" t="s">
        <v>687</v>
      </c>
      <c r="CC46" t="s">
        <v>687</v>
      </c>
      <c r="CD46">
        <v>3400</v>
      </c>
      <c r="CE46">
        <v>1355</v>
      </c>
      <c r="CF46">
        <v>126.6773529412</v>
      </c>
      <c r="CG46">
        <v>3314</v>
      </c>
      <c r="CH46">
        <v>171</v>
      </c>
      <c r="CI46">
        <v>178.9441762221</v>
      </c>
      <c r="CJ46">
        <v>167.19883040939999</v>
      </c>
      <c r="CL46" t="s">
        <v>8</v>
      </c>
      <c r="CM46" t="s">
        <v>859</v>
      </c>
      <c r="CN46" t="s">
        <v>859</v>
      </c>
      <c r="CO46">
        <v>189</v>
      </c>
      <c r="CP46">
        <v>32</v>
      </c>
      <c r="CQ46">
        <v>83.777777777799997</v>
      </c>
      <c r="CR46">
        <v>312</v>
      </c>
      <c r="CS46">
        <v>13</v>
      </c>
      <c r="CT46">
        <v>89.490384615400004</v>
      </c>
      <c r="CU46">
        <v>94.692307692300005</v>
      </c>
      <c r="CW46" t="s">
        <v>8</v>
      </c>
      <c r="CX46" t="s">
        <v>860</v>
      </c>
      <c r="CY46" t="s">
        <v>860</v>
      </c>
      <c r="CZ46">
        <v>25</v>
      </c>
      <c r="DA46">
        <v>8</v>
      </c>
      <c r="DB46">
        <v>91.4</v>
      </c>
      <c r="DC46">
        <v>20</v>
      </c>
      <c r="DD46">
        <v>0</v>
      </c>
      <c r="DE46">
        <v>147.30000000000001</v>
      </c>
      <c r="DF46">
        <v>0</v>
      </c>
      <c r="DH46" t="s">
        <v>8</v>
      </c>
      <c r="DI46" t="s">
        <v>858</v>
      </c>
      <c r="DJ46" t="s">
        <v>858</v>
      </c>
      <c r="DK46">
        <v>93</v>
      </c>
      <c r="DL46">
        <v>24</v>
      </c>
      <c r="DM46">
        <v>78.559139784899997</v>
      </c>
      <c r="DN46">
        <v>49</v>
      </c>
      <c r="DO46">
        <v>3</v>
      </c>
      <c r="DP46">
        <v>118.693877551</v>
      </c>
      <c r="DQ46">
        <v>124.6666666667</v>
      </c>
    </row>
    <row r="47" spans="2:121" x14ac:dyDescent="0.2">
      <c r="B47" t="s">
        <v>108</v>
      </c>
      <c r="C47">
        <v>522</v>
      </c>
      <c r="D47">
        <v>441</v>
      </c>
      <c r="F47" t="s">
        <v>78</v>
      </c>
      <c r="G47">
        <v>1447</v>
      </c>
      <c r="H47">
        <v>262.6281962681</v>
      </c>
      <c r="I47">
        <v>1253</v>
      </c>
      <c r="J47">
        <v>162</v>
      </c>
      <c r="K47">
        <v>2179</v>
      </c>
      <c r="L47">
        <v>1322</v>
      </c>
      <c r="M47">
        <v>1113</v>
      </c>
      <c r="N47">
        <v>851</v>
      </c>
      <c r="O47">
        <v>389</v>
      </c>
      <c r="P47">
        <v>188</v>
      </c>
      <c r="Q47">
        <v>1</v>
      </c>
      <c r="R47">
        <v>0</v>
      </c>
      <c r="AH47" t="s">
        <v>385</v>
      </c>
      <c r="AI47">
        <v>6021</v>
      </c>
      <c r="AJ47">
        <v>291.58163095830002</v>
      </c>
      <c r="AK47">
        <v>9782</v>
      </c>
      <c r="AL47">
        <v>2370</v>
      </c>
      <c r="AM47">
        <v>10401</v>
      </c>
      <c r="AN47">
        <v>5474</v>
      </c>
      <c r="AO47">
        <v>3360</v>
      </c>
      <c r="AP47">
        <v>2267</v>
      </c>
      <c r="AQ47">
        <v>2554</v>
      </c>
      <c r="AR47">
        <v>1590</v>
      </c>
      <c r="AS47">
        <v>573</v>
      </c>
      <c r="AT47">
        <v>258</v>
      </c>
      <c r="AV47" t="s">
        <v>424</v>
      </c>
      <c r="AW47">
        <v>57</v>
      </c>
      <c r="AX47">
        <v>96.684210526300006</v>
      </c>
      <c r="AY47">
        <v>105</v>
      </c>
      <c r="AZ47">
        <v>23</v>
      </c>
      <c r="BA47">
        <v>80</v>
      </c>
      <c r="BB47">
        <v>25</v>
      </c>
      <c r="BC47">
        <v>2</v>
      </c>
      <c r="BD47">
        <v>1</v>
      </c>
      <c r="BE47">
        <v>5</v>
      </c>
      <c r="BF47">
        <v>3</v>
      </c>
      <c r="BG47">
        <v>13</v>
      </c>
      <c r="BH47">
        <v>27</v>
      </c>
      <c r="BJ47" t="s">
        <v>587</v>
      </c>
      <c r="BK47" t="s">
        <v>405</v>
      </c>
      <c r="BL47">
        <v>2943</v>
      </c>
      <c r="BM47">
        <v>580</v>
      </c>
      <c r="BN47">
        <v>92.416581719299998</v>
      </c>
      <c r="BO47">
        <v>3193</v>
      </c>
      <c r="BP47">
        <v>141</v>
      </c>
      <c r="BQ47">
        <v>144.7954901347</v>
      </c>
      <c r="BR47">
        <v>149.81560283690001</v>
      </c>
      <c r="BS47">
        <v>2396</v>
      </c>
      <c r="BT47">
        <v>436</v>
      </c>
      <c r="BU47">
        <v>84.351836394000003</v>
      </c>
      <c r="BV47">
        <v>2568</v>
      </c>
      <c r="BW47">
        <v>96</v>
      </c>
      <c r="BX47">
        <v>146.50895638630001</v>
      </c>
      <c r="BY47">
        <v>163.3125</v>
      </c>
      <c r="CA47" t="s">
        <v>8</v>
      </c>
      <c r="CB47" t="s">
        <v>687</v>
      </c>
      <c r="CC47" t="s">
        <v>687</v>
      </c>
      <c r="CD47">
        <v>3400</v>
      </c>
      <c r="CE47">
        <v>1355</v>
      </c>
      <c r="CF47">
        <v>126.6773529412</v>
      </c>
      <c r="CG47">
        <v>3314</v>
      </c>
      <c r="CH47">
        <v>171</v>
      </c>
      <c r="CI47">
        <v>178.9441762221</v>
      </c>
      <c r="CJ47">
        <v>167.19883040939999</v>
      </c>
      <c r="CL47" t="s">
        <v>8</v>
      </c>
      <c r="CM47" t="s">
        <v>859</v>
      </c>
      <c r="CN47" t="s">
        <v>859</v>
      </c>
      <c r="CO47">
        <v>189</v>
      </c>
      <c r="CP47">
        <v>32</v>
      </c>
      <c r="CQ47">
        <v>83.777777777799997</v>
      </c>
      <c r="CR47">
        <v>312</v>
      </c>
      <c r="CS47">
        <v>13</v>
      </c>
      <c r="CT47">
        <v>89.490384615400004</v>
      </c>
      <c r="CU47">
        <v>94.692307692300005</v>
      </c>
      <c r="CW47" t="s">
        <v>8</v>
      </c>
      <c r="CX47" t="s">
        <v>860</v>
      </c>
      <c r="CY47" t="s">
        <v>860</v>
      </c>
      <c r="CZ47">
        <v>25</v>
      </c>
      <c r="DA47">
        <v>8</v>
      </c>
      <c r="DB47">
        <v>91.4</v>
      </c>
      <c r="DC47">
        <v>20</v>
      </c>
      <c r="DD47">
        <v>0</v>
      </c>
      <c r="DE47">
        <v>147.30000000000001</v>
      </c>
      <c r="DF47">
        <v>0</v>
      </c>
      <c r="DH47" t="s">
        <v>8</v>
      </c>
      <c r="DI47" t="s">
        <v>858</v>
      </c>
      <c r="DJ47" t="s">
        <v>858</v>
      </c>
      <c r="DK47">
        <v>93</v>
      </c>
      <c r="DL47">
        <v>24</v>
      </c>
      <c r="DM47">
        <v>78.559139784899997</v>
      </c>
      <c r="DN47">
        <v>49</v>
      </c>
      <c r="DO47">
        <v>3</v>
      </c>
      <c r="DP47">
        <v>118.693877551</v>
      </c>
      <c r="DQ47">
        <v>124.6666666667</v>
      </c>
    </row>
    <row r="48" spans="2:121" x14ac:dyDescent="0.2">
      <c r="B48" t="s">
        <v>102</v>
      </c>
      <c r="C48">
        <v>20049</v>
      </c>
      <c r="D48">
        <v>14642</v>
      </c>
      <c r="F48" t="s">
        <v>431</v>
      </c>
      <c r="G48">
        <v>29093</v>
      </c>
      <c r="H48">
        <v>539.52088131170001</v>
      </c>
      <c r="I48">
        <v>1337</v>
      </c>
      <c r="J48">
        <v>621</v>
      </c>
      <c r="K48">
        <v>29552</v>
      </c>
      <c r="L48">
        <v>28877</v>
      </c>
      <c r="M48">
        <v>1071</v>
      </c>
      <c r="N48">
        <v>648</v>
      </c>
      <c r="O48">
        <v>1333</v>
      </c>
      <c r="P48">
        <v>1215</v>
      </c>
      <c r="Q48">
        <v>0</v>
      </c>
      <c r="R48">
        <v>0</v>
      </c>
      <c r="AH48" t="s">
        <v>411</v>
      </c>
      <c r="AI48">
        <v>29712</v>
      </c>
      <c r="AJ48">
        <v>357.7432350565</v>
      </c>
      <c r="AK48">
        <v>35493</v>
      </c>
      <c r="AL48">
        <v>8077</v>
      </c>
      <c r="AM48">
        <v>40407</v>
      </c>
      <c r="AN48">
        <v>26296</v>
      </c>
      <c r="AO48">
        <v>8360</v>
      </c>
      <c r="AP48">
        <v>5036</v>
      </c>
      <c r="AQ48">
        <v>14143</v>
      </c>
      <c r="AR48">
        <v>7515</v>
      </c>
      <c r="AS48">
        <v>27</v>
      </c>
      <c r="AT48">
        <v>412</v>
      </c>
      <c r="AV48" t="s">
        <v>420</v>
      </c>
      <c r="AW48">
        <v>31</v>
      </c>
      <c r="AX48">
        <v>36.419354838700002</v>
      </c>
      <c r="AY48">
        <v>35</v>
      </c>
      <c r="AZ48">
        <v>3</v>
      </c>
      <c r="BA48">
        <v>40</v>
      </c>
      <c r="BC48">
        <v>0</v>
      </c>
      <c r="BE48">
        <v>1</v>
      </c>
      <c r="BG48">
        <v>56</v>
      </c>
      <c r="BH48">
        <v>7</v>
      </c>
      <c r="BJ48" t="s">
        <v>646</v>
      </c>
      <c r="BK48" t="s">
        <v>405</v>
      </c>
      <c r="BL48">
        <v>1372</v>
      </c>
      <c r="BM48">
        <v>404</v>
      </c>
      <c r="BN48">
        <v>93.819970845499995</v>
      </c>
      <c r="BO48">
        <v>819</v>
      </c>
      <c r="BP48">
        <v>42</v>
      </c>
      <c r="BQ48">
        <v>151.60561660560001</v>
      </c>
      <c r="BR48">
        <v>140.26190476190001</v>
      </c>
      <c r="BS48">
        <v>1139</v>
      </c>
      <c r="BT48">
        <v>395</v>
      </c>
      <c r="BU48">
        <v>99.908691834899997</v>
      </c>
      <c r="BV48">
        <v>803</v>
      </c>
      <c r="BW48">
        <v>34</v>
      </c>
      <c r="BX48">
        <v>155.75342465750001</v>
      </c>
      <c r="BY48">
        <v>154.20588235290001</v>
      </c>
      <c r="CA48" t="s">
        <v>8</v>
      </c>
      <c r="CB48" t="s">
        <v>687</v>
      </c>
      <c r="CC48" t="s">
        <v>687</v>
      </c>
      <c r="CD48">
        <v>3400</v>
      </c>
      <c r="CE48">
        <v>1355</v>
      </c>
      <c r="CF48">
        <v>126.6773529412</v>
      </c>
      <c r="CG48">
        <v>3314</v>
      </c>
      <c r="CH48">
        <v>171</v>
      </c>
      <c r="CI48">
        <v>178.9441762221</v>
      </c>
      <c r="CJ48">
        <v>167.19883040939999</v>
      </c>
      <c r="CL48" t="s">
        <v>8</v>
      </c>
      <c r="CM48" t="s">
        <v>859</v>
      </c>
      <c r="CN48" t="s">
        <v>859</v>
      </c>
      <c r="CO48">
        <v>189</v>
      </c>
      <c r="CP48">
        <v>32</v>
      </c>
      <c r="CQ48">
        <v>83.777777777799997</v>
      </c>
      <c r="CR48">
        <v>312</v>
      </c>
      <c r="CS48">
        <v>13</v>
      </c>
      <c r="CT48">
        <v>89.490384615400004</v>
      </c>
      <c r="CU48">
        <v>94.692307692300005</v>
      </c>
      <c r="CW48" t="s">
        <v>8</v>
      </c>
      <c r="CX48" t="s">
        <v>860</v>
      </c>
      <c r="CY48" t="s">
        <v>860</v>
      </c>
      <c r="CZ48">
        <v>25</v>
      </c>
      <c r="DA48">
        <v>8</v>
      </c>
      <c r="DB48">
        <v>91.4</v>
      </c>
      <c r="DC48">
        <v>20</v>
      </c>
      <c r="DD48">
        <v>0</v>
      </c>
      <c r="DE48">
        <v>147.30000000000001</v>
      </c>
      <c r="DF48">
        <v>0</v>
      </c>
      <c r="DH48" t="s">
        <v>8</v>
      </c>
      <c r="DI48" t="s">
        <v>858</v>
      </c>
      <c r="DJ48" t="s">
        <v>858</v>
      </c>
      <c r="DK48">
        <v>93</v>
      </c>
      <c r="DL48">
        <v>24</v>
      </c>
      <c r="DM48">
        <v>78.559139784899997</v>
      </c>
      <c r="DN48">
        <v>49</v>
      </c>
      <c r="DO48">
        <v>3</v>
      </c>
      <c r="DP48">
        <v>118.693877551</v>
      </c>
      <c r="DQ48">
        <v>124.6666666667</v>
      </c>
    </row>
    <row r="49" spans="2:121" x14ac:dyDescent="0.2">
      <c r="B49" t="s">
        <v>21</v>
      </c>
      <c r="C49">
        <v>41099</v>
      </c>
      <c r="D49">
        <v>14528</v>
      </c>
      <c r="F49" t="s">
        <v>48</v>
      </c>
      <c r="G49">
        <v>7150</v>
      </c>
      <c r="H49">
        <v>571.31860139859998</v>
      </c>
      <c r="I49">
        <v>4676</v>
      </c>
      <c r="J49">
        <v>1046</v>
      </c>
      <c r="K49">
        <v>11094</v>
      </c>
      <c r="L49">
        <v>8497</v>
      </c>
      <c r="M49">
        <v>1910</v>
      </c>
      <c r="N49">
        <v>1348</v>
      </c>
      <c r="O49">
        <v>1844</v>
      </c>
      <c r="P49">
        <v>1408</v>
      </c>
      <c r="Q49">
        <v>2</v>
      </c>
      <c r="R49">
        <v>201</v>
      </c>
      <c r="AH49" t="s">
        <v>407</v>
      </c>
      <c r="AI49">
        <v>1934</v>
      </c>
      <c r="AJ49">
        <v>299.09100310240001</v>
      </c>
      <c r="AK49">
        <v>2158</v>
      </c>
      <c r="AL49">
        <v>572</v>
      </c>
      <c r="AM49">
        <v>2499</v>
      </c>
      <c r="AN49">
        <v>1592</v>
      </c>
      <c r="AO49">
        <v>567</v>
      </c>
      <c r="AP49">
        <v>345</v>
      </c>
      <c r="AQ49">
        <v>425</v>
      </c>
      <c r="AR49">
        <v>196</v>
      </c>
      <c r="AS49">
        <v>0</v>
      </c>
      <c r="AT49">
        <v>1</v>
      </c>
      <c r="AV49" t="s">
        <v>379</v>
      </c>
      <c r="AW49">
        <v>883</v>
      </c>
      <c r="AX49">
        <v>90.946772366900007</v>
      </c>
      <c r="AY49">
        <v>874</v>
      </c>
      <c r="AZ49">
        <v>196</v>
      </c>
      <c r="BA49">
        <v>1136</v>
      </c>
      <c r="BB49">
        <v>352</v>
      </c>
      <c r="BC49">
        <v>140</v>
      </c>
      <c r="BD49">
        <v>140</v>
      </c>
      <c r="BE49">
        <v>58</v>
      </c>
      <c r="BF49">
        <v>27</v>
      </c>
      <c r="BG49">
        <v>153</v>
      </c>
      <c r="BH49">
        <v>337</v>
      </c>
      <c r="BJ49" t="s">
        <v>602</v>
      </c>
      <c r="BK49" t="s">
        <v>405</v>
      </c>
      <c r="BL49">
        <v>1388</v>
      </c>
      <c r="BM49">
        <v>284</v>
      </c>
      <c r="BN49">
        <v>82.540345821299994</v>
      </c>
      <c r="BO49">
        <v>1818</v>
      </c>
      <c r="BP49">
        <v>109</v>
      </c>
      <c r="BQ49">
        <v>117.4466446645</v>
      </c>
      <c r="BR49">
        <v>97.064220183499998</v>
      </c>
      <c r="BS49">
        <v>1700</v>
      </c>
      <c r="BT49">
        <v>344</v>
      </c>
      <c r="BU49">
        <v>85.521764705899997</v>
      </c>
      <c r="BV49">
        <v>2078</v>
      </c>
      <c r="BW49">
        <v>128</v>
      </c>
      <c r="BX49">
        <v>128.323387873</v>
      </c>
      <c r="BY49">
        <v>100.796875</v>
      </c>
      <c r="CA49" t="s">
        <v>8</v>
      </c>
      <c r="CB49" t="s">
        <v>687</v>
      </c>
      <c r="CD49">
        <v>3400</v>
      </c>
      <c r="CE49">
        <v>1355</v>
      </c>
      <c r="CF49">
        <v>126.6773529412</v>
      </c>
      <c r="CG49">
        <v>3314</v>
      </c>
      <c r="CH49">
        <v>171</v>
      </c>
      <c r="CI49">
        <v>178.9441762221</v>
      </c>
      <c r="CJ49">
        <v>167.19883040939999</v>
      </c>
      <c r="CL49" t="s">
        <v>8</v>
      </c>
      <c r="CM49" t="s">
        <v>859</v>
      </c>
      <c r="CO49">
        <v>189</v>
      </c>
      <c r="CP49">
        <v>32</v>
      </c>
      <c r="CQ49">
        <v>83.777777777799997</v>
      </c>
      <c r="CR49">
        <v>312</v>
      </c>
      <c r="CS49">
        <v>13</v>
      </c>
      <c r="CT49">
        <v>89.490384615400004</v>
      </c>
      <c r="CU49">
        <v>94.692307692300005</v>
      </c>
      <c r="CW49" t="s">
        <v>8</v>
      </c>
      <c r="CX49" t="s">
        <v>860</v>
      </c>
      <c r="CZ49">
        <v>25</v>
      </c>
      <c r="DA49">
        <v>8</v>
      </c>
      <c r="DB49">
        <v>91.4</v>
      </c>
      <c r="DC49">
        <v>20</v>
      </c>
      <c r="DD49">
        <v>0</v>
      </c>
      <c r="DE49">
        <v>147.30000000000001</v>
      </c>
      <c r="DF49">
        <v>0</v>
      </c>
      <c r="DH49" t="s">
        <v>8</v>
      </c>
      <c r="DI49" t="s">
        <v>858</v>
      </c>
      <c r="DK49">
        <v>93</v>
      </c>
      <c r="DL49">
        <v>24</v>
      </c>
      <c r="DM49">
        <v>78.559139784899997</v>
      </c>
      <c r="DN49">
        <v>49</v>
      </c>
      <c r="DO49">
        <v>3</v>
      </c>
      <c r="DP49">
        <v>118.693877551</v>
      </c>
      <c r="DQ49">
        <v>124.6666666667</v>
      </c>
    </row>
    <row r="50" spans="2:121" x14ac:dyDescent="0.2">
      <c r="B50" t="s">
        <v>117</v>
      </c>
      <c r="C50">
        <v>4900</v>
      </c>
      <c r="D50">
        <v>855</v>
      </c>
      <c r="F50" t="s">
        <v>76</v>
      </c>
      <c r="G50">
        <v>2763</v>
      </c>
      <c r="H50">
        <v>147.45059717699999</v>
      </c>
      <c r="I50">
        <v>9053</v>
      </c>
      <c r="J50">
        <v>1642</v>
      </c>
      <c r="K50">
        <v>10988</v>
      </c>
      <c r="L50">
        <v>3227</v>
      </c>
      <c r="M50">
        <v>1367</v>
      </c>
      <c r="N50">
        <v>258</v>
      </c>
      <c r="O50">
        <v>1143</v>
      </c>
      <c r="P50">
        <v>607</v>
      </c>
      <c r="Q50">
        <v>24</v>
      </c>
      <c r="R50">
        <v>0</v>
      </c>
      <c r="AH50" t="s">
        <v>418</v>
      </c>
      <c r="AI50">
        <v>429</v>
      </c>
      <c r="AJ50">
        <v>358.72494172490002</v>
      </c>
      <c r="AK50">
        <v>490</v>
      </c>
      <c r="AL50">
        <v>117</v>
      </c>
      <c r="AM50">
        <v>898</v>
      </c>
      <c r="AN50">
        <v>490</v>
      </c>
      <c r="AO50">
        <v>225</v>
      </c>
      <c r="AP50">
        <v>148</v>
      </c>
      <c r="AQ50">
        <v>128</v>
      </c>
      <c r="AR50">
        <v>85</v>
      </c>
      <c r="AS50">
        <v>82</v>
      </c>
      <c r="AT50">
        <v>1</v>
      </c>
      <c r="AV50" t="s">
        <v>407</v>
      </c>
      <c r="AW50">
        <v>70</v>
      </c>
      <c r="AX50">
        <v>54.5857142857</v>
      </c>
      <c r="AY50">
        <v>120</v>
      </c>
      <c r="AZ50">
        <v>6</v>
      </c>
      <c r="BA50">
        <v>89</v>
      </c>
      <c r="BB50">
        <v>5</v>
      </c>
      <c r="BC50">
        <v>0</v>
      </c>
      <c r="BE50">
        <v>4</v>
      </c>
      <c r="BF50">
        <v>1</v>
      </c>
      <c r="BG50">
        <v>129</v>
      </c>
      <c r="BH50">
        <v>12</v>
      </c>
      <c r="BJ50" t="s">
        <v>642</v>
      </c>
      <c r="BK50" t="s">
        <v>405</v>
      </c>
      <c r="BL50">
        <v>1826</v>
      </c>
      <c r="BM50">
        <v>441</v>
      </c>
      <c r="BN50">
        <v>82.4408543264</v>
      </c>
      <c r="BO50">
        <v>2717</v>
      </c>
      <c r="BP50">
        <v>123</v>
      </c>
      <c r="BQ50">
        <v>139.54876702249999</v>
      </c>
      <c r="BR50">
        <v>151.08130081300001</v>
      </c>
      <c r="BS50">
        <v>1991</v>
      </c>
      <c r="BT50">
        <v>367</v>
      </c>
      <c r="BU50">
        <v>78.500251130099997</v>
      </c>
      <c r="BV50">
        <v>2291</v>
      </c>
      <c r="BW50">
        <v>122</v>
      </c>
      <c r="BX50">
        <v>128.5809690092</v>
      </c>
      <c r="BY50">
        <v>137.71311475409999</v>
      </c>
      <c r="CA50" t="s">
        <v>425</v>
      </c>
      <c r="CB50" t="s">
        <v>891</v>
      </c>
      <c r="CC50" t="s">
        <v>1016</v>
      </c>
      <c r="CD50">
        <v>1342</v>
      </c>
      <c r="CE50">
        <v>370</v>
      </c>
      <c r="CF50">
        <v>91.295827123699993</v>
      </c>
      <c r="CG50">
        <v>1148</v>
      </c>
      <c r="CH50">
        <v>71</v>
      </c>
      <c r="CI50">
        <v>113.72909407669999</v>
      </c>
      <c r="CJ50">
        <v>99.521126760599998</v>
      </c>
      <c r="CL50" t="s">
        <v>425</v>
      </c>
      <c r="CM50" t="s">
        <v>872</v>
      </c>
      <c r="CN50" t="s">
        <v>871</v>
      </c>
      <c r="CO50">
        <v>36</v>
      </c>
      <c r="CP50">
        <v>3</v>
      </c>
      <c r="CQ50">
        <v>62.055555555600002</v>
      </c>
      <c r="CR50">
        <v>67</v>
      </c>
      <c r="CS50">
        <v>8</v>
      </c>
      <c r="CT50">
        <v>74.6567164179</v>
      </c>
      <c r="CU50">
        <v>67.125</v>
      </c>
      <c r="CW50" t="s">
        <v>425</v>
      </c>
      <c r="CX50" t="s">
        <v>882</v>
      </c>
      <c r="CY50" t="s">
        <v>881</v>
      </c>
      <c r="CZ50">
        <v>25</v>
      </c>
      <c r="DA50">
        <v>5</v>
      </c>
      <c r="DB50">
        <v>80.88</v>
      </c>
      <c r="DC50">
        <v>13</v>
      </c>
      <c r="DD50">
        <v>0</v>
      </c>
      <c r="DE50">
        <v>130.30769230769999</v>
      </c>
      <c r="DF50">
        <v>0</v>
      </c>
      <c r="DH50" t="s">
        <v>425</v>
      </c>
      <c r="DI50" t="s">
        <v>862</v>
      </c>
      <c r="DJ50" t="s">
        <v>861</v>
      </c>
      <c r="DK50">
        <v>37</v>
      </c>
      <c r="DL50">
        <v>12</v>
      </c>
      <c r="DM50">
        <v>74.297297297300005</v>
      </c>
      <c r="DN50">
        <v>36</v>
      </c>
      <c r="DO50">
        <v>1</v>
      </c>
      <c r="DP50">
        <v>129.25</v>
      </c>
      <c r="DQ50">
        <v>154</v>
      </c>
    </row>
    <row r="51" spans="2:121" x14ac:dyDescent="0.2">
      <c r="B51" t="s">
        <v>101</v>
      </c>
      <c r="C51">
        <v>209702</v>
      </c>
      <c r="D51">
        <v>149159</v>
      </c>
      <c r="F51" t="s">
        <v>53</v>
      </c>
      <c r="G51">
        <v>7506</v>
      </c>
      <c r="H51">
        <v>502.16320277109998</v>
      </c>
      <c r="I51">
        <v>3961</v>
      </c>
      <c r="J51">
        <v>1003</v>
      </c>
      <c r="K51">
        <v>11512</v>
      </c>
      <c r="L51">
        <v>7963</v>
      </c>
      <c r="M51">
        <v>3372</v>
      </c>
      <c r="N51">
        <v>2884</v>
      </c>
      <c r="O51">
        <v>1134</v>
      </c>
      <c r="P51">
        <v>503</v>
      </c>
      <c r="Q51">
        <v>78</v>
      </c>
      <c r="R51">
        <v>270</v>
      </c>
      <c r="AH51" t="s">
        <v>379</v>
      </c>
      <c r="AI51">
        <v>16697</v>
      </c>
      <c r="AJ51">
        <v>430.07462418400002</v>
      </c>
      <c r="AK51">
        <v>12232</v>
      </c>
      <c r="AL51">
        <v>3370</v>
      </c>
      <c r="AM51">
        <v>21432</v>
      </c>
      <c r="AN51">
        <v>14813</v>
      </c>
      <c r="AO51">
        <v>8101</v>
      </c>
      <c r="AP51">
        <v>5884</v>
      </c>
      <c r="AQ51">
        <v>6986</v>
      </c>
      <c r="AR51">
        <v>5097</v>
      </c>
      <c r="AS51">
        <v>889</v>
      </c>
      <c r="AT51">
        <v>19</v>
      </c>
      <c r="AV51" t="s">
        <v>374</v>
      </c>
      <c r="AW51">
        <v>209</v>
      </c>
      <c r="AX51">
        <v>92.655502392299994</v>
      </c>
      <c r="AY51">
        <v>395</v>
      </c>
      <c r="AZ51">
        <v>114</v>
      </c>
      <c r="BA51">
        <v>291</v>
      </c>
      <c r="BB51">
        <v>81</v>
      </c>
      <c r="BC51">
        <v>2</v>
      </c>
      <c r="BD51">
        <v>2</v>
      </c>
      <c r="BE51">
        <v>22</v>
      </c>
      <c r="BF51">
        <v>4</v>
      </c>
      <c r="BG51">
        <v>20</v>
      </c>
      <c r="BH51">
        <v>68</v>
      </c>
      <c r="BJ51" t="s">
        <v>594</v>
      </c>
      <c r="BK51" t="s">
        <v>405</v>
      </c>
      <c r="BL51">
        <v>8898</v>
      </c>
      <c r="BM51">
        <v>2018</v>
      </c>
      <c r="BN51">
        <v>88.850977747800002</v>
      </c>
      <c r="BO51">
        <v>10069</v>
      </c>
      <c r="BP51">
        <v>485</v>
      </c>
      <c r="BQ51">
        <v>140.5860562121</v>
      </c>
      <c r="BR51">
        <v>138.0041237113</v>
      </c>
      <c r="BS51">
        <v>8140</v>
      </c>
      <c r="BT51">
        <v>1334</v>
      </c>
      <c r="BU51">
        <v>78.311793611799999</v>
      </c>
      <c r="BV51">
        <v>8163</v>
      </c>
      <c r="BW51">
        <v>424</v>
      </c>
      <c r="BX51">
        <v>118.6919024868</v>
      </c>
      <c r="BY51">
        <v>119.6226415094</v>
      </c>
      <c r="CA51" t="s">
        <v>427</v>
      </c>
      <c r="CB51" t="s">
        <v>891</v>
      </c>
      <c r="CC51" t="s">
        <v>1017</v>
      </c>
      <c r="CD51">
        <v>5695</v>
      </c>
      <c r="CE51">
        <v>1353</v>
      </c>
      <c r="CF51">
        <v>93.487093942100003</v>
      </c>
      <c r="CG51">
        <v>7386</v>
      </c>
      <c r="CH51">
        <v>566</v>
      </c>
      <c r="CI51">
        <v>131.63227728129999</v>
      </c>
      <c r="CJ51">
        <v>117.87102473500001</v>
      </c>
      <c r="CL51" t="s">
        <v>427</v>
      </c>
      <c r="CM51" t="s">
        <v>872</v>
      </c>
      <c r="CN51" t="s">
        <v>873</v>
      </c>
      <c r="CO51">
        <v>444</v>
      </c>
      <c r="CP51">
        <v>43</v>
      </c>
      <c r="CQ51">
        <v>65.364864864899999</v>
      </c>
      <c r="CR51">
        <v>1203</v>
      </c>
      <c r="CS51">
        <v>67</v>
      </c>
      <c r="CT51">
        <v>65.477140482099998</v>
      </c>
      <c r="CU51">
        <v>70.985074626900001</v>
      </c>
      <c r="CW51" t="s">
        <v>427</v>
      </c>
      <c r="CX51" t="s">
        <v>882</v>
      </c>
      <c r="CY51" t="s">
        <v>883</v>
      </c>
      <c r="CZ51">
        <v>194</v>
      </c>
      <c r="DA51">
        <v>53</v>
      </c>
      <c r="DB51">
        <v>87.974226804099999</v>
      </c>
      <c r="DC51">
        <v>168</v>
      </c>
      <c r="DD51">
        <v>9</v>
      </c>
      <c r="DE51">
        <v>142.1428571429</v>
      </c>
      <c r="DF51">
        <v>176.3333333333</v>
      </c>
      <c r="DH51" t="s">
        <v>427</v>
      </c>
      <c r="DI51" t="s">
        <v>862</v>
      </c>
      <c r="DJ51" t="s">
        <v>863</v>
      </c>
      <c r="DK51">
        <v>121</v>
      </c>
      <c r="DL51">
        <v>30</v>
      </c>
      <c r="DM51">
        <v>82.933884297500001</v>
      </c>
      <c r="DN51">
        <v>136</v>
      </c>
      <c r="DO51">
        <v>7</v>
      </c>
      <c r="DP51">
        <v>134.8382352941</v>
      </c>
      <c r="DQ51">
        <v>162.28571428570001</v>
      </c>
    </row>
    <row r="52" spans="2:121" x14ac:dyDescent="0.2">
      <c r="B52" t="s">
        <v>125</v>
      </c>
      <c r="C52">
        <v>28619</v>
      </c>
      <c r="D52">
        <v>6193</v>
      </c>
      <c r="F52" t="s">
        <v>42</v>
      </c>
      <c r="G52">
        <v>3002</v>
      </c>
      <c r="H52">
        <v>300.49666888740001</v>
      </c>
      <c r="I52">
        <v>6492</v>
      </c>
      <c r="J52">
        <v>1728</v>
      </c>
      <c r="K52">
        <v>7515</v>
      </c>
      <c r="L52">
        <v>3713</v>
      </c>
      <c r="M52">
        <v>1530</v>
      </c>
      <c r="N52">
        <v>1115</v>
      </c>
      <c r="O52">
        <v>5469</v>
      </c>
      <c r="P52">
        <v>449</v>
      </c>
      <c r="Q52">
        <v>2</v>
      </c>
      <c r="R52">
        <v>199</v>
      </c>
      <c r="AH52" t="s">
        <v>80</v>
      </c>
      <c r="AI52">
        <v>11943</v>
      </c>
      <c r="AJ52">
        <v>390.97529933850001</v>
      </c>
      <c r="AK52">
        <v>6288</v>
      </c>
      <c r="AL52">
        <v>1304</v>
      </c>
      <c r="AM52">
        <v>17609</v>
      </c>
      <c r="AN52">
        <v>12865</v>
      </c>
      <c r="AO52">
        <v>4432</v>
      </c>
      <c r="AP52">
        <v>3188</v>
      </c>
      <c r="AQ52">
        <v>5956</v>
      </c>
      <c r="AR52">
        <v>4070</v>
      </c>
      <c r="AS52">
        <v>12</v>
      </c>
      <c r="AT52">
        <v>144</v>
      </c>
      <c r="AV52" t="s">
        <v>380</v>
      </c>
      <c r="AW52">
        <v>291</v>
      </c>
      <c r="AX52">
        <v>91.512027491400005</v>
      </c>
      <c r="AY52">
        <v>299</v>
      </c>
      <c r="AZ52">
        <v>59</v>
      </c>
      <c r="BA52">
        <v>367</v>
      </c>
      <c r="BB52">
        <v>110</v>
      </c>
      <c r="BC52">
        <v>0</v>
      </c>
      <c r="BE52">
        <v>16</v>
      </c>
      <c r="BF52">
        <v>9</v>
      </c>
      <c r="BG52">
        <v>52</v>
      </c>
      <c r="BH52">
        <v>80</v>
      </c>
      <c r="BJ52" t="s">
        <v>616</v>
      </c>
      <c r="BK52" t="s">
        <v>405</v>
      </c>
      <c r="BL52">
        <v>731</v>
      </c>
      <c r="BM52">
        <v>217</v>
      </c>
      <c r="BN52">
        <v>101.5950752394</v>
      </c>
      <c r="BO52">
        <v>1018</v>
      </c>
      <c r="BP52">
        <v>51</v>
      </c>
      <c r="BQ52">
        <v>132.6915520629</v>
      </c>
      <c r="BR52">
        <v>120.7843137255</v>
      </c>
      <c r="BS52">
        <v>1442</v>
      </c>
      <c r="BT52">
        <v>736</v>
      </c>
      <c r="BU52">
        <v>136.78363384190001</v>
      </c>
      <c r="BV52">
        <v>2050</v>
      </c>
      <c r="BW52">
        <v>90</v>
      </c>
      <c r="BX52">
        <v>179.01414634150001</v>
      </c>
      <c r="BY52">
        <v>154.15555555559999</v>
      </c>
      <c r="CA52" t="s">
        <v>408</v>
      </c>
      <c r="CB52" t="s">
        <v>891</v>
      </c>
      <c r="CC52" t="s">
        <v>1018</v>
      </c>
      <c r="CD52">
        <v>28871</v>
      </c>
      <c r="CE52">
        <v>6740</v>
      </c>
      <c r="CF52">
        <v>90.329188458999994</v>
      </c>
      <c r="CG52">
        <v>31745</v>
      </c>
      <c r="CH52">
        <v>1723</v>
      </c>
      <c r="CI52">
        <v>138.87859505430001</v>
      </c>
      <c r="CJ52">
        <v>134.67498549039999</v>
      </c>
      <c r="CL52" t="s">
        <v>408</v>
      </c>
      <c r="CM52" t="s">
        <v>872</v>
      </c>
      <c r="CN52" t="s">
        <v>874</v>
      </c>
      <c r="CO52">
        <v>1749</v>
      </c>
      <c r="CP52">
        <v>151</v>
      </c>
      <c r="CQ52">
        <v>63.0737564322</v>
      </c>
      <c r="CR52">
        <v>5111</v>
      </c>
      <c r="CS52">
        <v>283</v>
      </c>
      <c r="CT52">
        <v>64.522598317399996</v>
      </c>
      <c r="CU52">
        <v>67.374558303900002</v>
      </c>
      <c r="CW52" t="s">
        <v>408</v>
      </c>
      <c r="CX52" t="s">
        <v>882</v>
      </c>
      <c r="CY52" t="s">
        <v>884</v>
      </c>
      <c r="CZ52">
        <v>1479</v>
      </c>
      <c r="DA52">
        <v>388</v>
      </c>
      <c r="DB52">
        <v>85.663962136600006</v>
      </c>
      <c r="DC52">
        <v>1049</v>
      </c>
      <c r="DD52">
        <v>58</v>
      </c>
      <c r="DE52">
        <v>136.906577693</v>
      </c>
      <c r="DF52">
        <v>147.5</v>
      </c>
      <c r="DH52" t="s">
        <v>408</v>
      </c>
      <c r="DI52" t="s">
        <v>862</v>
      </c>
      <c r="DJ52" t="s">
        <v>864</v>
      </c>
      <c r="DK52">
        <v>776</v>
      </c>
      <c r="DL52">
        <v>158</v>
      </c>
      <c r="DM52">
        <v>74.059278350499994</v>
      </c>
      <c r="DN52">
        <v>710</v>
      </c>
      <c r="DO52">
        <v>35</v>
      </c>
      <c r="DP52">
        <v>129.52253521130001</v>
      </c>
      <c r="DQ52">
        <v>157.5142857143</v>
      </c>
    </row>
    <row r="53" spans="2:121" x14ac:dyDescent="0.2">
      <c r="B53" t="s">
        <v>120</v>
      </c>
      <c r="C53">
        <v>273</v>
      </c>
      <c r="D53">
        <v>270</v>
      </c>
      <c r="F53" t="s">
        <v>72</v>
      </c>
      <c r="G53">
        <v>1633</v>
      </c>
      <c r="H53">
        <v>294.58787507649998</v>
      </c>
      <c r="I53">
        <v>3134</v>
      </c>
      <c r="J53">
        <v>885</v>
      </c>
      <c r="K53">
        <v>2641</v>
      </c>
      <c r="L53">
        <v>1934</v>
      </c>
      <c r="M53">
        <v>824</v>
      </c>
      <c r="N53">
        <v>597</v>
      </c>
      <c r="O53">
        <v>1059</v>
      </c>
      <c r="P53">
        <v>792</v>
      </c>
      <c r="Q53">
        <v>0</v>
      </c>
      <c r="R53">
        <v>3</v>
      </c>
      <c r="AH53" t="s">
        <v>380</v>
      </c>
      <c r="AI53">
        <v>2146</v>
      </c>
      <c r="AJ53">
        <v>268.8210624418</v>
      </c>
      <c r="AK53">
        <v>2618</v>
      </c>
      <c r="AL53">
        <v>551</v>
      </c>
      <c r="AM53">
        <v>3600</v>
      </c>
      <c r="AN53">
        <v>2277</v>
      </c>
      <c r="AO53">
        <v>458</v>
      </c>
      <c r="AP53">
        <v>211</v>
      </c>
      <c r="AQ53">
        <v>1345</v>
      </c>
      <c r="AR53">
        <v>1008</v>
      </c>
      <c r="AS53">
        <v>348</v>
      </c>
      <c r="AT53">
        <v>12</v>
      </c>
      <c r="AV53" t="s">
        <v>393</v>
      </c>
      <c r="AW53">
        <v>265</v>
      </c>
      <c r="AX53">
        <v>58.271698113200003</v>
      </c>
      <c r="AY53">
        <v>595</v>
      </c>
      <c r="AZ53">
        <v>77</v>
      </c>
      <c r="BA53">
        <v>400</v>
      </c>
      <c r="BB53">
        <v>30</v>
      </c>
      <c r="BC53">
        <v>2</v>
      </c>
      <c r="BD53">
        <v>2</v>
      </c>
      <c r="BE53">
        <v>25</v>
      </c>
      <c r="BF53">
        <v>10</v>
      </c>
      <c r="BG53">
        <v>57</v>
      </c>
      <c r="BH53">
        <v>73</v>
      </c>
      <c r="BJ53" t="s">
        <v>592</v>
      </c>
      <c r="BK53" t="s">
        <v>405</v>
      </c>
      <c r="BL53">
        <v>11149</v>
      </c>
      <c r="BM53">
        <v>3101</v>
      </c>
      <c r="BN53">
        <v>98.635572697100002</v>
      </c>
      <c r="BO53">
        <v>9974</v>
      </c>
      <c r="BP53">
        <v>499</v>
      </c>
      <c r="BQ53">
        <v>153.096450772</v>
      </c>
      <c r="BR53">
        <v>157.49699398800001</v>
      </c>
      <c r="BS53">
        <v>8940</v>
      </c>
      <c r="BT53">
        <v>2488</v>
      </c>
      <c r="BU53">
        <v>91.365883668899997</v>
      </c>
      <c r="BV53">
        <v>6297</v>
      </c>
      <c r="BW53">
        <v>332</v>
      </c>
      <c r="BX53">
        <v>139.07527393999999</v>
      </c>
      <c r="BY53">
        <v>152.78012048190001</v>
      </c>
      <c r="CA53" t="s">
        <v>429</v>
      </c>
      <c r="CB53" t="s">
        <v>891</v>
      </c>
      <c r="CC53" t="s">
        <v>1019</v>
      </c>
      <c r="CD53">
        <v>1665</v>
      </c>
      <c r="CE53">
        <v>313</v>
      </c>
      <c r="CF53">
        <v>81.594594594599997</v>
      </c>
      <c r="CG53">
        <v>2684</v>
      </c>
      <c r="CH53">
        <v>129</v>
      </c>
      <c r="CI53">
        <v>117.7399403875</v>
      </c>
      <c r="CJ53">
        <v>121.9612403101</v>
      </c>
      <c r="CL53" t="s">
        <v>429</v>
      </c>
      <c r="CM53" t="s">
        <v>872</v>
      </c>
      <c r="CN53" t="s">
        <v>875</v>
      </c>
      <c r="CO53">
        <v>73</v>
      </c>
      <c r="CP53">
        <v>8</v>
      </c>
      <c r="CQ53">
        <v>73.767123287700002</v>
      </c>
      <c r="CR53">
        <v>153</v>
      </c>
      <c r="CS53">
        <v>8</v>
      </c>
      <c r="CT53">
        <v>63.490196078399997</v>
      </c>
      <c r="CU53">
        <v>51.125</v>
      </c>
      <c r="CW53" t="s">
        <v>429</v>
      </c>
      <c r="CX53" t="s">
        <v>882</v>
      </c>
      <c r="CY53" t="s">
        <v>885</v>
      </c>
      <c r="CZ53">
        <v>45</v>
      </c>
      <c r="DA53">
        <v>10</v>
      </c>
      <c r="DB53">
        <v>77.511111111100007</v>
      </c>
      <c r="DC53">
        <v>29</v>
      </c>
      <c r="DD53">
        <v>3</v>
      </c>
      <c r="DE53">
        <v>140.10344827590001</v>
      </c>
      <c r="DF53">
        <v>161.6666666667</v>
      </c>
      <c r="DH53" t="s">
        <v>429</v>
      </c>
      <c r="DI53" t="s">
        <v>862</v>
      </c>
      <c r="DJ53" t="s">
        <v>865</v>
      </c>
      <c r="DK53">
        <v>116</v>
      </c>
      <c r="DL53">
        <v>18</v>
      </c>
      <c r="DM53">
        <v>66.931034482800001</v>
      </c>
      <c r="DN53">
        <v>61</v>
      </c>
      <c r="DO53">
        <v>3</v>
      </c>
      <c r="DP53">
        <v>124.45901639340001</v>
      </c>
      <c r="DQ53">
        <v>180.6666666667</v>
      </c>
    </row>
    <row r="54" spans="2:121" x14ac:dyDescent="0.2">
      <c r="F54" t="s">
        <v>40</v>
      </c>
      <c r="G54">
        <v>7038</v>
      </c>
      <c r="H54">
        <v>511.4852230747</v>
      </c>
      <c r="I54">
        <v>8399</v>
      </c>
      <c r="J54">
        <v>2605</v>
      </c>
      <c r="K54">
        <v>9398</v>
      </c>
      <c r="L54">
        <v>7009</v>
      </c>
      <c r="M54">
        <v>3128</v>
      </c>
      <c r="N54">
        <v>2189</v>
      </c>
      <c r="O54">
        <v>834</v>
      </c>
      <c r="P54">
        <v>395</v>
      </c>
      <c r="Q54">
        <v>0</v>
      </c>
      <c r="R54">
        <v>56</v>
      </c>
      <c r="AH54" t="s">
        <v>397</v>
      </c>
      <c r="AI54">
        <v>4019</v>
      </c>
      <c r="AJ54">
        <v>278.56332421000002</v>
      </c>
      <c r="AK54">
        <v>3771</v>
      </c>
      <c r="AL54">
        <v>787</v>
      </c>
      <c r="AM54">
        <v>5900</v>
      </c>
      <c r="AN54">
        <v>3169</v>
      </c>
      <c r="AO54">
        <v>683</v>
      </c>
      <c r="AP54">
        <v>465</v>
      </c>
      <c r="AQ54">
        <v>929</v>
      </c>
      <c r="AR54">
        <v>525</v>
      </c>
      <c r="AS54">
        <v>434</v>
      </c>
      <c r="AT54">
        <v>6</v>
      </c>
      <c r="AV54" t="s">
        <v>402</v>
      </c>
      <c r="AW54">
        <v>187</v>
      </c>
      <c r="AX54">
        <v>41.4598930481</v>
      </c>
      <c r="AY54">
        <v>232</v>
      </c>
      <c r="AZ54">
        <v>12</v>
      </c>
      <c r="BA54">
        <v>241</v>
      </c>
      <c r="BB54">
        <v>7</v>
      </c>
      <c r="BC54">
        <v>1</v>
      </c>
      <c r="BD54">
        <v>1</v>
      </c>
      <c r="BE54">
        <v>8</v>
      </c>
      <c r="BF54">
        <v>2</v>
      </c>
      <c r="BG54">
        <v>574</v>
      </c>
      <c r="BH54">
        <v>28</v>
      </c>
      <c r="BJ54" t="s">
        <v>405</v>
      </c>
      <c r="BK54" t="s">
        <v>405</v>
      </c>
      <c r="BL54">
        <v>57978</v>
      </c>
      <c r="BM54">
        <v>13121</v>
      </c>
      <c r="BN54">
        <v>88.826968850300005</v>
      </c>
      <c r="BO54">
        <v>76347</v>
      </c>
      <c r="BP54">
        <v>4364</v>
      </c>
      <c r="BQ54">
        <v>121.79387533240001</v>
      </c>
      <c r="BR54">
        <v>113.6450504125</v>
      </c>
      <c r="BS54">
        <v>57051</v>
      </c>
      <c r="BT54">
        <v>12461</v>
      </c>
      <c r="BU54">
        <v>86.731205412700007</v>
      </c>
      <c r="BV54">
        <v>73889</v>
      </c>
      <c r="BW54">
        <v>4317</v>
      </c>
      <c r="BX54">
        <v>118.1716493659</v>
      </c>
      <c r="BY54">
        <v>111.8918230252</v>
      </c>
      <c r="CA54" t="s">
        <v>409</v>
      </c>
      <c r="CB54" t="s">
        <v>891</v>
      </c>
      <c r="CC54" t="s">
        <v>1020</v>
      </c>
      <c r="CD54">
        <v>1470</v>
      </c>
      <c r="CE54">
        <v>296</v>
      </c>
      <c r="CF54">
        <v>81.544217687100002</v>
      </c>
      <c r="CG54">
        <v>1956</v>
      </c>
      <c r="CH54">
        <v>115</v>
      </c>
      <c r="CI54">
        <v>115.8711656442</v>
      </c>
      <c r="CJ54">
        <v>101.17391304349999</v>
      </c>
      <c r="CL54" t="s">
        <v>409</v>
      </c>
      <c r="CM54" t="s">
        <v>872</v>
      </c>
      <c r="CN54" t="s">
        <v>876</v>
      </c>
      <c r="CO54">
        <v>119</v>
      </c>
      <c r="CP54">
        <v>14</v>
      </c>
      <c r="CQ54">
        <v>75.058823529400001</v>
      </c>
      <c r="CR54">
        <v>275</v>
      </c>
      <c r="CS54">
        <v>19</v>
      </c>
      <c r="CT54">
        <v>56.56</v>
      </c>
      <c r="CU54">
        <v>66.263157894700001</v>
      </c>
      <c r="CW54" t="s">
        <v>409</v>
      </c>
      <c r="CX54" t="s">
        <v>882</v>
      </c>
      <c r="CY54" t="s">
        <v>886</v>
      </c>
      <c r="CZ54">
        <v>42</v>
      </c>
      <c r="DA54">
        <v>14</v>
      </c>
      <c r="DB54">
        <v>87.142857142899999</v>
      </c>
      <c r="DC54">
        <v>31</v>
      </c>
      <c r="DD54">
        <v>3</v>
      </c>
      <c r="DE54">
        <v>137.09677419350001</v>
      </c>
      <c r="DF54">
        <v>161.3333333333</v>
      </c>
      <c r="DH54" t="s">
        <v>409</v>
      </c>
      <c r="DI54" t="s">
        <v>862</v>
      </c>
      <c r="DJ54" t="s">
        <v>866</v>
      </c>
      <c r="DK54">
        <v>54</v>
      </c>
      <c r="DL54">
        <v>12</v>
      </c>
      <c r="DM54">
        <v>75.111111111100001</v>
      </c>
      <c r="DN54">
        <v>46</v>
      </c>
      <c r="DO54">
        <v>1</v>
      </c>
      <c r="DP54">
        <v>123.67391304349999</v>
      </c>
      <c r="DQ54">
        <v>161</v>
      </c>
    </row>
    <row r="55" spans="2:121" x14ac:dyDescent="0.2">
      <c r="F55" t="s">
        <v>50</v>
      </c>
      <c r="G55">
        <v>2087</v>
      </c>
      <c r="H55">
        <v>142.4393866794</v>
      </c>
      <c r="I55">
        <v>2149</v>
      </c>
      <c r="J55">
        <v>265</v>
      </c>
      <c r="K55">
        <v>3279</v>
      </c>
      <c r="L55">
        <v>1322</v>
      </c>
      <c r="M55">
        <v>815</v>
      </c>
      <c r="N55">
        <v>594</v>
      </c>
      <c r="O55">
        <v>629</v>
      </c>
      <c r="P55">
        <v>293</v>
      </c>
      <c r="Q55">
        <v>2</v>
      </c>
      <c r="R55">
        <v>16</v>
      </c>
      <c r="AH55" t="s">
        <v>422</v>
      </c>
      <c r="AI55">
        <v>437</v>
      </c>
      <c r="AJ55">
        <v>326.48512585809999</v>
      </c>
      <c r="AK55">
        <v>871</v>
      </c>
      <c r="AL55">
        <v>117</v>
      </c>
      <c r="AM55">
        <v>782</v>
      </c>
      <c r="AN55">
        <v>467</v>
      </c>
      <c r="AO55">
        <v>162</v>
      </c>
      <c r="AP55">
        <v>90</v>
      </c>
      <c r="AQ55">
        <v>168</v>
      </c>
      <c r="AR55">
        <v>93</v>
      </c>
      <c r="AS55">
        <v>2</v>
      </c>
      <c r="AT55">
        <v>2</v>
      </c>
      <c r="AV55" t="s">
        <v>425</v>
      </c>
      <c r="AW55">
        <v>15</v>
      </c>
      <c r="AX55">
        <v>48.133333333300001</v>
      </c>
      <c r="AY55">
        <v>18</v>
      </c>
      <c r="BA55">
        <v>26</v>
      </c>
      <c r="BB55">
        <v>1</v>
      </c>
      <c r="BC55">
        <v>0</v>
      </c>
      <c r="BE55">
        <v>0</v>
      </c>
      <c r="BG55">
        <v>28</v>
      </c>
      <c r="BH55">
        <v>5</v>
      </c>
      <c r="BJ55" t="s">
        <v>596</v>
      </c>
      <c r="BK55" t="s">
        <v>405</v>
      </c>
      <c r="BL55">
        <v>4381</v>
      </c>
      <c r="BM55">
        <v>1128</v>
      </c>
      <c r="BN55">
        <v>91.191737046300005</v>
      </c>
      <c r="BO55">
        <v>5731</v>
      </c>
      <c r="BP55">
        <v>460</v>
      </c>
      <c r="BQ55">
        <v>135.9649275868</v>
      </c>
      <c r="BR55">
        <v>118.73260869569999</v>
      </c>
      <c r="BS55">
        <v>6059</v>
      </c>
      <c r="BT55">
        <v>1639</v>
      </c>
      <c r="BU55">
        <v>97.584089783799996</v>
      </c>
      <c r="BV55">
        <v>8211</v>
      </c>
      <c r="BW55">
        <v>596</v>
      </c>
      <c r="BX55">
        <v>143.74716843260001</v>
      </c>
      <c r="BY55">
        <v>130.84899328860001</v>
      </c>
      <c r="CA55" t="s">
        <v>414</v>
      </c>
      <c r="CB55" t="s">
        <v>891</v>
      </c>
      <c r="CC55" t="s">
        <v>1021</v>
      </c>
      <c r="CD55">
        <v>3470</v>
      </c>
      <c r="CE55">
        <v>867</v>
      </c>
      <c r="CF55">
        <v>92.4974063401</v>
      </c>
      <c r="CG55">
        <v>4231</v>
      </c>
      <c r="CH55">
        <v>240</v>
      </c>
      <c r="CI55">
        <v>145.05176081299999</v>
      </c>
      <c r="CJ55">
        <v>129.02916666670001</v>
      </c>
      <c r="CL55" t="s">
        <v>414</v>
      </c>
      <c r="CM55" t="s">
        <v>872</v>
      </c>
      <c r="CN55" t="s">
        <v>877</v>
      </c>
      <c r="CO55">
        <v>219</v>
      </c>
      <c r="CP55">
        <v>22</v>
      </c>
      <c r="CQ55">
        <v>62.776255707799997</v>
      </c>
      <c r="CR55">
        <v>548</v>
      </c>
      <c r="CS55">
        <v>36</v>
      </c>
      <c r="CT55">
        <v>62.625912408799998</v>
      </c>
      <c r="CU55">
        <v>70.083333333300004</v>
      </c>
      <c r="CW55" t="s">
        <v>414</v>
      </c>
      <c r="CX55" t="s">
        <v>882</v>
      </c>
      <c r="CY55" t="s">
        <v>887</v>
      </c>
      <c r="CZ55">
        <v>117</v>
      </c>
      <c r="DA55">
        <v>25</v>
      </c>
      <c r="DB55">
        <v>77.683760683800003</v>
      </c>
      <c r="DC55">
        <v>82</v>
      </c>
      <c r="DD55">
        <v>5</v>
      </c>
      <c r="DE55">
        <v>147.19512195120001</v>
      </c>
      <c r="DF55">
        <v>141.6</v>
      </c>
      <c r="DH55" t="s">
        <v>414</v>
      </c>
      <c r="DI55" t="s">
        <v>862</v>
      </c>
      <c r="DJ55" t="s">
        <v>867</v>
      </c>
      <c r="DK55">
        <v>116</v>
      </c>
      <c r="DL55">
        <v>24</v>
      </c>
      <c r="DM55">
        <v>69.931034482800001</v>
      </c>
      <c r="DN55">
        <v>89</v>
      </c>
      <c r="DO55">
        <v>4</v>
      </c>
      <c r="DP55">
        <v>132.91011235959999</v>
      </c>
      <c r="DQ55">
        <v>134.25</v>
      </c>
    </row>
    <row r="56" spans="2:121" x14ac:dyDescent="0.2">
      <c r="F56" t="s">
        <v>62</v>
      </c>
      <c r="G56">
        <v>10748</v>
      </c>
      <c r="H56">
        <v>415.3509490138</v>
      </c>
      <c r="I56">
        <v>11290</v>
      </c>
      <c r="J56">
        <v>3121</v>
      </c>
      <c r="K56">
        <v>13844</v>
      </c>
      <c r="L56">
        <v>10692</v>
      </c>
      <c r="M56">
        <v>4339</v>
      </c>
      <c r="N56">
        <v>3535</v>
      </c>
      <c r="O56">
        <v>2311</v>
      </c>
      <c r="P56">
        <v>1794</v>
      </c>
      <c r="Q56">
        <v>0</v>
      </c>
      <c r="R56">
        <v>30</v>
      </c>
      <c r="BJ56" t="s">
        <v>604</v>
      </c>
      <c r="BK56" t="s">
        <v>405</v>
      </c>
      <c r="BL56">
        <v>4723</v>
      </c>
      <c r="BM56">
        <v>1177</v>
      </c>
      <c r="BN56">
        <v>96.074952360799998</v>
      </c>
      <c r="BO56">
        <v>5244</v>
      </c>
      <c r="BP56">
        <v>239</v>
      </c>
      <c r="BQ56">
        <v>143.24389778790001</v>
      </c>
      <c r="BR56">
        <v>151.80334728029999</v>
      </c>
      <c r="BS56">
        <v>4859</v>
      </c>
      <c r="BT56">
        <v>1141</v>
      </c>
      <c r="BU56">
        <v>92.703642724800005</v>
      </c>
      <c r="BV56">
        <v>5387</v>
      </c>
      <c r="BW56">
        <v>243</v>
      </c>
      <c r="BX56">
        <v>138.03192871729999</v>
      </c>
      <c r="BY56">
        <v>146.35390946499999</v>
      </c>
      <c r="CA56" t="s">
        <v>406</v>
      </c>
      <c r="CB56" t="s">
        <v>891</v>
      </c>
      <c r="CC56" t="s">
        <v>1022</v>
      </c>
      <c r="CD56">
        <v>2651</v>
      </c>
      <c r="CE56">
        <v>544</v>
      </c>
      <c r="CF56">
        <v>90.447755563900003</v>
      </c>
      <c r="CG56">
        <v>3013</v>
      </c>
      <c r="CH56">
        <v>117</v>
      </c>
      <c r="CI56">
        <v>148.13541320940001</v>
      </c>
      <c r="CJ56">
        <v>153.36752136749999</v>
      </c>
      <c r="CL56" t="s">
        <v>406</v>
      </c>
      <c r="CM56" t="s">
        <v>872</v>
      </c>
      <c r="CN56" t="s">
        <v>878</v>
      </c>
      <c r="CO56">
        <v>180</v>
      </c>
      <c r="CP56">
        <v>13</v>
      </c>
      <c r="CQ56">
        <v>59.5</v>
      </c>
      <c r="CR56">
        <v>408</v>
      </c>
      <c r="CS56">
        <v>26</v>
      </c>
      <c r="CT56">
        <v>57.274509803900003</v>
      </c>
      <c r="CU56">
        <v>52.538461538500002</v>
      </c>
      <c r="CW56" t="s">
        <v>406</v>
      </c>
      <c r="CX56" t="s">
        <v>882</v>
      </c>
      <c r="CY56" t="s">
        <v>888</v>
      </c>
      <c r="CZ56">
        <v>69</v>
      </c>
      <c r="DA56">
        <v>14</v>
      </c>
      <c r="DB56">
        <v>80.4492753623</v>
      </c>
      <c r="DC56">
        <v>46</v>
      </c>
      <c r="DD56">
        <v>2</v>
      </c>
      <c r="DE56">
        <v>171.69565217389999</v>
      </c>
      <c r="DF56">
        <v>141</v>
      </c>
      <c r="DH56" t="s">
        <v>406</v>
      </c>
      <c r="DI56" t="s">
        <v>862</v>
      </c>
      <c r="DJ56" t="s">
        <v>868</v>
      </c>
      <c r="DK56">
        <v>87</v>
      </c>
      <c r="DL56">
        <v>17</v>
      </c>
      <c r="DM56">
        <v>67.057471264399993</v>
      </c>
      <c r="DN56">
        <v>53</v>
      </c>
      <c r="DO56">
        <v>9</v>
      </c>
      <c r="DP56">
        <v>153.37735849059999</v>
      </c>
      <c r="DQ56">
        <v>145.3333333333</v>
      </c>
    </row>
    <row r="57" spans="2:121" x14ac:dyDescent="0.2">
      <c r="F57" t="s">
        <v>64</v>
      </c>
      <c r="G57">
        <v>4097</v>
      </c>
      <c r="H57">
        <v>251.18867463999999</v>
      </c>
      <c r="I57">
        <v>4072</v>
      </c>
      <c r="J57">
        <v>1090</v>
      </c>
      <c r="K57">
        <v>5056</v>
      </c>
      <c r="L57">
        <v>2976</v>
      </c>
      <c r="M57">
        <v>1083</v>
      </c>
      <c r="N57">
        <v>301</v>
      </c>
      <c r="O57">
        <v>2633</v>
      </c>
      <c r="P57">
        <v>2016</v>
      </c>
      <c r="Q57">
        <v>1</v>
      </c>
      <c r="R57">
        <v>69</v>
      </c>
      <c r="BJ57" t="s">
        <v>612</v>
      </c>
      <c r="BK57" t="s">
        <v>405</v>
      </c>
      <c r="BL57">
        <v>3330</v>
      </c>
      <c r="BM57">
        <v>839</v>
      </c>
      <c r="BN57">
        <v>94.106606606599996</v>
      </c>
      <c r="BO57">
        <v>3882</v>
      </c>
      <c r="BP57">
        <v>219</v>
      </c>
      <c r="BQ57">
        <v>148.36115404430001</v>
      </c>
      <c r="BR57">
        <v>133.1050228311</v>
      </c>
      <c r="BS57">
        <v>2893</v>
      </c>
      <c r="BT57">
        <v>578</v>
      </c>
      <c r="BU57">
        <v>83.2948496371</v>
      </c>
      <c r="BV57">
        <v>3020</v>
      </c>
      <c r="BW57">
        <v>181</v>
      </c>
      <c r="BX57">
        <v>127.63112582780001</v>
      </c>
      <c r="BY57">
        <v>129.8839779006</v>
      </c>
      <c r="CA57" t="s">
        <v>410</v>
      </c>
      <c r="CB57" t="s">
        <v>891</v>
      </c>
      <c r="CC57" t="s">
        <v>1023</v>
      </c>
      <c r="CD57">
        <v>4771</v>
      </c>
      <c r="CE57">
        <v>1184</v>
      </c>
      <c r="CF57">
        <v>95.469922448099993</v>
      </c>
      <c r="CG57">
        <v>5363</v>
      </c>
      <c r="CH57">
        <v>241</v>
      </c>
      <c r="CI57">
        <v>142.3695692709</v>
      </c>
      <c r="CJ57">
        <v>152.5228215768</v>
      </c>
      <c r="CL57" t="s">
        <v>410</v>
      </c>
      <c r="CM57" t="s">
        <v>872</v>
      </c>
      <c r="CN57" t="s">
        <v>879</v>
      </c>
      <c r="CO57">
        <v>291</v>
      </c>
      <c r="CP57">
        <v>34</v>
      </c>
      <c r="CQ57">
        <v>67.412371133999997</v>
      </c>
      <c r="CR57">
        <v>804</v>
      </c>
      <c r="CS57">
        <v>44</v>
      </c>
      <c r="CT57">
        <v>67.221393034800002</v>
      </c>
      <c r="CU57">
        <v>56.9545454545</v>
      </c>
      <c r="CW57" t="s">
        <v>410</v>
      </c>
      <c r="CX57" t="s">
        <v>882</v>
      </c>
      <c r="CY57" t="s">
        <v>889</v>
      </c>
      <c r="CZ57">
        <v>104</v>
      </c>
      <c r="DA57">
        <v>37</v>
      </c>
      <c r="DB57">
        <v>97.855769230799993</v>
      </c>
      <c r="DC57">
        <v>81</v>
      </c>
      <c r="DD57">
        <v>8</v>
      </c>
      <c r="DE57">
        <v>140.16049382720001</v>
      </c>
      <c r="DF57">
        <v>183.5</v>
      </c>
      <c r="DH57" t="s">
        <v>410</v>
      </c>
      <c r="DI57" t="s">
        <v>862</v>
      </c>
      <c r="DJ57" t="s">
        <v>869</v>
      </c>
      <c r="DK57">
        <v>51</v>
      </c>
      <c r="DL57">
        <v>15</v>
      </c>
      <c r="DM57">
        <v>86.1568627451</v>
      </c>
      <c r="DN57">
        <v>39</v>
      </c>
      <c r="DO57">
        <v>1</v>
      </c>
      <c r="DP57">
        <v>127.05128205130001</v>
      </c>
      <c r="DQ57">
        <v>158</v>
      </c>
    </row>
    <row r="58" spans="2:121" x14ac:dyDescent="0.2">
      <c r="F58" t="s">
        <v>54</v>
      </c>
      <c r="G58">
        <v>1413</v>
      </c>
      <c r="H58">
        <v>366.98726114649997</v>
      </c>
      <c r="I58">
        <v>1013</v>
      </c>
      <c r="J58">
        <v>248</v>
      </c>
      <c r="K58">
        <v>1914</v>
      </c>
      <c r="L58">
        <v>1245</v>
      </c>
      <c r="M58">
        <v>368</v>
      </c>
      <c r="N58">
        <v>354</v>
      </c>
      <c r="O58">
        <v>78</v>
      </c>
      <c r="P58">
        <v>47</v>
      </c>
      <c r="Q58">
        <v>0</v>
      </c>
      <c r="R58">
        <v>1</v>
      </c>
      <c r="BJ58" t="s">
        <v>625</v>
      </c>
      <c r="BK58" t="s">
        <v>405</v>
      </c>
      <c r="BL58">
        <v>9647</v>
      </c>
      <c r="BM58">
        <v>1788</v>
      </c>
      <c r="BN58">
        <v>85.251477143200006</v>
      </c>
      <c r="BO58">
        <v>11515</v>
      </c>
      <c r="BP58">
        <v>683</v>
      </c>
      <c r="BQ58">
        <v>132.82379504990001</v>
      </c>
      <c r="BR58">
        <v>129.9956076135</v>
      </c>
      <c r="BS58">
        <v>9378</v>
      </c>
      <c r="BT58">
        <v>1830</v>
      </c>
      <c r="BU58">
        <v>87.298251226299996</v>
      </c>
      <c r="BV58">
        <v>11946</v>
      </c>
      <c r="BW58">
        <v>716</v>
      </c>
      <c r="BX58">
        <v>141.3713376863</v>
      </c>
      <c r="BY58">
        <v>137.561452514</v>
      </c>
      <c r="CA58" t="s">
        <v>80</v>
      </c>
      <c r="CB58" t="s">
        <v>891</v>
      </c>
      <c r="CC58" t="s">
        <v>1024</v>
      </c>
      <c r="CD58">
        <v>5432</v>
      </c>
      <c r="CE58">
        <v>1081</v>
      </c>
      <c r="CF58">
        <v>86.075846833599996</v>
      </c>
      <c r="CG58">
        <v>9190</v>
      </c>
      <c r="CH58">
        <v>533</v>
      </c>
      <c r="CI58">
        <v>113.5785636561</v>
      </c>
      <c r="CJ58">
        <v>97.996247654800001</v>
      </c>
      <c r="CL58" t="s">
        <v>80</v>
      </c>
      <c r="CM58" t="s">
        <v>872</v>
      </c>
      <c r="CN58" t="s">
        <v>880</v>
      </c>
      <c r="CO58">
        <v>518</v>
      </c>
      <c r="CP58">
        <v>43</v>
      </c>
      <c r="CQ58">
        <v>65.633204633199995</v>
      </c>
      <c r="CR58">
        <v>1188</v>
      </c>
      <c r="CS58">
        <v>68</v>
      </c>
      <c r="CT58">
        <v>67.583333333300004</v>
      </c>
      <c r="CU58">
        <v>70.132352941199997</v>
      </c>
      <c r="CW58" t="s">
        <v>80</v>
      </c>
      <c r="CX58" t="s">
        <v>882</v>
      </c>
      <c r="CY58" t="s">
        <v>890</v>
      </c>
      <c r="CZ58">
        <v>353</v>
      </c>
      <c r="DA58">
        <v>85</v>
      </c>
      <c r="DB58">
        <v>79.974504249299997</v>
      </c>
      <c r="DC58">
        <v>220</v>
      </c>
      <c r="DD58">
        <v>14</v>
      </c>
      <c r="DE58">
        <v>135.05000000000001</v>
      </c>
      <c r="DF58">
        <v>144.5</v>
      </c>
      <c r="DH58" t="s">
        <v>80</v>
      </c>
      <c r="DI58" t="s">
        <v>862</v>
      </c>
      <c r="DJ58" t="s">
        <v>870</v>
      </c>
      <c r="DK58">
        <v>516</v>
      </c>
      <c r="DL58">
        <v>115</v>
      </c>
      <c r="DM58">
        <v>76.4554263566</v>
      </c>
      <c r="DN58">
        <v>435</v>
      </c>
      <c r="DO58">
        <v>30</v>
      </c>
      <c r="DP58">
        <v>127.53563218390001</v>
      </c>
      <c r="DQ58">
        <v>133</v>
      </c>
    </row>
    <row r="59" spans="2:121" x14ac:dyDescent="0.2">
      <c r="F59" t="s">
        <v>46</v>
      </c>
      <c r="G59">
        <v>13158</v>
      </c>
      <c r="H59">
        <v>349.30293357649998</v>
      </c>
      <c r="I59">
        <v>15420</v>
      </c>
      <c r="J59">
        <v>3964</v>
      </c>
      <c r="K59">
        <v>17250</v>
      </c>
      <c r="L59">
        <v>12032</v>
      </c>
      <c r="M59">
        <v>3231</v>
      </c>
      <c r="N59">
        <v>1877</v>
      </c>
      <c r="O59">
        <v>3381</v>
      </c>
      <c r="P59">
        <v>2518</v>
      </c>
      <c r="Q59">
        <v>1</v>
      </c>
      <c r="R59">
        <v>226</v>
      </c>
      <c r="BJ59" t="s">
        <v>598</v>
      </c>
      <c r="BK59" t="s">
        <v>405</v>
      </c>
      <c r="BL59">
        <v>7590</v>
      </c>
      <c r="BM59">
        <v>1144</v>
      </c>
      <c r="BN59">
        <v>69.905797101399997</v>
      </c>
      <c r="BO59">
        <v>20367</v>
      </c>
      <c r="BP59">
        <v>1313</v>
      </c>
      <c r="BQ59">
        <v>69.033878332599997</v>
      </c>
      <c r="BR59">
        <v>60.358720487399999</v>
      </c>
      <c r="BS59">
        <v>8114</v>
      </c>
      <c r="BT59">
        <v>1173</v>
      </c>
      <c r="BU59">
        <v>71.190904609300006</v>
      </c>
      <c r="BV59">
        <v>21075</v>
      </c>
      <c r="BW59">
        <v>1355</v>
      </c>
      <c r="BX59">
        <v>69.241897983399994</v>
      </c>
      <c r="BY59">
        <v>60.1793357934</v>
      </c>
      <c r="CA59" t="s">
        <v>405</v>
      </c>
      <c r="CB59" t="s">
        <v>891</v>
      </c>
      <c r="CD59">
        <v>55367</v>
      </c>
      <c r="CE59">
        <v>12748</v>
      </c>
      <c r="CF59">
        <v>90.348781765300004</v>
      </c>
      <c r="CG59">
        <v>66716</v>
      </c>
      <c r="CH59">
        <v>3735</v>
      </c>
      <c r="CI59">
        <v>133.7237993885</v>
      </c>
      <c r="CJ59">
        <v>126.1298527443</v>
      </c>
      <c r="CL59" t="s">
        <v>405</v>
      </c>
      <c r="CM59" t="s">
        <v>872</v>
      </c>
      <c r="CO59">
        <v>3629</v>
      </c>
      <c r="CP59">
        <v>331</v>
      </c>
      <c r="CQ59">
        <v>64.470101956500002</v>
      </c>
      <c r="CR59">
        <v>9757</v>
      </c>
      <c r="CS59">
        <v>559</v>
      </c>
      <c r="CT59">
        <v>64.654709439399994</v>
      </c>
      <c r="CU59">
        <v>66.533094812200005</v>
      </c>
      <c r="CW59" t="s">
        <v>405</v>
      </c>
      <c r="CX59" t="s">
        <v>882</v>
      </c>
      <c r="CZ59">
        <v>2428</v>
      </c>
      <c r="DA59">
        <v>631</v>
      </c>
      <c r="DB59">
        <v>84.836079077400001</v>
      </c>
      <c r="DC59">
        <v>1719</v>
      </c>
      <c r="DD59">
        <v>102</v>
      </c>
      <c r="DE59">
        <v>138.76323443859999</v>
      </c>
      <c r="DF59">
        <v>152.862745098</v>
      </c>
      <c r="DH59" t="s">
        <v>405</v>
      </c>
      <c r="DI59" t="s">
        <v>862</v>
      </c>
      <c r="DK59">
        <v>1874</v>
      </c>
      <c r="DL59">
        <v>401</v>
      </c>
      <c r="DM59">
        <v>74.634471718200004</v>
      </c>
      <c r="DN59">
        <v>1605</v>
      </c>
      <c r="DO59">
        <v>91</v>
      </c>
      <c r="DP59">
        <v>129.9838006231</v>
      </c>
      <c r="DQ59">
        <v>148.3406593407</v>
      </c>
    </row>
    <row r="60" spans="2:121" x14ac:dyDescent="0.2">
      <c r="F60" t="s">
        <v>135</v>
      </c>
      <c r="G60">
        <v>425</v>
      </c>
      <c r="H60">
        <v>348.27294117650001</v>
      </c>
      <c r="I60">
        <v>517</v>
      </c>
      <c r="J60">
        <v>139</v>
      </c>
      <c r="K60">
        <v>615</v>
      </c>
      <c r="L60">
        <v>406</v>
      </c>
      <c r="M60">
        <v>121</v>
      </c>
      <c r="N60">
        <v>72</v>
      </c>
      <c r="O60">
        <v>121</v>
      </c>
      <c r="P60">
        <v>70</v>
      </c>
      <c r="Q60">
        <v>0</v>
      </c>
      <c r="R60">
        <v>1</v>
      </c>
      <c r="BJ60" t="s">
        <v>540</v>
      </c>
      <c r="BK60" t="s">
        <v>381</v>
      </c>
      <c r="BL60">
        <v>15908</v>
      </c>
      <c r="BM60">
        <v>4177</v>
      </c>
      <c r="BN60">
        <v>95.757920543099999</v>
      </c>
      <c r="BO60">
        <v>16741</v>
      </c>
      <c r="BP60">
        <v>1100</v>
      </c>
      <c r="BQ60">
        <v>152.59267666209999</v>
      </c>
      <c r="BR60">
        <v>144.9918181818</v>
      </c>
      <c r="BS60">
        <v>14055</v>
      </c>
      <c r="BT60">
        <v>2758</v>
      </c>
      <c r="BU60">
        <v>84.5711134827</v>
      </c>
      <c r="BV60">
        <v>12899</v>
      </c>
      <c r="BW60">
        <v>858</v>
      </c>
      <c r="BX60">
        <v>145.66865648500001</v>
      </c>
      <c r="BY60">
        <v>125.95687645690001</v>
      </c>
      <c r="CA60" t="s">
        <v>389</v>
      </c>
      <c r="CB60" t="s">
        <v>916</v>
      </c>
      <c r="CC60" t="s">
        <v>1025</v>
      </c>
      <c r="CD60">
        <v>6998</v>
      </c>
      <c r="CE60">
        <v>1585</v>
      </c>
      <c r="CF60">
        <v>88.5610174336</v>
      </c>
      <c r="CG60">
        <v>8692</v>
      </c>
      <c r="CH60">
        <v>324</v>
      </c>
      <c r="CI60">
        <v>137.20271514039999</v>
      </c>
      <c r="CJ60">
        <v>145.7222222222</v>
      </c>
      <c r="CL60" t="s">
        <v>389</v>
      </c>
      <c r="CM60" t="s">
        <v>901</v>
      </c>
      <c r="CN60" t="s">
        <v>900</v>
      </c>
      <c r="CO60">
        <v>691</v>
      </c>
      <c r="CP60">
        <v>87</v>
      </c>
      <c r="CQ60">
        <v>70.413892908799994</v>
      </c>
      <c r="CR60">
        <v>1656</v>
      </c>
      <c r="CS60">
        <v>94</v>
      </c>
      <c r="CT60">
        <v>65.770531401</v>
      </c>
      <c r="CU60">
        <v>70.404255319100002</v>
      </c>
      <c r="CW60" t="s">
        <v>389</v>
      </c>
      <c r="CX60" t="s">
        <v>909</v>
      </c>
      <c r="CY60" t="s">
        <v>908</v>
      </c>
      <c r="CZ60">
        <v>223</v>
      </c>
      <c r="DA60">
        <v>80</v>
      </c>
      <c r="DB60">
        <v>95.7578475336</v>
      </c>
      <c r="DC60">
        <v>105</v>
      </c>
      <c r="DD60">
        <v>9</v>
      </c>
      <c r="DE60">
        <v>150.72380952380001</v>
      </c>
      <c r="DF60">
        <v>153.2222222222</v>
      </c>
      <c r="DH60" t="s">
        <v>389</v>
      </c>
      <c r="DI60" t="s">
        <v>893</v>
      </c>
      <c r="DJ60" t="s">
        <v>892</v>
      </c>
      <c r="DK60">
        <v>210</v>
      </c>
      <c r="DL60">
        <v>70</v>
      </c>
      <c r="DM60">
        <v>90.514285714300001</v>
      </c>
      <c r="DN60">
        <v>150</v>
      </c>
      <c r="DO60">
        <v>6</v>
      </c>
      <c r="DP60">
        <v>152.0666666667</v>
      </c>
      <c r="DQ60">
        <v>177.1666666667</v>
      </c>
    </row>
    <row r="61" spans="2:121" x14ac:dyDescent="0.2">
      <c r="F61" t="s">
        <v>56</v>
      </c>
      <c r="G61">
        <v>4495</v>
      </c>
      <c r="H61">
        <v>197.7935483871</v>
      </c>
      <c r="I61">
        <v>6143</v>
      </c>
      <c r="J61">
        <v>1219</v>
      </c>
      <c r="K61">
        <v>5717</v>
      </c>
      <c r="L61">
        <v>2853</v>
      </c>
      <c r="M61">
        <v>595</v>
      </c>
      <c r="N61">
        <v>387</v>
      </c>
      <c r="O61">
        <v>601</v>
      </c>
      <c r="P61">
        <v>293</v>
      </c>
      <c r="Q61">
        <v>6121</v>
      </c>
      <c r="R61">
        <v>0</v>
      </c>
      <c r="BJ61" t="s">
        <v>548</v>
      </c>
      <c r="BK61" t="s">
        <v>381</v>
      </c>
      <c r="BL61">
        <v>8427</v>
      </c>
      <c r="BM61">
        <v>2451</v>
      </c>
      <c r="BN61">
        <v>102.3309600095</v>
      </c>
      <c r="BO61">
        <v>9105</v>
      </c>
      <c r="BP61">
        <v>531</v>
      </c>
      <c r="BQ61">
        <v>137.7236683141</v>
      </c>
      <c r="BR61">
        <v>136.5216572505</v>
      </c>
      <c r="BS61">
        <v>8493</v>
      </c>
      <c r="BT61">
        <v>2550</v>
      </c>
      <c r="BU61">
        <v>102.1196279289</v>
      </c>
      <c r="BV61">
        <v>9256</v>
      </c>
      <c r="BW61">
        <v>565</v>
      </c>
      <c r="BX61">
        <v>137.7947277442</v>
      </c>
      <c r="BY61">
        <v>133.70619469030001</v>
      </c>
      <c r="CA61" t="s">
        <v>426</v>
      </c>
      <c r="CB61" t="s">
        <v>916</v>
      </c>
      <c r="CC61" t="s">
        <v>1026</v>
      </c>
      <c r="CD61">
        <v>21086</v>
      </c>
      <c r="CE61">
        <v>5553</v>
      </c>
      <c r="CF61">
        <v>99.368917765299997</v>
      </c>
      <c r="CG61">
        <v>26626</v>
      </c>
      <c r="CH61">
        <v>1175</v>
      </c>
      <c r="CI61">
        <v>144.70990760909999</v>
      </c>
      <c r="CJ61">
        <v>145.5693617021</v>
      </c>
      <c r="CL61" t="s">
        <v>426</v>
      </c>
      <c r="CM61" t="s">
        <v>901</v>
      </c>
      <c r="CN61" t="s">
        <v>902</v>
      </c>
      <c r="CO61">
        <v>2598</v>
      </c>
      <c r="CP61">
        <v>275</v>
      </c>
      <c r="CQ61">
        <v>70.614703618199997</v>
      </c>
      <c r="CR61">
        <v>3488</v>
      </c>
      <c r="CS61">
        <v>186</v>
      </c>
      <c r="CT61">
        <v>86.353784403700004</v>
      </c>
      <c r="CU61">
        <v>115.9139784946</v>
      </c>
      <c r="CW61" t="s">
        <v>426</v>
      </c>
      <c r="CX61" t="s">
        <v>909</v>
      </c>
      <c r="CY61" t="s">
        <v>910</v>
      </c>
      <c r="CZ61">
        <v>880</v>
      </c>
      <c r="DA61">
        <v>305</v>
      </c>
      <c r="DB61">
        <v>94.014772727299999</v>
      </c>
      <c r="DC61">
        <v>534</v>
      </c>
      <c r="DD61">
        <v>41</v>
      </c>
      <c r="DE61">
        <v>155.45318352059999</v>
      </c>
      <c r="DF61">
        <v>156.85365853659999</v>
      </c>
      <c r="DH61" t="s">
        <v>426</v>
      </c>
      <c r="DI61" t="s">
        <v>893</v>
      </c>
      <c r="DJ61" t="s">
        <v>894</v>
      </c>
      <c r="DK61">
        <v>1112</v>
      </c>
      <c r="DL61">
        <v>389</v>
      </c>
      <c r="DM61">
        <v>90.000899280599995</v>
      </c>
      <c r="DN61">
        <v>763</v>
      </c>
      <c r="DO61">
        <v>55</v>
      </c>
      <c r="DP61">
        <v>145.36566186109999</v>
      </c>
      <c r="DQ61">
        <v>158.5090909091</v>
      </c>
    </row>
    <row r="62" spans="2:121" x14ac:dyDescent="0.2">
      <c r="BJ62" t="s">
        <v>564</v>
      </c>
      <c r="BK62" t="s">
        <v>381</v>
      </c>
      <c r="BL62">
        <v>3926</v>
      </c>
      <c r="BM62">
        <v>834</v>
      </c>
      <c r="BN62">
        <v>98.956189505899999</v>
      </c>
      <c r="BO62">
        <v>5914</v>
      </c>
      <c r="BP62">
        <v>336</v>
      </c>
      <c r="BQ62">
        <v>147.96009469059999</v>
      </c>
      <c r="BR62">
        <v>145.6636904762</v>
      </c>
      <c r="BS62">
        <v>6268</v>
      </c>
      <c r="BT62">
        <v>2491</v>
      </c>
      <c r="BU62">
        <v>142.91033822590001</v>
      </c>
      <c r="BV62">
        <v>7439</v>
      </c>
      <c r="BW62">
        <v>415</v>
      </c>
      <c r="BX62">
        <v>172.87995698349999</v>
      </c>
      <c r="BY62">
        <v>178.5807228916</v>
      </c>
      <c r="CA62" t="s">
        <v>382</v>
      </c>
      <c r="CB62" t="s">
        <v>916</v>
      </c>
      <c r="CC62" t="s">
        <v>1027</v>
      </c>
      <c r="CD62">
        <v>17124</v>
      </c>
      <c r="CE62">
        <v>4280</v>
      </c>
      <c r="CF62">
        <v>93.478684886699995</v>
      </c>
      <c r="CG62">
        <v>18482</v>
      </c>
      <c r="CH62">
        <v>1210</v>
      </c>
      <c r="CI62">
        <v>143.3018612704</v>
      </c>
      <c r="CJ62">
        <v>135.51570247929999</v>
      </c>
      <c r="CL62" t="s">
        <v>382</v>
      </c>
      <c r="CM62" t="s">
        <v>901</v>
      </c>
      <c r="CN62" t="s">
        <v>903</v>
      </c>
      <c r="CO62">
        <v>1340</v>
      </c>
      <c r="CP62">
        <v>158</v>
      </c>
      <c r="CQ62">
        <v>70.644776119400007</v>
      </c>
      <c r="CR62">
        <v>1784</v>
      </c>
      <c r="CS62">
        <v>104</v>
      </c>
      <c r="CT62">
        <v>88.311659192799993</v>
      </c>
      <c r="CU62">
        <v>88.586538461499998</v>
      </c>
      <c r="CW62" t="s">
        <v>382</v>
      </c>
      <c r="CX62" t="s">
        <v>909</v>
      </c>
      <c r="CY62" t="s">
        <v>911</v>
      </c>
      <c r="CZ62">
        <v>503</v>
      </c>
      <c r="DA62">
        <v>162</v>
      </c>
      <c r="DB62">
        <v>93.163021868800001</v>
      </c>
      <c r="DC62">
        <v>315</v>
      </c>
      <c r="DD62">
        <v>22</v>
      </c>
      <c r="DE62">
        <v>158.3936507937</v>
      </c>
      <c r="DF62">
        <v>165.7727272727</v>
      </c>
      <c r="DH62" t="s">
        <v>382</v>
      </c>
      <c r="DI62" t="s">
        <v>893</v>
      </c>
      <c r="DJ62" t="s">
        <v>895</v>
      </c>
      <c r="DK62">
        <v>546</v>
      </c>
      <c r="DL62">
        <v>183</v>
      </c>
      <c r="DM62">
        <v>87.195970696000003</v>
      </c>
      <c r="DN62">
        <v>409</v>
      </c>
      <c r="DO62">
        <v>35</v>
      </c>
      <c r="DP62">
        <v>148.25183374080001</v>
      </c>
      <c r="DQ62">
        <v>151.42857142860001</v>
      </c>
    </row>
    <row r="63" spans="2:121" x14ac:dyDescent="0.2">
      <c r="BJ63" t="s">
        <v>554</v>
      </c>
      <c r="BK63" t="s">
        <v>381</v>
      </c>
      <c r="BL63">
        <v>7148</v>
      </c>
      <c r="BM63">
        <v>1518</v>
      </c>
      <c r="BN63">
        <v>85.441801902600005</v>
      </c>
      <c r="BO63">
        <v>8246</v>
      </c>
      <c r="BP63">
        <v>292</v>
      </c>
      <c r="BQ63">
        <v>140.31942760129999</v>
      </c>
      <c r="BR63">
        <v>150.85958904110001</v>
      </c>
      <c r="BS63">
        <v>6995</v>
      </c>
      <c r="BT63">
        <v>1334</v>
      </c>
      <c r="BU63">
        <v>81.164260185800003</v>
      </c>
      <c r="BV63">
        <v>7539</v>
      </c>
      <c r="BW63">
        <v>273</v>
      </c>
      <c r="BX63">
        <v>138.7004907813</v>
      </c>
      <c r="BY63">
        <v>140.88644688639999</v>
      </c>
      <c r="CA63" t="s">
        <v>394</v>
      </c>
      <c r="CB63" t="s">
        <v>916</v>
      </c>
      <c r="CC63" t="s">
        <v>1028</v>
      </c>
      <c r="CD63">
        <v>3717</v>
      </c>
      <c r="CE63">
        <v>663</v>
      </c>
      <c r="CF63">
        <v>88.328490718300003</v>
      </c>
      <c r="CG63">
        <v>5890</v>
      </c>
      <c r="CH63">
        <v>347</v>
      </c>
      <c r="CI63">
        <v>129.56383701190001</v>
      </c>
      <c r="CJ63">
        <v>129.29106628240001</v>
      </c>
      <c r="CL63" t="s">
        <v>394</v>
      </c>
      <c r="CM63" t="s">
        <v>901</v>
      </c>
      <c r="CN63" t="s">
        <v>904</v>
      </c>
      <c r="CO63">
        <v>369</v>
      </c>
      <c r="CP63">
        <v>70</v>
      </c>
      <c r="CQ63">
        <v>74.420054200500005</v>
      </c>
      <c r="CR63">
        <v>825</v>
      </c>
      <c r="CS63">
        <v>33</v>
      </c>
      <c r="CT63">
        <v>73.852121212100002</v>
      </c>
      <c r="CU63">
        <v>63.636363636399999</v>
      </c>
      <c r="CW63" t="s">
        <v>394</v>
      </c>
      <c r="CX63" t="s">
        <v>909</v>
      </c>
      <c r="CY63" t="s">
        <v>912</v>
      </c>
      <c r="CZ63">
        <v>118</v>
      </c>
      <c r="DA63">
        <v>37</v>
      </c>
      <c r="DB63">
        <v>98.237288135599997</v>
      </c>
      <c r="DC63">
        <v>68</v>
      </c>
      <c r="DD63">
        <v>6</v>
      </c>
      <c r="DE63">
        <v>147.29411764709999</v>
      </c>
      <c r="DF63">
        <v>140.1666666667</v>
      </c>
      <c r="DH63" t="s">
        <v>394</v>
      </c>
      <c r="DI63" t="s">
        <v>893</v>
      </c>
      <c r="DJ63" t="s">
        <v>896</v>
      </c>
      <c r="DK63">
        <v>194</v>
      </c>
      <c r="DL63">
        <v>60</v>
      </c>
      <c r="DM63">
        <v>89.726804123700006</v>
      </c>
      <c r="DN63">
        <v>103</v>
      </c>
      <c r="DO63">
        <v>10</v>
      </c>
      <c r="DP63">
        <v>146.1262135922</v>
      </c>
      <c r="DQ63">
        <v>210.9</v>
      </c>
    </row>
    <row r="64" spans="2:121" x14ac:dyDescent="0.2">
      <c r="BJ64" t="s">
        <v>550</v>
      </c>
      <c r="BK64" t="s">
        <v>381</v>
      </c>
      <c r="BL64">
        <v>10169</v>
      </c>
      <c r="BM64">
        <v>2240</v>
      </c>
      <c r="BN64">
        <v>90.470351066999996</v>
      </c>
      <c r="BO64">
        <v>10425</v>
      </c>
      <c r="BP64">
        <v>710</v>
      </c>
      <c r="BQ64">
        <v>132.898705036</v>
      </c>
      <c r="BR64">
        <v>124.7521126761</v>
      </c>
      <c r="BS64">
        <v>10118</v>
      </c>
      <c r="BT64">
        <v>2283</v>
      </c>
      <c r="BU64">
        <v>91.6978651907</v>
      </c>
      <c r="BV64">
        <v>11099</v>
      </c>
      <c r="BW64">
        <v>699</v>
      </c>
      <c r="BX64">
        <v>139.6063609334</v>
      </c>
      <c r="BY64">
        <v>127.078683834</v>
      </c>
      <c r="CA64" t="s">
        <v>428</v>
      </c>
      <c r="CB64" t="s">
        <v>916</v>
      </c>
      <c r="CC64" t="s">
        <v>1029</v>
      </c>
      <c r="CD64">
        <v>3130</v>
      </c>
      <c r="CE64">
        <v>881</v>
      </c>
      <c r="CF64">
        <v>107.8380191693</v>
      </c>
      <c r="CG64">
        <v>2895</v>
      </c>
      <c r="CH64">
        <v>185</v>
      </c>
      <c r="CI64">
        <v>161.70051813469999</v>
      </c>
      <c r="CJ64">
        <v>136.48648648650001</v>
      </c>
      <c r="CL64" t="s">
        <v>428</v>
      </c>
      <c r="CM64" t="s">
        <v>901</v>
      </c>
      <c r="CN64" t="s">
        <v>905</v>
      </c>
      <c r="CO64">
        <v>510</v>
      </c>
      <c r="CP64">
        <v>53</v>
      </c>
      <c r="CQ64">
        <v>74.998039215700004</v>
      </c>
      <c r="CR64">
        <v>623</v>
      </c>
      <c r="CS64">
        <v>40</v>
      </c>
      <c r="CT64">
        <v>97.295345104299997</v>
      </c>
      <c r="CU64">
        <v>122.02500000000001</v>
      </c>
      <c r="CW64" t="s">
        <v>428</v>
      </c>
      <c r="CX64" t="s">
        <v>909</v>
      </c>
      <c r="CY64" t="s">
        <v>913</v>
      </c>
      <c r="CZ64">
        <v>15</v>
      </c>
      <c r="DA64">
        <v>2</v>
      </c>
      <c r="DB64">
        <v>64.599999999999994</v>
      </c>
      <c r="DC64">
        <v>4</v>
      </c>
      <c r="DD64">
        <v>0</v>
      </c>
      <c r="DE64">
        <v>144.5</v>
      </c>
      <c r="DF64">
        <v>0</v>
      </c>
      <c r="DH64" t="s">
        <v>428</v>
      </c>
      <c r="DI64" t="s">
        <v>893</v>
      </c>
      <c r="DJ64" t="s">
        <v>897</v>
      </c>
      <c r="DK64">
        <v>15</v>
      </c>
      <c r="DL64">
        <v>3</v>
      </c>
      <c r="DM64">
        <v>81.933333333299998</v>
      </c>
      <c r="DN64">
        <v>17</v>
      </c>
      <c r="DO64">
        <v>1</v>
      </c>
      <c r="DP64">
        <v>115.23529411760001</v>
      </c>
      <c r="DQ64">
        <v>62</v>
      </c>
    </row>
    <row r="65" spans="62:121" x14ac:dyDescent="0.2">
      <c r="BJ65" t="s">
        <v>614</v>
      </c>
      <c r="BK65" t="s">
        <v>381</v>
      </c>
      <c r="BL65">
        <v>3182</v>
      </c>
      <c r="BM65">
        <v>909</v>
      </c>
      <c r="BN65">
        <v>107.9569453174</v>
      </c>
      <c r="BO65">
        <v>2838</v>
      </c>
      <c r="BP65">
        <v>179</v>
      </c>
      <c r="BQ65">
        <v>165.43269908389999</v>
      </c>
      <c r="BR65">
        <v>141.81005586590001</v>
      </c>
      <c r="BS65">
        <v>3129</v>
      </c>
      <c r="BT65">
        <v>858</v>
      </c>
      <c r="BU65">
        <v>109.2310642378</v>
      </c>
      <c r="BV65">
        <v>2820</v>
      </c>
      <c r="BW65">
        <v>154</v>
      </c>
      <c r="BX65">
        <v>180.67198581560001</v>
      </c>
      <c r="BY65">
        <v>140.89610389609999</v>
      </c>
      <c r="CA65" t="s">
        <v>384</v>
      </c>
      <c r="CB65" t="s">
        <v>916</v>
      </c>
      <c r="CC65" t="s">
        <v>1030</v>
      </c>
      <c r="CD65">
        <v>8699</v>
      </c>
      <c r="CE65">
        <v>2580</v>
      </c>
      <c r="CF65">
        <v>103.2105989194</v>
      </c>
      <c r="CG65">
        <v>9834</v>
      </c>
      <c r="CH65">
        <v>570</v>
      </c>
      <c r="CI65">
        <v>134.77252389669999</v>
      </c>
      <c r="CJ65">
        <v>131.42105263159999</v>
      </c>
      <c r="CL65" t="s">
        <v>384</v>
      </c>
      <c r="CM65" t="s">
        <v>901</v>
      </c>
      <c r="CN65" t="s">
        <v>906</v>
      </c>
      <c r="CO65">
        <v>744</v>
      </c>
      <c r="CP65">
        <v>99</v>
      </c>
      <c r="CQ65">
        <v>71.251344086000003</v>
      </c>
      <c r="CR65">
        <v>1080</v>
      </c>
      <c r="CS65">
        <v>60</v>
      </c>
      <c r="CT65">
        <v>86.905555555600003</v>
      </c>
      <c r="CU65">
        <v>93.65</v>
      </c>
      <c r="CW65" t="s">
        <v>384</v>
      </c>
      <c r="CX65" t="s">
        <v>909</v>
      </c>
      <c r="CY65" t="s">
        <v>914</v>
      </c>
      <c r="CZ65">
        <v>280</v>
      </c>
      <c r="DA65">
        <v>106</v>
      </c>
      <c r="DB65">
        <v>95.275000000000006</v>
      </c>
      <c r="DC65">
        <v>177</v>
      </c>
      <c r="DD65">
        <v>11</v>
      </c>
      <c r="DE65">
        <v>159.09039548019999</v>
      </c>
      <c r="DF65">
        <v>188.0909090909</v>
      </c>
      <c r="DH65" t="s">
        <v>384</v>
      </c>
      <c r="DI65" t="s">
        <v>893</v>
      </c>
      <c r="DJ65" t="s">
        <v>898</v>
      </c>
      <c r="DK65">
        <v>298</v>
      </c>
      <c r="DL65">
        <v>102</v>
      </c>
      <c r="DM65">
        <v>89.456375838900001</v>
      </c>
      <c r="DN65">
        <v>193</v>
      </c>
      <c r="DO65">
        <v>15</v>
      </c>
      <c r="DP65">
        <v>140.88082901550001</v>
      </c>
      <c r="DQ65">
        <v>146.6</v>
      </c>
    </row>
    <row r="66" spans="62:121" x14ac:dyDescent="0.2">
      <c r="BJ66" t="s">
        <v>381</v>
      </c>
      <c r="BK66" t="s">
        <v>381</v>
      </c>
      <c r="BL66">
        <v>68678</v>
      </c>
      <c r="BM66">
        <v>17415</v>
      </c>
      <c r="BN66">
        <v>96.865779434499999</v>
      </c>
      <c r="BO66">
        <v>77622</v>
      </c>
      <c r="BP66">
        <v>4151</v>
      </c>
      <c r="BQ66">
        <v>145.67631599289999</v>
      </c>
      <c r="BR66">
        <v>143.24138761739999</v>
      </c>
      <c r="BS66">
        <v>68077</v>
      </c>
      <c r="BT66">
        <v>16716</v>
      </c>
      <c r="BU66">
        <v>96.1921500654</v>
      </c>
      <c r="BV66">
        <v>72715</v>
      </c>
      <c r="BW66">
        <v>3810</v>
      </c>
      <c r="BX66">
        <v>144.31939764840001</v>
      </c>
      <c r="BY66">
        <v>138.00997375329999</v>
      </c>
      <c r="CA66" t="s">
        <v>385</v>
      </c>
      <c r="CB66" t="s">
        <v>916</v>
      </c>
      <c r="CC66" t="s">
        <v>1031</v>
      </c>
      <c r="CD66">
        <v>9797</v>
      </c>
      <c r="CE66">
        <v>2109</v>
      </c>
      <c r="CF66">
        <v>89.306012044499994</v>
      </c>
      <c r="CG66">
        <v>10740</v>
      </c>
      <c r="CH66">
        <v>713</v>
      </c>
      <c r="CI66">
        <v>129.55260707639999</v>
      </c>
      <c r="CJ66">
        <v>123.8330995792</v>
      </c>
      <c r="CL66" t="s">
        <v>385</v>
      </c>
      <c r="CM66" t="s">
        <v>901</v>
      </c>
      <c r="CN66" t="s">
        <v>907</v>
      </c>
      <c r="CO66">
        <v>662</v>
      </c>
      <c r="CP66">
        <v>102</v>
      </c>
      <c r="CQ66">
        <v>71.0891238671</v>
      </c>
      <c r="CR66">
        <v>1459</v>
      </c>
      <c r="CS66">
        <v>85</v>
      </c>
      <c r="CT66">
        <v>66.8759424263</v>
      </c>
      <c r="CU66">
        <v>73.152941176499994</v>
      </c>
      <c r="CW66" t="s">
        <v>385</v>
      </c>
      <c r="CX66" t="s">
        <v>909</v>
      </c>
      <c r="CY66" t="s">
        <v>915</v>
      </c>
      <c r="CZ66">
        <v>287</v>
      </c>
      <c r="DA66">
        <v>105</v>
      </c>
      <c r="DB66">
        <v>93.797909407700004</v>
      </c>
      <c r="DC66">
        <v>140</v>
      </c>
      <c r="DD66">
        <v>12</v>
      </c>
      <c r="DE66">
        <v>154.2785714286</v>
      </c>
      <c r="DF66">
        <v>177.8333333333</v>
      </c>
      <c r="DH66" t="s">
        <v>385</v>
      </c>
      <c r="DI66" t="s">
        <v>893</v>
      </c>
      <c r="DJ66" t="s">
        <v>899</v>
      </c>
      <c r="DK66">
        <v>435</v>
      </c>
      <c r="DL66">
        <v>144</v>
      </c>
      <c r="DM66">
        <v>88.898850574700006</v>
      </c>
      <c r="DN66">
        <v>325</v>
      </c>
      <c r="DO66">
        <v>26</v>
      </c>
      <c r="DP66">
        <v>145.64923076919999</v>
      </c>
      <c r="DQ66">
        <v>159.69230769230001</v>
      </c>
    </row>
    <row r="67" spans="62:121" x14ac:dyDescent="0.2">
      <c r="BJ67" t="s">
        <v>542</v>
      </c>
      <c r="BK67" t="s">
        <v>381</v>
      </c>
      <c r="BL67">
        <v>19918</v>
      </c>
      <c r="BM67">
        <v>5286</v>
      </c>
      <c r="BN67">
        <v>100.6193392911</v>
      </c>
      <c r="BO67">
        <v>24353</v>
      </c>
      <c r="BP67">
        <v>1003</v>
      </c>
      <c r="BQ67">
        <v>148.32184946410001</v>
      </c>
      <c r="BR67">
        <v>155.19341974080001</v>
      </c>
      <c r="BS67">
        <v>19019</v>
      </c>
      <c r="BT67">
        <v>4442</v>
      </c>
      <c r="BU67">
        <v>92.509332772500002</v>
      </c>
      <c r="BV67">
        <v>21663</v>
      </c>
      <c r="BW67">
        <v>846</v>
      </c>
      <c r="BX67">
        <v>136.1341457785</v>
      </c>
      <c r="BY67">
        <v>140.78486997639999</v>
      </c>
      <c r="CA67" t="s">
        <v>381</v>
      </c>
      <c r="CB67" t="s">
        <v>916</v>
      </c>
      <c r="CD67">
        <v>70551</v>
      </c>
      <c r="CE67">
        <v>17651</v>
      </c>
      <c r="CF67">
        <v>95.737579906700006</v>
      </c>
      <c r="CG67">
        <v>83159</v>
      </c>
      <c r="CH67">
        <v>4524</v>
      </c>
      <c r="CI67">
        <v>139.99830445289999</v>
      </c>
      <c r="CJ67">
        <v>136.06299734749999</v>
      </c>
      <c r="CL67" t="s">
        <v>381</v>
      </c>
      <c r="CM67" t="s">
        <v>901</v>
      </c>
      <c r="CO67">
        <v>6914</v>
      </c>
      <c r="CP67">
        <v>844</v>
      </c>
      <c r="CQ67">
        <v>71.240815736200005</v>
      </c>
      <c r="CR67">
        <v>10915</v>
      </c>
      <c r="CS67">
        <v>602</v>
      </c>
      <c r="CT67">
        <v>80.681539166299999</v>
      </c>
      <c r="CU67">
        <v>93.370431893700001</v>
      </c>
      <c r="CW67" t="s">
        <v>381</v>
      </c>
      <c r="CX67" t="s">
        <v>909</v>
      </c>
      <c r="CZ67">
        <v>2306</v>
      </c>
      <c r="DA67">
        <v>797</v>
      </c>
      <c r="DB67">
        <v>94.148308759800003</v>
      </c>
      <c r="DC67">
        <v>1343</v>
      </c>
      <c r="DD67">
        <v>101</v>
      </c>
      <c r="DE67">
        <v>155.6842889054</v>
      </c>
      <c r="DF67">
        <v>163.37623762379999</v>
      </c>
      <c r="DH67" t="s">
        <v>381</v>
      </c>
      <c r="DI67" t="s">
        <v>893</v>
      </c>
      <c r="DK67">
        <v>2810</v>
      </c>
      <c r="DL67">
        <v>951</v>
      </c>
      <c r="DM67">
        <v>89.203914590699995</v>
      </c>
      <c r="DN67">
        <v>1960</v>
      </c>
      <c r="DO67">
        <v>148</v>
      </c>
      <c r="DP67">
        <v>145.86479591840001</v>
      </c>
      <c r="DQ67">
        <v>159.47972972970001</v>
      </c>
    </row>
    <row r="68" spans="62:121" x14ac:dyDescent="0.2">
      <c r="BJ68" t="s">
        <v>308</v>
      </c>
      <c r="BK68" t="s">
        <v>696</v>
      </c>
      <c r="BL68">
        <v>9819</v>
      </c>
      <c r="BM68">
        <v>2776</v>
      </c>
      <c r="BN68">
        <v>82.112333231500003</v>
      </c>
      <c r="BO68">
        <v>6949</v>
      </c>
      <c r="BP68">
        <v>468</v>
      </c>
      <c r="BQ68">
        <v>136.2450712333</v>
      </c>
      <c r="BR68">
        <v>148.75641025639999</v>
      </c>
      <c r="BS68">
        <v>702</v>
      </c>
      <c r="BT68">
        <v>298</v>
      </c>
      <c r="BU68">
        <v>106.198005698</v>
      </c>
      <c r="BV68">
        <v>1102</v>
      </c>
      <c r="BW68">
        <v>49</v>
      </c>
      <c r="BX68">
        <v>133.16878402899999</v>
      </c>
      <c r="BY68">
        <v>189.83673469390001</v>
      </c>
      <c r="CA68" t="s">
        <v>699</v>
      </c>
      <c r="CD68">
        <v>356593</v>
      </c>
      <c r="CE68">
        <v>83157</v>
      </c>
      <c r="CF68">
        <v>91.479414907199995</v>
      </c>
      <c r="CG68">
        <v>433814</v>
      </c>
      <c r="CH68">
        <v>24311</v>
      </c>
      <c r="CI68">
        <v>128.00326176659999</v>
      </c>
      <c r="CJ68">
        <v>125.1182180906</v>
      </c>
      <c r="CL68" t="s">
        <v>699</v>
      </c>
      <c r="CO68">
        <v>356593</v>
      </c>
      <c r="CP68">
        <v>83157</v>
      </c>
      <c r="CQ68">
        <v>91.479414907199995</v>
      </c>
      <c r="CR68">
        <v>433814</v>
      </c>
      <c r="CS68">
        <v>24311</v>
      </c>
      <c r="CT68">
        <v>128.00326176659999</v>
      </c>
      <c r="CU68">
        <v>125.1182180906</v>
      </c>
      <c r="CW68" t="s">
        <v>699</v>
      </c>
      <c r="CZ68">
        <v>356593</v>
      </c>
      <c r="DA68">
        <v>83157</v>
      </c>
      <c r="DB68">
        <v>91.479414907199995</v>
      </c>
      <c r="DC68">
        <v>433814</v>
      </c>
      <c r="DD68">
        <v>24311</v>
      </c>
      <c r="DE68">
        <v>128.00326176659999</v>
      </c>
      <c r="DF68">
        <v>125.1182180906</v>
      </c>
      <c r="DH68" t="s">
        <v>699</v>
      </c>
      <c r="DK68">
        <v>356593</v>
      </c>
      <c r="DL68">
        <v>83157</v>
      </c>
      <c r="DM68">
        <v>91.479414907199995</v>
      </c>
      <c r="DN68">
        <v>433814</v>
      </c>
      <c r="DO68">
        <v>24311</v>
      </c>
      <c r="DP68">
        <v>128.00326176659999</v>
      </c>
      <c r="DQ68">
        <v>125.1182180906</v>
      </c>
    </row>
    <row r="69" spans="62:121" x14ac:dyDescent="0.2">
      <c r="BJ69" t="s">
        <v>211</v>
      </c>
      <c r="BK69" t="s">
        <v>696</v>
      </c>
      <c r="BL69">
        <v>67</v>
      </c>
      <c r="BM69">
        <v>20</v>
      </c>
      <c r="BN69">
        <v>92.970149253700001</v>
      </c>
      <c r="BO69">
        <v>63</v>
      </c>
      <c r="BP69">
        <v>1</v>
      </c>
      <c r="BQ69">
        <v>143.49206349209999</v>
      </c>
      <c r="BR69">
        <v>126</v>
      </c>
      <c r="BS69">
        <v>4588</v>
      </c>
      <c r="BT69">
        <v>975</v>
      </c>
      <c r="BU69">
        <v>75.526373147300006</v>
      </c>
      <c r="BV69">
        <v>3735</v>
      </c>
      <c r="BW69">
        <v>216</v>
      </c>
      <c r="BX69">
        <v>126.3381526104</v>
      </c>
      <c r="BY69">
        <v>134.6388888889</v>
      </c>
    </row>
    <row r="70" spans="62:121" x14ac:dyDescent="0.2">
      <c r="BJ70" t="s">
        <v>696</v>
      </c>
      <c r="BK70" t="s">
        <v>696</v>
      </c>
      <c r="BL70">
        <v>11609</v>
      </c>
      <c r="BM70">
        <v>3298</v>
      </c>
      <c r="BN70">
        <v>82.588336635399997</v>
      </c>
      <c r="BO70">
        <v>8655</v>
      </c>
      <c r="BP70">
        <v>562</v>
      </c>
      <c r="BQ70">
        <v>138.33240901209999</v>
      </c>
      <c r="BR70">
        <v>149.77758007119999</v>
      </c>
      <c r="BS70">
        <v>11609</v>
      </c>
      <c r="BT70">
        <v>3298</v>
      </c>
      <c r="BU70">
        <v>82.588336635399997</v>
      </c>
      <c r="BV70">
        <v>8655</v>
      </c>
      <c r="BW70">
        <v>562</v>
      </c>
      <c r="BX70">
        <v>138.33240901209999</v>
      </c>
      <c r="BY70">
        <v>149.77758007119999</v>
      </c>
    </row>
    <row r="71" spans="62:121" x14ac:dyDescent="0.2">
      <c r="BJ71" t="s">
        <v>213</v>
      </c>
      <c r="BK71" t="s">
        <v>696</v>
      </c>
      <c r="BL71">
        <v>1723</v>
      </c>
      <c r="BM71">
        <v>502</v>
      </c>
      <c r="BN71">
        <v>84.897272199699998</v>
      </c>
      <c r="BO71">
        <v>1643</v>
      </c>
      <c r="BP71">
        <v>93</v>
      </c>
      <c r="BQ71">
        <v>146.9628727937</v>
      </c>
      <c r="BR71">
        <v>155.1720430108</v>
      </c>
      <c r="BS71">
        <v>6319</v>
      </c>
      <c r="BT71">
        <v>2025</v>
      </c>
      <c r="BU71">
        <v>85.092894445300004</v>
      </c>
      <c r="BV71">
        <v>3818</v>
      </c>
      <c r="BW71">
        <v>297</v>
      </c>
      <c r="BX71">
        <v>151.5563122053</v>
      </c>
      <c r="BY71">
        <v>154.17845117850001</v>
      </c>
    </row>
    <row r="72" spans="62:121" x14ac:dyDescent="0.2">
      <c r="BJ72" t="s">
        <v>209</v>
      </c>
      <c r="BK72" t="s">
        <v>697</v>
      </c>
      <c r="BL72">
        <v>6318</v>
      </c>
      <c r="BM72">
        <v>829</v>
      </c>
      <c r="BN72">
        <v>68.530231085799997</v>
      </c>
      <c r="BO72">
        <v>14372</v>
      </c>
      <c r="BP72">
        <v>748</v>
      </c>
      <c r="BQ72">
        <v>70.520456443100002</v>
      </c>
      <c r="BR72">
        <v>73.461229946499998</v>
      </c>
      <c r="BS72">
        <v>6332</v>
      </c>
      <c r="BT72">
        <v>827</v>
      </c>
      <c r="BU72">
        <v>68.286639292499999</v>
      </c>
      <c r="BV72">
        <v>14433</v>
      </c>
      <c r="BW72">
        <v>751</v>
      </c>
      <c r="BX72">
        <v>70.697290930500003</v>
      </c>
      <c r="BY72">
        <v>73.607190412799994</v>
      </c>
    </row>
    <row r="73" spans="62:121" x14ac:dyDescent="0.2">
      <c r="BJ73" t="s">
        <v>224</v>
      </c>
      <c r="BK73" t="s">
        <v>697</v>
      </c>
      <c r="BL73">
        <v>707</v>
      </c>
      <c r="BM73">
        <v>349</v>
      </c>
      <c r="BN73">
        <v>173.48090523339999</v>
      </c>
      <c r="BO73">
        <v>1846</v>
      </c>
      <c r="BP73">
        <v>119</v>
      </c>
      <c r="BQ73">
        <v>53.699349945800002</v>
      </c>
      <c r="BR73">
        <v>48.638655462199999</v>
      </c>
      <c r="BS73">
        <v>616</v>
      </c>
      <c r="BT73">
        <v>344</v>
      </c>
      <c r="BU73">
        <v>191.52110389609999</v>
      </c>
      <c r="BV73">
        <v>1563</v>
      </c>
      <c r="BW73">
        <v>101</v>
      </c>
      <c r="BX73">
        <v>42.045425463900003</v>
      </c>
      <c r="BY73">
        <v>35.623762376199998</v>
      </c>
    </row>
    <row r="74" spans="62:121" x14ac:dyDescent="0.2">
      <c r="BJ74" t="s">
        <v>210</v>
      </c>
      <c r="BK74" t="s">
        <v>697</v>
      </c>
      <c r="BL74">
        <v>12251</v>
      </c>
      <c r="BM74">
        <v>1328</v>
      </c>
      <c r="BN74">
        <v>70.247081870900004</v>
      </c>
      <c r="BO74">
        <v>15924</v>
      </c>
      <c r="BP74">
        <v>913</v>
      </c>
      <c r="BQ74">
        <v>88.464393368499998</v>
      </c>
      <c r="BR74">
        <v>101.48630887189999</v>
      </c>
      <c r="BS74">
        <v>12298</v>
      </c>
      <c r="BT74">
        <v>1340</v>
      </c>
      <c r="BU74">
        <v>70.389168970599997</v>
      </c>
      <c r="BV74">
        <v>16030</v>
      </c>
      <c r="BW74">
        <v>919</v>
      </c>
      <c r="BX74">
        <v>88.919089207699997</v>
      </c>
      <c r="BY74">
        <v>101.9836779108</v>
      </c>
    </row>
    <row r="75" spans="62:121" x14ac:dyDescent="0.2">
      <c r="BJ75" t="s">
        <v>212</v>
      </c>
      <c r="BK75" t="s">
        <v>697</v>
      </c>
      <c r="BL75">
        <v>6966</v>
      </c>
      <c r="BM75">
        <v>575</v>
      </c>
      <c r="BN75">
        <v>62.137812230800002</v>
      </c>
      <c r="BO75">
        <v>18454</v>
      </c>
      <c r="BP75">
        <v>1028</v>
      </c>
      <c r="BQ75">
        <v>65.873848488099995</v>
      </c>
      <c r="BR75">
        <v>65.341439688700007</v>
      </c>
      <c r="BS75">
        <v>6996</v>
      </c>
      <c r="BT75">
        <v>570</v>
      </c>
      <c r="BU75">
        <v>61.901086335000002</v>
      </c>
      <c r="BV75">
        <v>18570</v>
      </c>
      <c r="BW75">
        <v>1037</v>
      </c>
      <c r="BX75">
        <v>65.995045772799998</v>
      </c>
      <c r="BY75">
        <v>65.540019286399996</v>
      </c>
    </row>
    <row r="76" spans="62:121" x14ac:dyDescent="0.2">
      <c r="BJ76" t="s">
        <v>697</v>
      </c>
      <c r="BK76" t="s">
        <v>697</v>
      </c>
      <c r="BL76">
        <v>26242</v>
      </c>
      <c r="BM76">
        <v>3081</v>
      </c>
      <c r="BN76">
        <v>70.462388537500004</v>
      </c>
      <c r="BO76">
        <v>50596</v>
      </c>
      <c r="BP76">
        <v>2808</v>
      </c>
      <c r="BQ76">
        <v>73.859435528500001</v>
      </c>
      <c r="BR76">
        <v>78.548789173800003</v>
      </c>
      <c r="BS76">
        <v>26242</v>
      </c>
      <c r="BT76">
        <v>3081</v>
      </c>
      <c r="BU76">
        <v>70.462388537500004</v>
      </c>
      <c r="BV76">
        <v>50596</v>
      </c>
      <c r="BW76">
        <v>2808</v>
      </c>
      <c r="BX76">
        <v>73.859435528500001</v>
      </c>
      <c r="BY76">
        <v>78.548789173800003</v>
      </c>
    </row>
    <row r="77" spans="62:121" x14ac:dyDescent="0.2">
      <c r="BJ77" t="s">
        <v>307</v>
      </c>
      <c r="BK77" t="s">
        <v>698</v>
      </c>
      <c r="BL77">
        <v>7549</v>
      </c>
      <c r="BM77">
        <v>2285</v>
      </c>
      <c r="BN77">
        <v>87.850443767399994</v>
      </c>
      <c r="BO77">
        <v>4118</v>
      </c>
      <c r="BP77">
        <v>251</v>
      </c>
      <c r="BQ77">
        <v>148.88076736279999</v>
      </c>
      <c r="BR77">
        <v>154.94422310760001</v>
      </c>
      <c r="BS77">
        <v>503</v>
      </c>
      <c r="BT77">
        <v>54</v>
      </c>
      <c r="BU77">
        <v>46.409542743499998</v>
      </c>
      <c r="BV77">
        <v>160</v>
      </c>
      <c r="BW77">
        <v>5</v>
      </c>
      <c r="BX77">
        <v>136.78749999999999</v>
      </c>
      <c r="BY77">
        <v>146.6</v>
      </c>
    </row>
    <row r="78" spans="62:121" x14ac:dyDescent="0.2">
      <c r="BJ78" t="s">
        <v>957</v>
      </c>
      <c r="BK78" t="s">
        <v>698</v>
      </c>
      <c r="BL78">
        <v>1676</v>
      </c>
      <c r="BM78">
        <v>421</v>
      </c>
      <c r="BN78">
        <v>85.031622911699998</v>
      </c>
      <c r="BO78">
        <v>1538</v>
      </c>
      <c r="BP78">
        <v>92</v>
      </c>
      <c r="BQ78">
        <v>130.1326397919</v>
      </c>
      <c r="BR78">
        <v>150.61956521740001</v>
      </c>
      <c r="BS78">
        <v>4948</v>
      </c>
      <c r="BT78">
        <v>1200</v>
      </c>
      <c r="BU78">
        <v>83.601859337099995</v>
      </c>
      <c r="BV78">
        <v>3391</v>
      </c>
      <c r="BW78">
        <v>202</v>
      </c>
      <c r="BX78">
        <v>132.10940725450001</v>
      </c>
      <c r="BY78">
        <v>145.71782178219999</v>
      </c>
    </row>
    <row r="79" spans="62:121" x14ac:dyDescent="0.2">
      <c r="BJ79" t="s">
        <v>698</v>
      </c>
      <c r="BK79" t="s">
        <v>698</v>
      </c>
      <c r="BL79">
        <v>10902</v>
      </c>
      <c r="BM79">
        <v>3252</v>
      </c>
      <c r="BN79">
        <v>88.860759493700002</v>
      </c>
      <c r="BO79">
        <v>6878</v>
      </c>
      <c r="BP79">
        <v>424</v>
      </c>
      <c r="BQ79">
        <v>145.8455946496</v>
      </c>
      <c r="BR79">
        <v>155.56132075470001</v>
      </c>
      <c r="BS79">
        <v>10902</v>
      </c>
      <c r="BT79">
        <v>3252</v>
      </c>
      <c r="BU79">
        <v>88.860759493700002</v>
      </c>
      <c r="BV79">
        <v>6878</v>
      </c>
      <c r="BW79">
        <v>424</v>
      </c>
      <c r="BX79">
        <v>145.8455946496</v>
      </c>
      <c r="BY79">
        <v>155.56132075470001</v>
      </c>
    </row>
    <row r="80" spans="62:121" x14ac:dyDescent="0.2">
      <c r="BJ80" t="s">
        <v>958</v>
      </c>
      <c r="BK80" t="s">
        <v>698</v>
      </c>
      <c r="BL80">
        <v>1677</v>
      </c>
      <c r="BM80">
        <v>546</v>
      </c>
      <c r="BN80">
        <v>97.235539654099995</v>
      </c>
      <c r="BO80">
        <v>1222</v>
      </c>
      <c r="BP80">
        <v>81</v>
      </c>
      <c r="BQ80">
        <v>155.3936170213</v>
      </c>
      <c r="BR80">
        <v>163.08641975309999</v>
      </c>
      <c r="BS80">
        <v>5451</v>
      </c>
      <c r="BT80">
        <v>1998</v>
      </c>
      <c r="BU80">
        <v>97.551641900600004</v>
      </c>
      <c r="BV80">
        <v>3327</v>
      </c>
      <c r="BW80">
        <v>217</v>
      </c>
      <c r="BX80">
        <v>160.28163510670001</v>
      </c>
      <c r="BY80">
        <v>164.93087557600001</v>
      </c>
    </row>
    <row r="81" spans="62:77" x14ac:dyDescent="0.2">
      <c r="BJ81" t="s">
        <v>699</v>
      </c>
      <c r="BL81">
        <v>356593</v>
      </c>
      <c r="BM81">
        <v>83157</v>
      </c>
      <c r="BN81" s="153">
        <v>91.479414907199995</v>
      </c>
      <c r="BO81">
        <v>433814</v>
      </c>
      <c r="BP81">
        <v>24311</v>
      </c>
      <c r="BQ81">
        <v>128.00326176659999</v>
      </c>
      <c r="BR81">
        <v>125.1182180906</v>
      </c>
      <c r="BS81">
        <v>356593</v>
      </c>
      <c r="BT81">
        <v>83157</v>
      </c>
      <c r="BU81">
        <v>91.479414907199995</v>
      </c>
      <c r="BV81">
        <v>433814</v>
      </c>
      <c r="BW81">
        <v>24311</v>
      </c>
      <c r="BX81">
        <v>128.00326176659999</v>
      </c>
      <c r="BY81">
        <v>125.1182180906</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356593</CP_Inventory>
    <Fiscal_Year xmlns="c9744be7-b815-40bc-84fa-afc9c406d9bc">2016</Fiscal_Year>
    <CP_Backlog xmlns="c9744be7-b815-40bc-84fa-afc9c406d9bc">83157</CP_Backlog>
    <Creation_date xmlns="c9744be7-b815-40bc-84fa-afc9c406d9bc">2016-02-08T00:00:00-05:00</Creation_date>
    <Data_date xmlns="c9744be7-b815-40bc-84fa-afc9c406d9bc">2016-02-06T00:00:00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www.w3.org/XML/1998/namespace"/>
    <ds:schemaRef ds:uri="http://purl.org/dc/terms/"/>
    <ds:schemaRef ds:uri="http://schemas.openxmlformats.org/package/2006/metadata/core-properties"/>
    <ds:schemaRef ds:uri="fef9c9dc-374b-4157-9e06-089f148416e5"/>
    <ds:schemaRef ds:uri="c9744be7-b815-40bc-84fa-afc9c406d9bc"/>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8,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Lorenz, Amy J., VBAVACO</cp:lastModifiedBy>
  <cp:lastPrinted>2015-06-19T18:10:05Z</cp:lastPrinted>
  <dcterms:created xsi:type="dcterms:W3CDTF">2009-08-25T18:46:26Z</dcterms:created>
  <dcterms:modified xsi:type="dcterms:W3CDTF">2016-02-08T14:24:31Z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